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1.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mc:AlternateContent xmlns:mc="http://schemas.openxmlformats.org/markup-compatibility/2006">
    <mc:Choice Requires="x15">
      <x15ac:absPath xmlns:x15ac="http://schemas.microsoft.com/office/spreadsheetml/2010/11/ac" url="https://chuukakushi-my.sharepoint.com/personal/shityoukai_chuukakushi_onmicrosoft_com/Documents/OneDrive/★共有フォルダ/4101 都市要覧/R04/09 公開後2回目修正/"/>
    </mc:Choice>
  </mc:AlternateContent>
  <xr:revisionPtr revIDLastSave="0" documentId="14_{A76F62D9-99A7-47A4-B3E3-8BA52BEE5CB9}" xr6:coauthVersionLast="47" xr6:coauthVersionMax="47" xr10:uidLastSave="{00000000-0000-0000-0000-000000000000}"/>
  <bookViews>
    <workbookView xWindow="-120" yWindow="-120" windowWidth="20730" windowHeight="11160" tabRatio="830" activeTab="3" xr2:uid="{00000000-000D-0000-FFFF-FFFF00000000}"/>
  </bookViews>
  <sheets>
    <sheet name="表紙" sheetId="1" r:id="rId1"/>
    <sheet name="記入要領" sheetId="2" r:id="rId2"/>
    <sheet name="１市　勢" sheetId="3" r:id="rId3"/>
    <sheet name="２職員数及び職員給料等" sheetId="4" r:id="rId4"/>
    <sheet name="３保健・福祉" sheetId="5" r:id="rId5"/>
    <sheet name="４環　境" sheetId="6" r:id="rId6"/>
    <sheet name="５産　業" sheetId="7" r:id="rId7"/>
    <sheet name="６　都　市 " sheetId="8" r:id="rId8"/>
    <sheet name="7　施　設" sheetId="9" r:id="rId9"/>
    <sheet name="ⅰ　歳入・歳出総額" sheetId="10" r:id="rId10"/>
    <sheet name="ⅱ　歳入内訳（款別）" sheetId="11" r:id="rId11"/>
    <sheet name="ⅲ　目的別歳出内訳" sheetId="12" r:id="rId12"/>
    <sheet name="ⅳ　市税内訳" sheetId="13" r:id="rId13"/>
    <sheet name="ⅴ　市税徴収率" sheetId="14" r:id="rId14"/>
    <sheet name="中核市合併の変遷" sheetId="16" r:id="rId15"/>
  </sheets>
  <definedNames>
    <definedName name="_xlnm._FilterDatabase" localSheetId="4" hidden="1">'３保健・福祉'!$CD$2:$CN$74</definedName>
    <definedName name="_xlnm._FilterDatabase" localSheetId="5" hidden="1">'４環　境'!$A$7:$M$72</definedName>
    <definedName name="_xlnm._FilterDatabase" localSheetId="10" hidden="1">'ⅱ　歳入内訳（款別）'!$A$5:$BF$5</definedName>
    <definedName name="_xlnm._FilterDatabase" localSheetId="11" hidden="1">'ⅲ　目的別歳出内訳'!$A$1:$AE$5</definedName>
    <definedName name="_xlnm._FilterDatabase" localSheetId="12" hidden="1">'ⅳ　市税内訳'!$A$1:$AC$5</definedName>
    <definedName name="_xlnm.Print_Area" localSheetId="2">'１市　勢'!$A$3:$AJ$71</definedName>
    <definedName name="_xlnm.Print_Area" localSheetId="3">'２職員数及び職員給料等'!$A$3:$K$71</definedName>
    <definedName name="_xlnm.Print_Area" localSheetId="4">'３保健・福祉'!$A$2:$CX$71</definedName>
    <definedName name="_xlnm.Print_Area" localSheetId="5">'４環　境'!$A$3:$N$71</definedName>
    <definedName name="_xlnm.Print_Area" localSheetId="6">'５産　業'!$A$3:$X$71</definedName>
    <definedName name="_xlnm.Print_Area" localSheetId="7">'６　都　市 '!$A$2:$AK$71</definedName>
    <definedName name="_xlnm.Print_Area" localSheetId="8">'7　施　設'!$A$2:$DB$72</definedName>
    <definedName name="_xlnm.Print_Area" localSheetId="9">'ⅰ　歳入・歳出総額'!$A$1:$Z$69</definedName>
    <definedName name="_xlnm.Print_Area" localSheetId="10">'ⅱ　歳入内訳（款別）'!$A$1:$BF$69</definedName>
    <definedName name="_xlnm.Print_Area" localSheetId="11">'ⅲ　目的別歳出内訳'!$A$1:$AE$69</definedName>
    <definedName name="_xlnm.Print_Area" localSheetId="12">'ⅳ　市税内訳'!$A$1:$AC$69</definedName>
    <definedName name="_xlnm.Print_Area" localSheetId="13">'ⅴ　市税徴収率'!$A$1:$J$69</definedName>
    <definedName name="_xlnm.Print_Area" localSheetId="1">記入要領!$A$1:$C$51</definedName>
    <definedName name="_xlnm.Print_Area" localSheetId="14">中核市合併の変遷!$A$1:$D$90</definedName>
    <definedName name="_xlnm.Print_Titles" localSheetId="2">'１市　勢'!$A:$A</definedName>
    <definedName name="_xlnm.Print_Titles" localSheetId="4">'３保健・福祉'!$A:$A</definedName>
    <definedName name="_xlnm.Print_Titles" localSheetId="6">'５産　業'!$A:$A</definedName>
    <definedName name="_xlnm.Print_Titles" localSheetId="7">'６　都　市 '!$A:$A</definedName>
    <definedName name="_xlnm.Print_Titles" localSheetId="8">'7　施　設'!$A:$A</definedName>
    <definedName name="_xlnm.Print_Titles" localSheetId="9">'ⅰ　歳入・歳出総額'!$A:$A</definedName>
    <definedName name="_xlnm.Print_Titles" localSheetId="10">'ⅱ　歳入内訳（款別）'!$A:$A</definedName>
    <definedName name="_xlnm.Print_Titles" localSheetId="11">'ⅲ　目的別歳出内訳'!$A:$A</definedName>
    <definedName name="_xlnm.Print_Titles" localSheetId="12">'ⅳ　市税内訳'!$A:$A</definedName>
    <definedName name="_xlnm.Print_Titles" localSheetId="13">'ⅴ　市税徴収率'!$A:$A</definedName>
    <definedName name="_xlnm.Print_Titles" localSheetId="1">記入要領!$15:$15</definedName>
    <definedName name="Z_429188B7_F8E8_41E0_BAA6_8F869C883D4F_.wvu.FilterData" localSheetId="4" hidden="1">'３保健・福祉'!$CD$2:$CN$74</definedName>
    <definedName name="Z_429188B7_F8E8_41E0_BAA6_8F869C883D4F_.wvu.FilterData" localSheetId="5" hidden="1">'４環　境'!$A$7:$M$72</definedName>
    <definedName name="Z_429188B7_F8E8_41E0_BAA6_8F869C883D4F_.wvu.FilterData" localSheetId="10" hidden="1">'ⅱ　歳入内訳（款別）'!$A$5:$BF$5</definedName>
    <definedName name="Z_429188B7_F8E8_41E0_BAA6_8F869C883D4F_.wvu.FilterData" localSheetId="11" hidden="1">'ⅲ　目的別歳出内訳'!$A$1:$AE$5</definedName>
    <definedName name="Z_429188B7_F8E8_41E0_BAA6_8F869C883D4F_.wvu.FilterData" localSheetId="12" hidden="1">'ⅳ　市税内訳'!$A$1:$AC$5</definedName>
    <definedName name="Z_429188B7_F8E8_41E0_BAA6_8F869C883D4F_.wvu.PrintArea" localSheetId="2" hidden="1">'１市　勢'!$A$3:$AJ$73</definedName>
    <definedName name="Z_429188B7_F8E8_41E0_BAA6_8F869C883D4F_.wvu.PrintArea" localSheetId="3" hidden="1">'２職員数及び職員給料等'!$A$3:$K$78</definedName>
    <definedName name="Z_429188B7_F8E8_41E0_BAA6_8F869C883D4F_.wvu.PrintArea" localSheetId="4" hidden="1">'３保健・福祉'!$A$2:$CX$78</definedName>
    <definedName name="Z_429188B7_F8E8_41E0_BAA6_8F869C883D4F_.wvu.PrintArea" localSheetId="5" hidden="1">'４環　境'!$A$3:$N$78</definedName>
    <definedName name="Z_429188B7_F8E8_41E0_BAA6_8F869C883D4F_.wvu.PrintArea" localSheetId="6" hidden="1">'５産　業'!$A$3:$X$71</definedName>
    <definedName name="Z_429188B7_F8E8_41E0_BAA6_8F869C883D4F_.wvu.PrintArea" localSheetId="7" hidden="1">'６　都　市 '!$A$2:$AK$75</definedName>
    <definedName name="Z_429188B7_F8E8_41E0_BAA6_8F869C883D4F_.wvu.PrintArea" localSheetId="8" hidden="1">'7　施　設'!$A$2:$DB$81</definedName>
    <definedName name="Z_429188B7_F8E8_41E0_BAA6_8F869C883D4F_.wvu.PrintArea" localSheetId="9" hidden="1">'ⅰ　歳入・歳出総額'!$A$1:$Y$74</definedName>
    <definedName name="Z_429188B7_F8E8_41E0_BAA6_8F869C883D4F_.wvu.PrintArea" localSheetId="10" hidden="1">'ⅱ　歳入内訳（款別）'!$A$1:$BF$74</definedName>
    <definedName name="Z_429188B7_F8E8_41E0_BAA6_8F869C883D4F_.wvu.PrintArea" localSheetId="11" hidden="1">'ⅲ　目的別歳出内訳'!$A$1:$AE$75</definedName>
    <definedName name="Z_429188B7_F8E8_41E0_BAA6_8F869C883D4F_.wvu.PrintArea" localSheetId="12" hidden="1">'ⅳ　市税内訳'!$A$1:$AC$79</definedName>
    <definedName name="Z_429188B7_F8E8_41E0_BAA6_8F869C883D4F_.wvu.PrintArea" localSheetId="13" hidden="1">'ⅴ　市税徴収率'!$A$1:$J$78</definedName>
    <definedName name="Z_429188B7_F8E8_41E0_BAA6_8F869C883D4F_.wvu.PrintArea" localSheetId="1" hidden="1">記入要領!$A$1:$C$53</definedName>
    <definedName name="Z_429188B7_F8E8_41E0_BAA6_8F869C883D4F_.wvu.PrintArea" localSheetId="14" hidden="1">中核市合併の変遷!$A$1:$D$89</definedName>
    <definedName name="Z_429188B7_F8E8_41E0_BAA6_8F869C883D4F_.wvu.PrintTitles" localSheetId="2" hidden="1">'１市　勢'!$A:$A</definedName>
    <definedName name="Z_429188B7_F8E8_41E0_BAA6_8F869C883D4F_.wvu.PrintTitles" localSheetId="4" hidden="1">'３保健・福祉'!$A:$A</definedName>
    <definedName name="Z_429188B7_F8E8_41E0_BAA6_8F869C883D4F_.wvu.PrintTitles" localSheetId="6" hidden="1">'５産　業'!$A:$A</definedName>
    <definedName name="Z_429188B7_F8E8_41E0_BAA6_8F869C883D4F_.wvu.PrintTitles" localSheetId="7" hidden="1">'６　都　市 '!$A:$A</definedName>
    <definedName name="Z_429188B7_F8E8_41E0_BAA6_8F869C883D4F_.wvu.PrintTitles" localSheetId="8" hidden="1">'7　施　設'!$A:$A</definedName>
    <definedName name="Z_429188B7_F8E8_41E0_BAA6_8F869C883D4F_.wvu.PrintTitles" localSheetId="9" hidden="1">'ⅰ　歳入・歳出総額'!$A:$A</definedName>
    <definedName name="Z_429188B7_F8E8_41E0_BAA6_8F869C883D4F_.wvu.PrintTitles" localSheetId="10" hidden="1">'ⅱ　歳入内訳（款別）'!$A:$A</definedName>
    <definedName name="Z_429188B7_F8E8_41E0_BAA6_8F869C883D4F_.wvu.PrintTitles" localSheetId="11" hidden="1">'ⅲ　目的別歳出内訳'!$A:$A</definedName>
    <definedName name="Z_429188B7_F8E8_41E0_BAA6_8F869C883D4F_.wvu.PrintTitles" localSheetId="12" hidden="1">'ⅳ　市税内訳'!$A:$A</definedName>
    <definedName name="Z_429188B7_F8E8_41E0_BAA6_8F869C883D4F_.wvu.PrintTitles" localSheetId="13" hidden="1">'ⅴ　市税徴収率'!$A:$A</definedName>
    <definedName name="Z_429188B7_F8E8_41E0_BAA6_8F869C883D4F_.wvu.PrintTitles" localSheetId="1" hidden="1">記入要領!$15:$15</definedName>
    <definedName name="Z_CFB8F6A3_286B_44DA_98E2_E06FA9DC17D9_.wvu.FilterData" localSheetId="4" hidden="1">'３保健・福祉'!$CD$2:$CN$74</definedName>
    <definedName name="Z_CFB8F6A3_286B_44DA_98E2_E06FA9DC17D9_.wvu.FilterData" localSheetId="5" hidden="1">'４環　境'!$A$7:$M$72</definedName>
    <definedName name="Z_CFB8F6A3_286B_44DA_98E2_E06FA9DC17D9_.wvu.FilterData" localSheetId="10" hidden="1">'ⅱ　歳入内訳（款別）'!$A$5:$BF$5</definedName>
    <definedName name="Z_CFB8F6A3_286B_44DA_98E2_E06FA9DC17D9_.wvu.FilterData" localSheetId="11" hidden="1">'ⅲ　目的別歳出内訳'!$A$1:$AE$5</definedName>
    <definedName name="Z_CFB8F6A3_286B_44DA_98E2_E06FA9DC17D9_.wvu.FilterData" localSheetId="12" hidden="1">'ⅳ　市税内訳'!$A$1:$AC$5</definedName>
    <definedName name="Z_CFB8F6A3_286B_44DA_98E2_E06FA9DC17D9_.wvu.PrintArea" localSheetId="2" hidden="1">'１市　勢'!$A$1:$AJ$73</definedName>
    <definedName name="Z_CFB8F6A3_286B_44DA_98E2_E06FA9DC17D9_.wvu.PrintArea" localSheetId="3" hidden="1">'２職員数及び職員給料等'!$A$1:$K$78</definedName>
    <definedName name="Z_CFB8F6A3_286B_44DA_98E2_E06FA9DC17D9_.wvu.PrintArea" localSheetId="4" hidden="1">'３保健・福祉'!$A$1:$CV$80,'３保健・福祉'!#REF!</definedName>
    <definedName name="Z_CFB8F6A3_286B_44DA_98E2_E06FA9DC17D9_.wvu.PrintArea" localSheetId="5" hidden="1">'４環　境'!$A$1:$N$78,'４環　境'!#REF!</definedName>
    <definedName name="Z_CFB8F6A3_286B_44DA_98E2_E06FA9DC17D9_.wvu.PrintArea" localSheetId="6" hidden="1">'５産　業'!$A$1:$X$73,'５産　業'!#REF!</definedName>
    <definedName name="Z_CFB8F6A3_286B_44DA_98E2_E06FA9DC17D9_.wvu.PrintArea" localSheetId="7" hidden="1">'６　都　市 '!$A$1:$AI$71</definedName>
    <definedName name="Z_CFB8F6A3_286B_44DA_98E2_E06FA9DC17D9_.wvu.PrintArea" localSheetId="8" hidden="1">'7　施　設'!$A$1:$DB$79</definedName>
    <definedName name="Z_CFB8F6A3_286B_44DA_98E2_E06FA9DC17D9_.wvu.PrintArea" localSheetId="9" hidden="1">'ⅰ　歳入・歳出総額'!$A$1:$Y$74</definedName>
    <definedName name="Z_CFB8F6A3_286B_44DA_98E2_E06FA9DC17D9_.wvu.PrintArea" localSheetId="10" hidden="1">'ⅱ　歳入内訳（款別）'!$A$1:$BF$74</definedName>
    <definedName name="Z_CFB8F6A3_286B_44DA_98E2_E06FA9DC17D9_.wvu.PrintArea" localSheetId="11" hidden="1">'ⅲ　目的別歳出内訳'!$A$1:$AE$75</definedName>
    <definedName name="Z_CFB8F6A3_286B_44DA_98E2_E06FA9DC17D9_.wvu.PrintArea" localSheetId="12" hidden="1">'ⅳ　市税内訳'!$A$1:$AC$75,'ⅳ　市税内訳'!#REF!</definedName>
    <definedName name="Z_CFB8F6A3_286B_44DA_98E2_E06FA9DC17D9_.wvu.PrintArea" localSheetId="13" hidden="1">'ⅴ　市税徴収率'!$A$1:$J$75,'ⅴ　市税徴収率'!#REF!</definedName>
    <definedName name="Z_CFB8F6A3_286B_44DA_98E2_E06FA9DC17D9_.wvu.PrintArea" localSheetId="1" hidden="1">記入要領!$A$1:$C$53</definedName>
    <definedName name="Z_CFB8F6A3_286B_44DA_98E2_E06FA9DC17D9_.wvu.PrintArea" localSheetId="14" hidden="1">中核市合併の変遷!$A$1:$D$88</definedName>
  </definedNames>
  <calcPr calcId="181029"/>
  <customWorkbookViews>
    <customWorkbookView name="奈良市役所 - 個人用ビュー" guid="{CFB8F6A3-286B-44DA-98E2-E06FA9DC17D9}" mergeInterval="0" personalView="1" xWindow="38" yWindow="20" windowWidth="1250" windowHeight="662" tabRatio="915" activeSheetId="2" showComments="commIndAndComment"/>
    <customWorkbookView name="PC03 - 個人用ビュー" guid="{429188B7-F8E8-41E0-BAA6-8F869C883D4F}" mergeInterval="0" personalView="1" maximized="1" xWindow="-8" yWindow="-8" windowWidth="1382" windowHeight="744" tabRatio="845" activeSheetId="16"/>
  </customWorkbookViews>
</workbook>
</file>

<file path=xl/calcChain.xml><?xml version="1.0" encoding="utf-8"?>
<calcChain xmlns="http://schemas.openxmlformats.org/spreadsheetml/2006/main">
  <c r="E41" i="4" l="1"/>
  <c r="S40" i="7"/>
  <c r="O40" i="7"/>
  <c r="D61" i="3" l="1"/>
  <c r="AV63" i="9" l="1"/>
  <c r="AV58" i="9"/>
  <c r="AV57" i="5" l="1"/>
  <c r="AV54" i="5"/>
  <c r="AX57" i="5"/>
  <c r="AX54" i="5"/>
  <c r="AX19" i="5"/>
  <c r="AT54" i="5"/>
  <c r="AT57" i="5"/>
  <c r="AR57" i="5"/>
  <c r="AR54" i="5"/>
  <c r="X70" i="5" l="1"/>
  <c r="W70" i="5"/>
  <c r="V70" i="5"/>
  <c r="U70" i="5"/>
  <c r="B70" i="3"/>
  <c r="C70" i="3"/>
  <c r="I70" i="3"/>
  <c r="J70" i="3"/>
  <c r="K70" i="3"/>
  <c r="M70" i="3"/>
  <c r="N70" i="3"/>
  <c r="O70" i="3"/>
  <c r="Q70" i="3"/>
  <c r="R70" i="3"/>
  <c r="T70" i="3"/>
  <c r="U70" i="3"/>
  <c r="X70" i="3"/>
  <c r="Y70" i="3"/>
  <c r="Z70" i="3"/>
  <c r="I39" i="4" l="1"/>
  <c r="C41" i="4" l="1"/>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E12" i="3"/>
  <c r="AE11" i="3"/>
  <c r="AE10" i="3"/>
  <c r="AE8" i="3"/>
  <c r="AE7" i="3"/>
  <c r="AE9" i="3"/>
  <c r="K37" i="10" l="1"/>
  <c r="F37" i="10"/>
  <c r="D37" i="10"/>
  <c r="F36" i="10"/>
  <c r="D36" i="10"/>
  <c r="P61" i="3"/>
  <c r="P58" i="3"/>
  <c r="L44" i="3"/>
  <c r="H44" i="3"/>
  <c r="L39" i="3"/>
  <c r="H39" i="3"/>
  <c r="L38" i="3"/>
  <c r="H38" i="3"/>
  <c r="L37" i="3"/>
  <c r="H37" i="3"/>
  <c r="P36" i="3"/>
  <c r="L36" i="3"/>
  <c r="H36" i="3"/>
  <c r="D36" i="3"/>
  <c r="L35" i="3"/>
  <c r="H35" i="3"/>
  <c r="L30" i="3"/>
  <c r="H30" i="3"/>
  <c r="L29" i="3"/>
  <c r="H29" i="3"/>
  <c r="L27" i="3"/>
  <c r="H27" i="3"/>
  <c r="L26" i="3"/>
  <c r="H26" i="3"/>
  <c r="L25" i="3"/>
  <c r="H25" i="3"/>
  <c r="P22" i="3"/>
  <c r="L22" i="3"/>
  <c r="H22" i="3"/>
  <c r="D22" i="3"/>
  <c r="D70" i="3" s="1"/>
  <c r="L21" i="3"/>
  <c r="H21" i="3"/>
  <c r="L17" i="3"/>
  <c r="L16" i="3"/>
  <c r="H16" i="3"/>
  <c r="L15" i="3"/>
  <c r="H15" i="3"/>
  <c r="L8" i="3"/>
  <c r="H8" i="3"/>
  <c r="H70" i="3" l="1"/>
  <c r="P70" i="3"/>
  <c r="L70" i="3"/>
  <c r="S25" i="3"/>
  <c r="S70" i="3" s="1"/>
  <c r="G33" i="3"/>
  <c r="F33" i="3"/>
  <c r="E33" i="3"/>
  <c r="K43" i="4"/>
  <c r="J43" i="4"/>
  <c r="V18" i="8" l="1"/>
  <c r="V41" i="8" l="1"/>
  <c r="D41" i="6"/>
  <c r="B41" i="6"/>
  <c r="N41" i="6" s="1"/>
  <c r="C41" i="6" l="1"/>
  <c r="AA37" i="13" l="1"/>
  <c r="Y37" i="13"/>
  <c r="W37" i="13"/>
  <c r="M37" i="13"/>
  <c r="K37" i="13"/>
  <c r="I37" i="13"/>
  <c r="G37" i="13"/>
  <c r="E37" i="13"/>
  <c r="C37" i="13"/>
  <c r="AD37" i="12"/>
  <c r="AA37" i="12" s="1"/>
  <c r="CP39" i="5"/>
  <c r="CN39" i="5"/>
  <c r="CL39" i="5"/>
  <c r="CH39" i="5"/>
  <c r="E37" i="12" l="1"/>
  <c r="U37" i="12"/>
  <c r="G37" i="12"/>
  <c r="W37" i="12"/>
  <c r="I37" i="12"/>
  <c r="Q37" i="12"/>
  <c r="Y37" i="12"/>
  <c r="M37" i="12"/>
  <c r="O37" i="12"/>
  <c r="C37" i="12"/>
  <c r="K37" i="12"/>
  <c r="S37" i="12"/>
  <c r="L37" i="9" l="1"/>
  <c r="I37" i="9"/>
  <c r="J36" i="6"/>
  <c r="I36" i="6"/>
  <c r="H36" i="6"/>
  <c r="AH36" i="3"/>
  <c r="W36" i="3"/>
  <c r="W70" i="3" s="1"/>
  <c r="V36" i="3"/>
  <c r="V70" i="3" s="1"/>
  <c r="AS36" i="9" l="1"/>
  <c r="BX30" i="5" l="1"/>
  <c r="BW30" i="5"/>
  <c r="BN34" i="9" l="1"/>
  <c r="V33" i="8"/>
  <c r="B33" i="8"/>
  <c r="AV19" i="5" l="1"/>
  <c r="AT19" i="5"/>
  <c r="AR19" i="5"/>
  <c r="D25" i="13" l="1"/>
  <c r="B25" i="13"/>
  <c r="AB25" i="13" s="1"/>
  <c r="G28" i="9"/>
  <c r="CP27" i="5"/>
  <c r="CN27" i="5"/>
  <c r="CL27" i="5"/>
  <c r="CH27" i="5"/>
  <c r="AX27" i="5"/>
  <c r="AV27" i="5"/>
  <c r="AT27" i="5"/>
  <c r="AR27" i="5"/>
  <c r="AC25" i="13" l="1"/>
  <c r="W25" i="13"/>
  <c r="G25" i="13"/>
  <c r="C25" i="13"/>
  <c r="M25" i="13"/>
  <c r="AA25" i="13"/>
  <c r="K25" i="13"/>
  <c r="Y25" i="13"/>
  <c r="I25" i="13"/>
  <c r="E25" i="13"/>
  <c r="V22" i="8" l="1"/>
  <c r="AZ22" i="5"/>
  <c r="G22" i="3"/>
  <c r="G70" i="3" s="1"/>
  <c r="F22" i="3"/>
  <c r="F70" i="3" s="1"/>
  <c r="E22" i="3"/>
  <c r="E70" i="3" s="1"/>
  <c r="AX15" i="5" l="1"/>
  <c r="AR15" i="5"/>
  <c r="AC8" i="13" l="1"/>
  <c r="AX11" i="5" l="1"/>
  <c r="AV10" i="5"/>
  <c r="AT10" i="5"/>
  <c r="AR10" i="5"/>
  <c r="AV11" i="5"/>
  <c r="AT11" i="5"/>
  <c r="AR11" i="5"/>
  <c r="AU71" i="9" l="1"/>
  <c r="AU70" i="9"/>
  <c r="AV70" i="9"/>
  <c r="AV71" i="9"/>
  <c r="CS70" i="5"/>
  <c r="CS69" i="5"/>
  <c r="CU69" i="5"/>
  <c r="CU70" i="5"/>
  <c r="CP70" i="5"/>
  <c r="CO70" i="5"/>
  <c r="CP69" i="5"/>
  <c r="CO69" i="5"/>
  <c r="Z70" i="8"/>
  <c r="AX70" i="5" l="1"/>
  <c r="AV70" i="5"/>
  <c r="AT70" i="5"/>
  <c r="AR70" i="5"/>
  <c r="CE71" i="9" l="1"/>
  <c r="CD71" i="9"/>
  <c r="CC71" i="9"/>
  <c r="BY71" i="9"/>
  <c r="BX71" i="9"/>
  <c r="BW71" i="9"/>
  <c r="BN71" i="9" l="1"/>
  <c r="BK71" i="9"/>
  <c r="AM71" i="9" l="1"/>
  <c r="AG71" i="9"/>
  <c r="H71" i="9"/>
  <c r="F71" i="9"/>
  <c r="X70" i="8" l="1"/>
  <c r="W70" i="8"/>
  <c r="Y70" i="8"/>
  <c r="V70" i="8"/>
  <c r="U70" i="8"/>
  <c r="T70" i="8"/>
  <c r="CX69" i="5" l="1"/>
  <c r="CW69" i="5"/>
  <c r="CV69" i="5"/>
  <c r="CT69" i="5"/>
  <c r="CR69" i="5"/>
  <c r="W68" i="11" l="1"/>
  <c r="V68" i="11"/>
  <c r="V67" i="11"/>
  <c r="S68" i="11"/>
  <c r="R68" i="11"/>
  <c r="R67" i="11"/>
  <c r="CR70" i="5"/>
  <c r="CQ71" i="9"/>
  <c r="CQ70" i="9"/>
  <c r="CP71" i="9"/>
  <c r="CP70" i="9"/>
  <c r="AW70" i="5"/>
  <c r="AW69" i="5"/>
  <c r="CA70" i="5"/>
  <c r="CA69" i="5"/>
  <c r="CO71" i="9"/>
  <c r="CO70" i="9"/>
  <c r="T69" i="7"/>
  <c r="U69" i="7"/>
  <c r="T70" i="7"/>
  <c r="U70" i="7"/>
  <c r="I68" i="13"/>
  <c r="H68" i="13"/>
  <c r="H67" i="13"/>
  <c r="G70" i="7"/>
  <c r="K70" i="7"/>
  <c r="Q69" i="7"/>
  <c r="K70" i="5"/>
  <c r="AG69" i="3"/>
  <c r="AE70" i="3"/>
  <c r="Y69" i="3"/>
  <c r="T69" i="3"/>
  <c r="B69" i="3"/>
  <c r="B69" i="4"/>
  <c r="J69" i="3"/>
  <c r="I69" i="3"/>
  <c r="C69" i="3"/>
  <c r="AJ70" i="3"/>
  <c r="AJ69" i="3"/>
  <c r="AI70" i="3"/>
  <c r="AI69" i="3"/>
  <c r="AG70" i="3"/>
  <c r="AF70" i="3"/>
  <c r="AF69" i="3"/>
  <c r="X69" i="3"/>
  <c r="U69" i="3"/>
  <c r="Q69" i="3"/>
  <c r="O69" i="3"/>
  <c r="N69" i="3"/>
  <c r="M69" i="3"/>
  <c r="T68" i="10"/>
  <c r="AF69" i="8"/>
  <c r="AF70" i="8"/>
  <c r="BX70" i="5"/>
  <c r="BF69" i="5"/>
  <c r="BE69" i="5"/>
  <c r="B69" i="7"/>
  <c r="B70" i="7"/>
  <c r="AH70" i="3"/>
  <c r="BW69" i="5"/>
  <c r="BT71" i="9"/>
  <c r="Z69" i="3"/>
  <c r="E69" i="6"/>
  <c r="AD70" i="5"/>
  <c r="AC70" i="8"/>
  <c r="AC69" i="8"/>
  <c r="AA68" i="13"/>
  <c r="W68" i="13"/>
  <c r="U68" i="13"/>
  <c r="Q68" i="13"/>
  <c r="G68" i="13"/>
  <c r="F69" i="8"/>
  <c r="D68" i="13"/>
  <c r="AB67" i="13"/>
  <c r="Z68" i="11"/>
  <c r="BI70" i="9"/>
  <c r="I70" i="9"/>
  <c r="B69" i="8"/>
  <c r="P70" i="5"/>
  <c r="K68" i="10"/>
  <c r="B67" i="11"/>
  <c r="B68" i="11"/>
  <c r="AD69" i="8"/>
  <c r="BR69" i="5"/>
  <c r="BP70" i="5"/>
  <c r="M68" i="13"/>
  <c r="K68" i="13"/>
  <c r="C68" i="13"/>
  <c r="AS71" i="9"/>
  <c r="B69" i="5"/>
  <c r="D69" i="5"/>
  <c r="B70" i="5"/>
  <c r="C70" i="5"/>
  <c r="D70" i="5"/>
  <c r="AL69" i="5"/>
  <c r="AK70" i="5"/>
  <c r="U71" i="9"/>
  <c r="N71" i="9"/>
  <c r="CF69" i="5"/>
  <c r="CT71" i="9"/>
  <c r="E70" i="8"/>
  <c r="E69" i="8"/>
  <c r="D70" i="8"/>
  <c r="B70" i="8"/>
  <c r="BR70" i="9"/>
  <c r="BQ70" i="9"/>
  <c r="BP70" i="9"/>
  <c r="BO71" i="9"/>
  <c r="BO70" i="9"/>
  <c r="AI70" i="5"/>
  <c r="AD67" i="12"/>
  <c r="BE68" i="11"/>
  <c r="CL69" i="5"/>
  <c r="CH69" i="5"/>
  <c r="E70" i="4"/>
  <c r="C70" i="4"/>
  <c r="B70" i="9"/>
  <c r="C70" i="9"/>
  <c r="D70" i="9"/>
  <c r="E70" i="9"/>
  <c r="F70" i="9"/>
  <c r="G70" i="9"/>
  <c r="H70" i="9"/>
  <c r="J70" i="9"/>
  <c r="K70" i="9"/>
  <c r="L70" i="9"/>
  <c r="B71" i="9"/>
  <c r="C71" i="9"/>
  <c r="D71" i="9"/>
  <c r="E71" i="9"/>
  <c r="G71" i="9"/>
  <c r="I71" i="9"/>
  <c r="J71" i="9"/>
  <c r="K71" i="9"/>
  <c r="L71" i="9"/>
  <c r="AU69" i="5"/>
  <c r="AQ70" i="5"/>
  <c r="V69" i="8"/>
  <c r="CT70" i="5"/>
  <c r="CY71" i="9"/>
  <c r="CY70" i="9"/>
  <c r="Z68" i="10"/>
  <c r="Z67" i="10"/>
  <c r="E70" i="6"/>
  <c r="CX70" i="5"/>
  <c r="B70" i="4"/>
  <c r="CE69" i="5"/>
  <c r="CG69" i="5"/>
  <c r="CJ69" i="5"/>
  <c r="CK69" i="5"/>
  <c r="CM69" i="5"/>
  <c r="CD69" i="5"/>
  <c r="AY69" i="5"/>
  <c r="AZ69" i="5"/>
  <c r="BA69" i="5"/>
  <c r="BB69" i="5"/>
  <c r="BC69" i="5"/>
  <c r="BD69" i="5"/>
  <c r="BG69" i="5"/>
  <c r="BH69" i="5"/>
  <c r="BI69" i="5"/>
  <c r="BJ69" i="5"/>
  <c r="BK69" i="5"/>
  <c r="BL69" i="5"/>
  <c r="BM69" i="5"/>
  <c r="BN69" i="5"/>
  <c r="BO69" i="5"/>
  <c r="BQ69" i="5"/>
  <c r="BS69" i="5"/>
  <c r="BT69" i="5"/>
  <c r="BU69" i="5"/>
  <c r="BV69" i="5"/>
  <c r="BX69" i="5"/>
  <c r="BY69" i="5"/>
  <c r="BZ69" i="5"/>
  <c r="CB69" i="5"/>
  <c r="AJ69" i="5"/>
  <c r="AH69" i="5"/>
  <c r="AF69" i="5"/>
  <c r="AC69" i="5"/>
  <c r="AB69" i="5"/>
  <c r="G69" i="5"/>
  <c r="H69" i="5"/>
  <c r="I69" i="5"/>
  <c r="J69" i="5"/>
  <c r="K69" i="5"/>
  <c r="L69" i="5"/>
  <c r="M69" i="5"/>
  <c r="N69" i="5"/>
  <c r="O69" i="5"/>
  <c r="P69" i="5"/>
  <c r="Q69" i="5"/>
  <c r="R69" i="5"/>
  <c r="S69" i="5"/>
  <c r="T69" i="5"/>
  <c r="U69" i="5"/>
  <c r="V69" i="5"/>
  <c r="W69" i="5"/>
  <c r="X69" i="5"/>
  <c r="Y69" i="5"/>
  <c r="Z69" i="5"/>
  <c r="F69" i="5"/>
  <c r="M70" i="6"/>
  <c r="K70" i="6"/>
  <c r="U70" i="9"/>
  <c r="R70" i="9"/>
  <c r="L70" i="8"/>
  <c r="I69" i="6"/>
  <c r="H70" i="6"/>
  <c r="H69" i="6"/>
  <c r="AS69" i="5"/>
  <c r="AQ69" i="5"/>
  <c r="AH70" i="5"/>
  <c r="B68" i="13"/>
  <c r="Q70" i="7"/>
  <c r="C68" i="14"/>
  <c r="B68" i="14"/>
  <c r="CI69" i="5"/>
  <c r="I70" i="7"/>
  <c r="M70" i="9"/>
  <c r="O70" i="9"/>
  <c r="P70" i="9"/>
  <c r="Q70" i="9"/>
  <c r="S70" i="9"/>
  <c r="T70" i="9"/>
  <c r="V70" i="9"/>
  <c r="W70" i="9"/>
  <c r="X70" i="9"/>
  <c r="Y70" i="9"/>
  <c r="Z70" i="9"/>
  <c r="AA70" i="9"/>
  <c r="AB70" i="9"/>
  <c r="AC70" i="9"/>
  <c r="AD70" i="9"/>
  <c r="AE70" i="9"/>
  <c r="AF70" i="9"/>
  <c r="AG70" i="9"/>
  <c r="AH70" i="9"/>
  <c r="AI70" i="9"/>
  <c r="AJ70" i="9"/>
  <c r="AK70" i="9"/>
  <c r="AL70" i="9"/>
  <c r="AM70" i="9"/>
  <c r="AN70" i="9"/>
  <c r="AO70" i="9"/>
  <c r="AP70" i="9"/>
  <c r="AQ70" i="9"/>
  <c r="AR70" i="9"/>
  <c r="AT70" i="9"/>
  <c r="AW70" i="9"/>
  <c r="AX70" i="9"/>
  <c r="AY70" i="9"/>
  <c r="AZ70" i="9"/>
  <c r="BA70" i="9"/>
  <c r="BB70" i="9"/>
  <c r="BC70" i="9"/>
  <c r="BD70" i="9"/>
  <c r="BE70" i="9"/>
  <c r="BF70" i="9"/>
  <c r="BH70" i="9"/>
  <c r="BJ70" i="9"/>
  <c r="BK70" i="9"/>
  <c r="BL70" i="9"/>
  <c r="BM70" i="9"/>
  <c r="BN70" i="9"/>
  <c r="BT70" i="9"/>
  <c r="BU70" i="9"/>
  <c r="BW70" i="9"/>
  <c r="BX70" i="9"/>
  <c r="BY70" i="9"/>
  <c r="BZ70" i="9"/>
  <c r="CA70" i="9"/>
  <c r="CB70" i="9"/>
  <c r="CC70" i="9"/>
  <c r="CD70" i="9"/>
  <c r="CE70" i="9"/>
  <c r="CG70" i="9"/>
  <c r="CH70" i="9"/>
  <c r="CI70" i="9"/>
  <c r="CJ70" i="9"/>
  <c r="CK70" i="9"/>
  <c r="CL70" i="9"/>
  <c r="CM70" i="9"/>
  <c r="CN70" i="9"/>
  <c r="CR70" i="9"/>
  <c r="CU70" i="9"/>
  <c r="CV70" i="9"/>
  <c r="CW70" i="9"/>
  <c r="CX70" i="9"/>
  <c r="CZ70" i="9"/>
  <c r="DA70" i="9"/>
  <c r="DB70" i="9"/>
  <c r="M71" i="9"/>
  <c r="O71" i="9"/>
  <c r="P71" i="9"/>
  <c r="Q71" i="9"/>
  <c r="S71" i="9"/>
  <c r="T71" i="9"/>
  <c r="V71" i="9"/>
  <c r="W71" i="9"/>
  <c r="X71" i="9"/>
  <c r="Y71" i="9"/>
  <c r="Z71" i="9"/>
  <c r="AA71" i="9"/>
  <c r="AB71" i="9"/>
  <c r="AC71" i="9"/>
  <c r="AD71" i="9"/>
  <c r="AE71" i="9"/>
  <c r="AF71" i="9"/>
  <c r="AH71" i="9"/>
  <c r="AI71" i="9"/>
  <c r="AJ71" i="9"/>
  <c r="AK71" i="9"/>
  <c r="AL71" i="9"/>
  <c r="AN71" i="9"/>
  <c r="AO71" i="9"/>
  <c r="AP71" i="9"/>
  <c r="AQ71" i="9"/>
  <c r="AR71" i="9"/>
  <c r="AT71" i="9"/>
  <c r="AW71" i="9"/>
  <c r="AX71" i="9"/>
  <c r="AY71" i="9"/>
  <c r="AZ71" i="9"/>
  <c r="BA71" i="9"/>
  <c r="BB71" i="9"/>
  <c r="BC71" i="9"/>
  <c r="BD71" i="9"/>
  <c r="BE71" i="9"/>
  <c r="BF71" i="9"/>
  <c r="BH71" i="9"/>
  <c r="BI71" i="9"/>
  <c r="BJ71" i="9"/>
  <c r="BL71" i="9"/>
  <c r="BM71" i="9"/>
  <c r="BP71" i="9"/>
  <c r="BU71" i="9"/>
  <c r="BZ71" i="9"/>
  <c r="CA71" i="9"/>
  <c r="CB71" i="9"/>
  <c r="CG71" i="9"/>
  <c r="CH71" i="9"/>
  <c r="CI71" i="9"/>
  <c r="CJ71" i="9"/>
  <c r="CK71" i="9"/>
  <c r="CL71" i="9"/>
  <c r="CM71" i="9"/>
  <c r="CN71" i="9"/>
  <c r="CR71" i="9"/>
  <c r="CU71" i="9"/>
  <c r="CV71" i="9"/>
  <c r="CW71" i="9"/>
  <c r="CX71" i="9"/>
  <c r="CZ71" i="9"/>
  <c r="DA71" i="9"/>
  <c r="DB71" i="9"/>
  <c r="K70" i="8"/>
  <c r="AK70" i="8"/>
  <c r="AJ70" i="8"/>
  <c r="AI70" i="8"/>
  <c r="AH70" i="8"/>
  <c r="AG70" i="8"/>
  <c r="O70" i="5"/>
  <c r="N70" i="5"/>
  <c r="M70" i="5"/>
  <c r="L70" i="5"/>
  <c r="CK70" i="5"/>
  <c r="CJ70" i="5"/>
  <c r="CI70" i="5"/>
  <c r="CG70" i="5"/>
  <c r="CE70" i="5"/>
  <c r="CB70" i="5"/>
  <c r="BZ70" i="5"/>
  <c r="BY70" i="5"/>
  <c r="BV70" i="5"/>
  <c r="BU70" i="5"/>
  <c r="BT70" i="5"/>
  <c r="BS70" i="5"/>
  <c r="BR70" i="5"/>
  <c r="BQ70" i="5"/>
  <c r="BO70" i="5"/>
  <c r="BN70" i="5"/>
  <c r="BM70" i="5"/>
  <c r="BL70" i="5"/>
  <c r="BK70" i="5"/>
  <c r="BJ70" i="5"/>
  <c r="BI70" i="5"/>
  <c r="BC70" i="5"/>
  <c r="BB70" i="5"/>
  <c r="BA70" i="5"/>
  <c r="AZ70" i="5"/>
  <c r="AY70" i="5"/>
  <c r="Z70" i="5"/>
  <c r="Y70" i="5"/>
  <c r="S70" i="5"/>
  <c r="R70" i="5"/>
  <c r="Q70" i="5"/>
  <c r="G70" i="6"/>
  <c r="V68" i="13"/>
  <c r="X68" i="10"/>
  <c r="Z68" i="13"/>
  <c r="X68" i="13"/>
  <c r="T68" i="13"/>
  <c r="T67" i="13"/>
  <c r="P68" i="13"/>
  <c r="J68" i="10"/>
  <c r="I68" i="10"/>
  <c r="AP68" i="11"/>
  <c r="AO68" i="11"/>
  <c r="AN68" i="11"/>
  <c r="AM68" i="11"/>
  <c r="AL68" i="11"/>
  <c r="AK68" i="11"/>
  <c r="AJ68" i="11"/>
  <c r="AH68" i="11"/>
  <c r="AG68" i="11"/>
  <c r="AF68" i="11"/>
  <c r="AE68" i="11"/>
  <c r="AD68" i="11"/>
  <c r="AC68" i="11"/>
  <c r="AB68" i="11"/>
  <c r="AA68" i="11"/>
  <c r="Y68" i="11"/>
  <c r="X68" i="11"/>
  <c r="U68" i="11"/>
  <c r="T68" i="11"/>
  <c r="Q68" i="11"/>
  <c r="P68" i="11"/>
  <c r="O68" i="11"/>
  <c r="N68" i="11"/>
  <c r="AA68" i="12"/>
  <c r="Z68" i="12"/>
  <c r="Y68" i="12"/>
  <c r="X68" i="12"/>
  <c r="W68" i="12"/>
  <c r="V68" i="12"/>
  <c r="AJ69" i="8"/>
  <c r="AK69" i="8"/>
  <c r="CW70" i="5"/>
  <c r="J70" i="5"/>
  <c r="D68" i="14"/>
  <c r="E68" i="14"/>
  <c r="F68" i="14"/>
  <c r="G68" i="14"/>
  <c r="H68" i="14"/>
  <c r="I68" i="14"/>
  <c r="J68" i="14"/>
  <c r="F68" i="13"/>
  <c r="J68" i="13"/>
  <c r="L68" i="13"/>
  <c r="F67" i="13"/>
  <c r="J67" i="13"/>
  <c r="L67" i="13"/>
  <c r="P67" i="13"/>
  <c r="X67" i="13"/>
  <c r="Z67" i="13"/>
  <c r="S68" i="12"/>
  <c r="T68" i="12"/>
  <c r="U68" i="12"/>
  <c r="T67" i="12"/>
  <c r="V67" i="12"/>
  <c r="X67" i="12"/>
  <c r="Z67" i="12"/>
  <c r="R68" i="12"/>
  <c r="R67" i="12"/>
  <c r="C68" i="12"/>
  <c r="D68" i="12"/>
  <c r="E68" i="12"/>
  <c r="F68" i="12"/>
  <c r="G68" i="12"/>
  <c r="H68" i="12"/>
  <c r="I68" i="12"/>
  <c r="J68" i="12"/>
  <c r="K68" i="12"/>
  <c r="L68" i="12"/>
  <c r="M68" i="12"/>
  <c r="N68" i="12"/>
  <c r="O68" i="12"/>
  <c r="P68" i="12"/>
  <c r="Q68" i="12"/>
  <c r="D67" i="12"/>
  <c r="F67" i="12"/>
  <c r="H67" i="12"/>
  <c r="J67" i="12"/>
  <c r="L67" i="12"/>
  <c r="N67" i="12"/>
  <c r="P67" i="12"/>
  <c r="B68" i="12"/>
  <c r="B67" i="12"/>
  <c r="AR68" i="11"/>
  <c r="AS68" i="11"/>
  <c r="AT68" i="11"/>
  <c r="AU68" i="11"/>
  <c r="AV68" i="11"/>
  <c r="AW68" i="11"/>
  <c r="AX68" i="11"/>
  <c r="AY68" i="11"/>
  <c r="AZ68" i="11"/>
  <c r="BA68" i="11"/>
  <c r="BB68" i="11"/>
  <c r="BC68" i="11"/>
  <c r="BD68" i="11"/>
  <c r="AS67" i="11"/>
  <c r="AU67" i="11"/>
  <c r="AW67" i="11"/>
  <c r="AY67" i="11"/>
  <c r="BA67" i="11"/>
  <c r="BC67" i="11"/>
  <c r="AQ68" i="11"/>
  <c r="AQ67" i="11"/>
  <c r="AI68" i="11"/>
  <c r="AB67" i="11"/>
  <c r="AC67" i="11"/>
  <c r="AD67" i="11"/>
  <c r="AE67" i="11"/>
  <c r="AG67" i="11"/>
  <c r="AI67" i="11"/>
  <c r="AK67" i="11"/>
  <c r="AM67" i="11"/>
  <c r="AO67" i="11"/>
  <c r="Z67" i="11"/>
  <c r="C68" i="11"/>
  <c r="D68" i="11"/>
  <c r="E68" i="11"/>
  <c r="F68" i="11"/>
  <c r="G68" i="11"/>
  <c r="H68" i="11"/>
  <c r="I68" i="11"/>
  <c r="J68" i="11"/>
  <c r="K68" i="11"/>
  <c r="L68" i="11"/>
  <c r="M68" i="11"/>
  <c r="D67" i="11"/>
  <c r="F67" i="11"/>
  <c r="H67" i="11"/>
  <c r="J67" i="11"/>
  <c r="L67" i="11"/>
  <c r="N67" i="11"/>
  <c r="P67" i="11"/>
  <c r="T67" i="11"/>
  <c r="X67" i="11"/>
  <c r="N68" i="10"/>
  <c r="O68" i="10"/>
  <c r="P68" i="10"/>
  <c r="Q68" i="10"/>
  <c r="R68" i="10"/>
  <c r="S68" i="10"/>
  <c r="U68" i="10"/>
  <c r="V68" i="10"/>
  <c r="W68" i="10"/>
  <c r="Y68" i="10"/>
  <c r="C68" i="10"/>
  <c r="E68" i="10"/>
  <c r="G68" i="10"/>
  <c r="H68" i="10"/>
  <c r="N67" i="10"/>
  <c r="O67" i="10"/>
  <c r="V67" i="10"/>
  <c r="W67" i="10"/>
  <c r="X67" i="10"/>
  <c r="Y67" i="10"/>
  <c r="M68" i="10"/>
  <c r="M67" i="10"/>
  <c r="C67" i="10"/>
  <c r="E67" i="10"/>
  <c r="G67" i="10"/>
  <c r="H67" i="10"/>
  <c r="I67" i="10"/>
  <c r="J67" i="10"/>
  <c r="B67" i="10"/>
  <c r="B68" i="10"/>
  <c r="AE70" i="8"/>
  <c r="AE69" i="8"/>
  <c r="AG69" i="8"/>
  <c r="AH69" i="8"/>
  <c r="AI69" i="8"/>
  <c r="AB70" i="8"/>
  <c r="AB69" i="8"/>
  <c r="S70" i="8"/>
  <c r="T69" i="8"/>
  <c r="R70" i="8"/>
  <c r="R69" i="8"/>
  <c r="M70" i="8"/>
  <c r="N70" i="8"/>
  <c r="O70" i="8"/>
  <c r="P70" i="8"/>
  <c r="L69" i="8"/>
  <c r="N69" i="8"/>
  <c r="K69" i="8"/>
  <c r="I70" i="8"/>
  <c r="I69" i="8"/>
  <c r="H70" i="8"/>
  <c r="H69" i="8"/>
  <c r="X70" i="7"/>
  <c r="X69" i="7"/>
  <c r="W69" i="7"/>
  <c r="S70" i="7"/>
  <c r="R70" i="7"/>
  <c r="R69" i="7"/>
  <c r="C70" i="7"/>
  <c r="D70" i="7"/>
  <c r="E70" i="7"/>
  <c r="F70" i="7"/>
  <c r="H70" i="7"/>
  <c r="J70" i="7"/>
  <c r="L70" i="7"/>
  <c r="M70" i="7"/>
  <c r="N70" i="7"/>
  <c r="O70" i="7"/>
  <c r="P70" i="7"/>
  <c r="C69" i="7"/>
  <c r="D69" i="7"/>
  <c r="E69" i="7"/>
  <c r="F69" i="7"/>
  <c r="H69" i="7"/>
  <c r="J69" i="7"/>
  <c r="L69" i="7"/>
  <c r="M69" i="7"/>
  <c r="N69" i="7"/>
  <c r="P69" i="7"/>
  <c r="G69" i="6"/>
  <c r="K69" i="6"/>
  <c r="M69" i="6"/>
  <c r="CV70" i="5"/>
  <c r="CM70" i="5"/>
  <c r="CD70" i="5"/>
  <c r="AS70" i="5"/>
  <c r="BD70" i="5"/>
  <c r="BF70" i="5"/>
  <c r="BG70" i="5"/>
  <c r="BH70" i="5"/>
  <c r="AC70" i="5"/>
  <c r="AE70" i="5"/>
  <c r="AF70" i="5"/>
  <c r="AJ70" i="5"/>
  <c r="AM70" i="5"/>
  <c r="AN70" i="5"/>
  <c r="AO70" i="5"/>
  <c r="AB70" i="5"/>
  <c r="T70" i="5"/>
  <c r="G70" i="5"/>
  <c r="H70" i="5"/>
  <c r="I70" i="5"/>
  <c r="F70" i="5"/>
  <c r="K70" i="4"/>
  <c r="J70" i="4"/>
  <c r="I70" i="4"/>
  <c r="H70" i="4"/>
  <c r="G70" i="4"/>
  <c r="F70" i="4"/>
  <c r="D70" i="4"/>
  <c r="D69" i="4"/>
  <c r="V67" i="13"/>
  <c r="BR71" i="9"/>
  <c r="I70" i="6"/>
  <c r="N70" i="6"/>
  <c r="B67" i="13"/>
  <c r="CF70" i="5"/>
  <c r="R71" i="9"/>
  <c r="Y68" i="13"/>
  <c r="E68" i="13"/>
  <c r="D67" i="13"/>
  <c r="BW70" i="5"/>
  <c r="CH70" i="5"/>
  <c r="BQ71" i="9"/>
  <c r="N70" i="9"/>
  <c r="AD69" i="5"/>
  <c r="BP69" i="5"/>
  <c r="BE67" i="11"/>
  <c r="CT70" i="9"/>
  <c r="AD68" i="12"/>
  <c r="AL70" i="5"/>
  <c r="BE70" i="5"/>
  <c r="D69" i="8"/>
  <c r="AS70" i="9"/>
  <c r="AU70" i="5"/>
  <c r="J69" i="6"/>
  <c r="AB68" i="13"/>
  <c r="F70" i="8"/>
  <c r="AD70" i="8"/>
  <c r="C69" i="8"/>
  <c r="D69" i="6"/>
  <c r="B69" i="6"/>
  <c r="F70" i="6"/>
  <c r="F69" i="6"/>
  <c r="B70" i="6"/>
  <c r="J70" i="6"/>
  <c r="L70" i="6"/>
  <c r="D70" i="6"/>
  <c r="L69" i="6"/>
  <c r="C70" i="8"/>
  <c r="C69" i="6"/>
  <c r="C70" i="6"/>
  <c r="CL70" i="5"/>
  <c r="CN69" i="5"/>
  <c r="CN70" i="5"/>
  <c r="L69" i="3" l="1"/>
  <c r="H69" i="3"/>
  <c r="K67" i="10"/>
  <c r="D68" i="10"/>
  <c r="D67" i="10"/>
  <c r="F67" i="10"/>
  <c r="F6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中核市市長会東京事務所</author>
  </authors>
  <commentList>
    <comment ref="S23" authorId="0" shapeId="0" xr:uid="{8D51BDF1-0812-4317-96AF-7E4E95EDC8F1}">
      <text>
        <r>
          <rPr>
            <b/>
            <sz val="9"/>
            <color indexed="81"/>
            <rFont val="MS P ゴシック"/>
            <family val="3"/>
            <charset val="128"/>
          </rPr>
          <t>令和4年5月1日現在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PC03</author>
  </authors>
  <commentList>
    <comment ref="L58" authorId="0" shapeId="0" xr:uid="{8CFBF08A-AE9B-4387-9E9E-2248D6315DBC}">
      <text>
        <r>
          <rPr>
            <sz val="9"/>
            <color indexed="81"/>
            <rFont val="MS P ゴシック"/>
            <family val="3"/>
            <charset val="128"/>
          </rPr>
          <t>概数値
※確定値は、山口県統計分析課がＲ４．３月公表予定</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相馬 一毅</author>
  </authors>
  <commentList>
    <comment ref="E9" authorId="0" shapeId="0" xr:uid="{CFE9D597-7E68-4C57-8D3F-EDDCF51BFBB3}">
      <text>
        <r>
          <rPr>
            <sz val="11"/>
            <color indexed="81"/>
            <rFont val="HGPｺﾞｼｯｸM"/>
            <family val="3"/>
            <charset val="128"/>
          </rPr>
          <t>※県管理の道路（3桁国道、県道）に関してはR2.3.31が最新</t>
        </r>
        <r>
          <rPr>
            <sz val="9"/>
            <color indexed="81"/>
            <rFont val="ＭＳ Ｐゴシック"/>
            <family val="3"/>
            <charset val="128"/>
          </rPr>
          <t xml:space="preserve">
</t>
        </r>
      </text>
    </comment>
  </commentList>
</comments>
</file>

<file path=xl/sharedStrings.xml><?xml version="1.0" encoding="utf-8"?>
<sst xmlns="http://schemas.openxmlformats.org/spreadsheetml/2006/main" count="5836" uniqueCount="797">
  <si>
    <t>高崎市（１市移行）</t>
    <rPh sb="0" eb="2">
      <t>タカサキ</t>
    </rPh>
    <rPh sb="2" eb="3">
      <t>シ</t>
    </rPh>
    <rPh sb="5" eb="6">
      <t>シ</t>
    </rPh>
    <rPh sb="6" eb="8">
      <t>イコウ</t>
    </rPh>
    <phoneticPr fontId="2"/>
  </si>
  <si>
    <t>（堺市は指定都市へ移行）</t>
    <rPh sb="1" eb="3">
      <t>サカイシ</t>
    </rPh>
    <rPh sb="4" eb="6">
      <t>シテイ</t>
    </rPh>
    <rPh sb="6" eb="8">
      <t>トシ</t>
    </rPh>
    <rPh sb="9" eb="11">
      <t>イコウ</t>
    </rPh>
    <phoneticPr fontId="2"/>
  </si>
  <si>
    <t>東大阪市（1市移行※静岡市は指定都市へ移行　富山市は再指定）　　　　　　　　　　　　　　</t>
    <rPh sb="22" eb="25">
      <t>トヤマシ</t>
    </rPh>
    <rPh sb="26" eb="29">
      <t>サイシテイ</t>
    </rPh>
    <phoneticPr fontId="2"/>
  </si>
  <si>
    <t>歳</t>
    <rPh sb="0" eb="1">
      <t>トシ</t>
    </rPh>
    <phoneticPr fontId="2"/>
  </si>
  <si>
    <t>円</t>
    <rPh sb="0" eb="1">
      <t>エン</t>
    </rPh>
    <phoneticPr fontId="2"/>
  </si>
  <si>
    <t>被保護人員</t>
    <rPh sb="0" eb="1">
      <t>ヒ</t>
    </rPh>
    <rPh sb="1" eb="3">
      <t>ホゴ</t>
    </rPh>
    <rPh sb="3" eb="5">
      <t>ジンイン</t>
    </rPh>
    <phoneticPr fontId="2"/>
  </si>
  <si>
    <t>保護率</t>
    <rPh sb="0" eb="2">
      <t>ホゴ</t>
    </rPh>
    <rPh sb="2" eb="3">
      <t>リツ</t>
    </rPh>
    <phoneticPr fontId="2"/>
  </si>
  <si>
    <t>《生活保護》</t>
    <rPh sb="1" eb="3">
      <t>セイカツ</t>
    </rPh>
    <rPh sb="3" eb="5">
      <t>ホゴ</t>
    </rPh>
    <phoneticPr fontId="2"/>
  </si>
  <si>
    <t>定員</t>
    <rPh sb="0" eb="2">
      <t>テイイン</t>
    </rPh>
    <phoneticPr fontId="2"/>
  </si>
  <si>
    <t>被保険者数</t>
    <rPh sb="0" eb="4">
      <t>ヒホケンシャ</t>
    </rPh>
    <rPh sb="4" eb="5">
      <t>スウ</t>
    </rPh>
    <phoneticPr fontId="2"/>
  </si>
  <si>
    <t>加入世帯数</t>
    <rPh sb="0" eb="2">
      <t>カニュウ</t>
    </rPh>
    <rPh sb="2" eb="5">
      <t>セタイスウ</t>
    </rPh>
    <phoneticPr fontId="2"/>
  </si>
  <si>
    <t>植物園</t>
    <rPh sb="0" eb="3">
      <t>ショクブツエン</t>
    </rPh>
    <phoneticPr fontId="2"/>
  </si>
  <si>
    <t>動植物園</t>
    <rPh sb="0" eb="1">
      <t>ドウ</t>
    </rPh>
    <rPh sb="1" eb="4">
      <t>ショクブツエン</t>
    </rPh>
    <phoneticPr fontId="2"/>
  </si>
  <si>
    <t>水族館</t>
    <rPh sb="0" eb="3">
      <t>スイゾクカン</t>
    </rPh>
    <phoneticPr fontId="2"/>
  </si>
  <si>
    <t>館</t>
    <rPh sb="0" eb="1">
      <t>カン</t>
    </rPh>
    <phoneticPr fontId="2"/>
  </si>
  <si>
    <t>冊</t>
    <rPh sb="0" eb="1">
      <t>サツ</t>
    </rPh>
    <phoneticPr fontId="2"/>
  </si>
  <si>
    <t>陸上競技場</t>
    <rPh sb="0" eb="2">
      <t>リクジョウ</t>
    </rPh>
    <rPh sb="2" eb="4">
      <t>キョウギ</t>
    </rPh>
    <rPh sb="4" eb="5">
      <t>ジョウ</t>
    </rPh>
    <phoneticPr fontId="2"/>
  </si>
  <si>
    <t>施設数</t>
    <rPh sb="0" eb="2">
      <t>シセツ</t>
    </rPh>
    <rPh sb="2" eb="3">
      <t>スウ</t>
    </rPh>
    <phoneticPr fontId="2"/>
  </si>
  <si>
    <t>敷地面積</t>
    <rPh sb="0" eb="2">
      <t>シキチ</t>
    </rPh>
    <rPh sb="2" eb="4">
      <t>メンセキ</t>
    </rPh>
    <phoneticPr fontId="2"/>
  </si>
  <si>
    <t>水面面積</t>
    <rPh sb="0" eb="2">
      <t>スイメン</t>
    </rPh>
    <rPh sb="2" eb="4">
      <t>メンセキ</t>
    </rPh>
    <phoneticPr fontId="2"/>
  </si>
  <si>
    <t>面</t>
    <rPh sb="0" eb="1">
      <t>メン</t>
    </rPh>
    <phoneticPr fontId="2"/>
  </si>
  <si>
    <t>救急車保有数</t>
    <rPh sb="0" eb="3">
      <t>キュウキュウシャ</t>
    </rPh>
    <rPh sb="3" eb="5">
      <t>ホユウ</t>
    </rPh>
    <rPh sb="5" eb="6">
      <t>スウ</t>
    </rPh>
    <phoneticPr fontId="2"/>
  </si>
  <si>
    <t>署・出張所数</t>
    <rPh sb="0" eb="1">
      <t>ショ</t>
    </rPh>
    <rPh sb="2" eb="4">
      <t>シュッチョウ</t>
    </rPh>
    <rPh sb="4" eb="5">
      <t>ジョ</t>
    </rPh>
    <rPh sb="5" eb="6">
      <t>スウ</t>
    </rPh>
    <phoneticPr fontId="2"/>
  </si>
  <si>
    <t>署</t>
    <rPh sb="0" eb="1">
      <t>ショ</t>
    </rPh>
    <phoneticPr fontId="2"/>
  </si>
  <si>
    <t>出張所</t>
    <rPh sb="0" eb="2">
      <t>シュッチョウ</t>
    </rPh>
    <rPh sb="2" eb="3">
      <t>ジョ</t>
    </rPh>
    <phoneticPr fontId="2"/>
  </si>
  <si>
    <t>実質
収支
比率</t>
    <rPh sb="0" eb="2">
      <t>ジッシツ</t>
    </rPh>
    <rPh sb="3" eb="5">
      <t>シュウシ</t>
    </rPh>
    <phoneticPr fontId="2"/>
  </si>
  <si>
    <t>都市
再生機構</t>
    <rPh sb="0" eb="2">
      <t>トシ</t>
    </rPh>
    <rPh sb="3" eb="5">
      <t>サイセイ</t>
    </rPh>
    <rPh sb="5" eb="7">
      <t>キコウ</t>
    </rPh>
    <phoneticPr fontId="2"/>
  </si>
  <si>
    <t>市営</t>
    <rPh sb="0" eb="2">
      <t>シエイ</t>
    </rPh>
    <phoneticPr fontId="2"/>
  </si>
  <si>
    <t>財政力
指数</t>
    <rPh sb="0" eb="2">
      <t>ザイセイ</t>
    </rPh>
    <rPh sb="2" eb="3">
      <t>リョク</t>
    </rPh>
    <rPh sb="4" eb="6">
      <t>シスウ</t>
    </rPh>
    <phoneticPr fontId="2"/>
  </si>
  <si>
    <t>人</t>
    <rPh sb="0" eb="1">
      <t>ヒト</t>
    </rPh>
    <phoneticPr fontId="2"/>
  </si>
  <si>
    <t>世帯</t>
    <rPh sb="0" eb="2">
      <t>セタイ</t>
    </rPh>
    <phoneticPr fontId="2"/>
  </si>
  <si>
    <t>対前年</t>
    <rPh sb="0" eb="1">
      <t>タイ</t>
    </rPh>
    <rPh sb="1" eb="3">
      <t>ゼンネン</t>
    </rPh>
    <phoneticPr fontId="2"/>
  </si>
  <si>
    <t>伸び率</t>
    <rPh sb="0" eb="1">
      <t>ノ</t>
    </rPh>
    <rPh sb="2" eb="3">
      <t>リツ</t>
    </rPh>
    <phoneticPr fontId="2"/>
  </si>
  <si>
    <t>人口比率</t>
    <rPh sb="0" eb="2">
      <t>ジンコウ</t>
    </rPh>
    <rPh sb="2" eb="4">
      <t>ヒリツ</t>
    </rPh>
    <phoneticPr fontId="2"/>
  </si>
  <si>
    <t>出生者(A）</t>
    <rPh sb="0" eb="2">
      <t>シュッセイ</t>
    </rPh>
    <rPh sb="2" eb="3">
      <t>シャ</t>
    </rPh>
    <phoneticPr fontId="2"/>
  </si>
  <si>
    <t>転出者(D)</t>
    <rPh sb="0" eb="3">
      <t>テンシュツシャ</t>
    </rPh>
    <phoneticPr fontId="2"/>
  </si>
  <si>
    <t>世帯数</t>
    <rPh sb="0" eb="3">
      <t>セタイスウ</t>
    </rPh>
    <phoneticPr fontId="2"/>
  </si>
  <si>
    <t>姉妹・友好</t>
    <rPh sb="0" eb="2">
      <t>シマイ</t>
    </rPh>
    <rPh sb="3" eb="5">
      <t>ユウコウ</t>
    </rPh>
    <phoneticPr fontId="2"/>
  </si>
  <si>
    <t>職員総数</t>
    <rPh sb="0" eb="2">
      <t>ショクイン</t>
    </rPh>
    <rPh sb="2" eb="4">
      <t>ソウスウ</t>
    </rPh>
    <phoneticPr fontId="2"/>
  </si>
  <si>
    <t>下水
処理
場数</t>
    <rPh sb="0" eb="2">
      <t>ゲスイ</t>
    </rPh>
    <rPh sb="3" eb="5">
      <t>ショリ</t>
    </rPh>
    <rPh sb="6" eb="8">
      <t>バカズ</t>
    </rPh>
    <phoneticPr fontId="2"/>
  </si>
  <si>
    <t>㎡</t>
    <phoneticPr fontId="2"/>
  </si>
  <si>
    <t>㎡</t>
    <phoneticPr fontId="2"/>
  </si>
  <si>
    <t>病院数</t>
    <rPh sb="0" eb="2">
      <t>ビョウイン</t>
    </rPh>
    <rPh sb="2" eb="3">
      <t>スウ</t>
    </rPh>
    <phoneticPr fontId="2"/>
  </si>
  <si>
    <t>うち市立</t>
    <rPh sb="2" eb="3">
      <t>シ</t>
    </rPh>
    <rPh sb="3" eb="4">
      <t>リツ</t>
    </rPh>
    <phoneticPr fontId="2"/>
  </si>
  <si>
    <t>床</t>
    <rPh sb="0" eb="1">
      <t>ユカ</t>
    </rPh>
    <phoneticPr fontId="2"/>
  </si>
  <si>
    <t>医師数</t>
    <rPh sb="0" eb="2">
      <t>イシ</t>
    </rPh>
    <rPh sb="2" eb="3">
      <t>スウ</t>
    </rPh>
    <phoneticPr fontId="2"/>
  </si>
  <si>
    <t>歯科医師数</t>
    <rPh sb="0" eb="2">
      <t>シカ</t>
    </rPh>
    <rPh sb="2" eb="4">
      <t>イシ</t>
    </rPh>
    <rPh sb="4" eb="5">
      <t>スウ</t>
    </rPh>
    <phoneticPr fontId="2"/>
  </si>
  <si>
    <t>４　環　境</t>
    <rPh sb="2" eb="3">
      <t>ワ</t>
    </rPh>
    <rPh sb="4" eb="5">
      <t>サカイ</t>
    </rPh>
    <phoneticPr fontId="2"/>
  </si>
  <si>
    <t>５　産　業</t>
    <rPh sb="2" eb="3">
      <t>サン</t>
    </rPh>
    <rPh sb="4" eb="5">
      <t>ギョウ</t>
    </rPh>
    <phoneticPr fontId="2"/>
  </si>
  <si>
    <t>一次</t>
    <rPh sb="0" eb="2">
      <t>イチジ</t>
    </rPh>
    <phoneticPr fontId="2"/>
  </si>
  <si>
    <t>二次</t>
    <rPh sb="0" eb="2">
      <t>ニジ</t>
    </rPh>
    <phoneticPr fontId="2"/>
  </si>
  <si>
    <t>三次</t>
    <rPh sb="0" eb="2">
      <t>サンジ</t>
    </rPh>
    <phoneticPr fontId="2"/>
  </si>
  <si>
    <t>所</t>
    <rPh sb="0" eb="1">
      <t>トコロ</t>
    </rPh>
    <phoneticPr fontId="2"/>
  </si>
  <si>
    <t>産業別事業所数</t>
    <rPh sb="0" eb="2">
      <t>サンギョウ</t>
    </rPh>
    <rPh sb="2" eb="3">
      <t>ベツ</t>
    </rPh>
    <rPh sb="3" eb="6">
      <t>ジギョウショ</t>
    </rPh>
    <rPh sb="6" eb="7">
      <t>スウ</t>
    </rPh>
    <phoneticPr fontId="2"/>
  </si>
  <si>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</si>
  <si>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</si>
  <si>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</si>
  <si>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構成比</t>
    <rPh sb="0" eb="3">
      <t>コウセイヒ</t>
    </rPh>
    <phoneticPr fontId="2"/>
  </si>
  <si>
    <t>戸</t>
    <rPh sb="0" eb="1">
      <t>コ</t>
    </rPh>
    <phoneticPr fontId="2"/>
  </si>
  <si>
    <t>事業所数</t>
    <rPh sb="0" eb="3">
      <t>ジギョウショ</t>
    </rPh>
    <rPh sb="3" eb="4">
      <t>スウ</t>
    </rPh>
    <phoneticPr fontId="2"/>
  </si>
  <si>
    <t>製造品出荷額等</t>
    <rPh sb="0" eb="3">
      <t>セイゾウヒン</t>
    </rPh>
    <rPh sb="3" eb="5">
      <t>シュッカ</t>
    </rPh>
    <rPh sb="5" eb="6">
      <t>ガク</t>
    </rPh>
    <rPh sb="6" eb="7">
      <t>トウ</t>
    </rPh>
    <phoneticPr fontId="2"/>
  </si>
  <si>
    <t>所</t>
    <rPh sb="0" eb="1">
      <t>ショ</t>
    </rPh>
    <phoneticPr fontId="2"/>
  </si>
  <si>
    <t>百万円</t>
    <rPh sb="0" eb="3">
      <t>ヒャクマンエン</t>
    </rPh>
    <phoneticPr fontId="2"/>
  </si>
  <si>
    <t>６　都　市</t>
    <rPh sb="2" eb="3">
      <t>ミヤコ</t>
    </rPh>
    <rPh sb="4" eb="5">
      <t>シ</t>
    </rPh>
    <phoneticPr fontId="2"/>
  </si>
  <si>
    <t>路線数</t>
    <rPh sb="0" eb="2">
      <t>ロセン</t>
    </rPh>
    <rPh sb="2" eb="3">
      <t>スウ</t>
    </rPh>
    <phoneticPr fontId="2"/>
  </si>
  <si>
    <t>道路総延長</t>
    <rPh sb="0" eb="2">
      <t>ドウロ</t>
    </rPh>
    <rPh sb="2" eb="5">
      <t>ソウエンチョウ</t>
    </rPh>
    <phoneticPr fontId="2"/>
  </si>
  <si>
    <t>道路総延長（内訳）</t>
    <rPh sb="0" eb="2">
      <t>ドウロ</t>
    </rPh>
    <rPh sb="2" eb="3">
      <t>ソウ</t>
    </rPh>
    <rPh sb="3" eb="5">
      <t>エンチョウ</t>
    </rPh>
    <rPh sb="6" eb="8">
      <t>ウチワケ</t>
    </rPh>
    <phoneticPr fontId="2"/>
  </si>
  <si>
    <t>《道路》</t>
    <rPh sb="1" eb="3">
      <t>ドウロ</t>
    </rPh>
    <phoneticPr fontId="2"/>
  </si>
  <si>
    <t>《公園》</t>
    <rPh sb="1" eb="3">
      <t>コウエン</t>
    </rPh>
    <phoneticPr fontId="2"/>
  </si>
  <si>
    <t>都市公園数</t>
    <rPh sb="0" eb="2">
      <t>トシ</t>
    </rPh>
    <rPh sb="2" eb="4">
      <t>コウエン</t>
    </rPh>
    <rPh sb="4" eb="5">
      <t>スウ</t>
    </rPh>
    <phoneticPr fontId="2"/>
  </si>
  <si>
    <t>処理区域内人口</t>
    <rPh sb="0" eb="2">
      <t>ショリ</t>
    </rPh>
    <rPh sb="2" eb="5">
      <t>クイキナイ</t>
    </rPh>
    <rPh sb="5" eb="7">
      <t>ジンコウ</t>
    </rPh>
    <phoneticPr fontId="2"/>
  </si>
  <si>
    <t>《下水道》</t>
    <rPh sb="1" eb="4">
      <t>ゲスイドウ</t>
    </rPh>
    <phoneticPr fontId="2"/>
  </si>
  <si>
    <t>有収率</t>
    <rPh sb="0" eb="1">
      <t>ユウ</t>
    </rPh>
    <rPh sb="1" eb="2">
      <t>シュウ</t>
    </rPh>
    <rPh sb="2" eb="3">
      <t>リツ</t>
    </rPh>
    <phoneticPr fontId="2"/>
  </si>
  <si>
    <t>年間有収水量</t>
    <rPh sb="0" eb="2">
      <t>ネンカン</t>
    </rPh>
    <rPh sb="2" eb="3">
      <t>ユウ</t>
    </rPh>
    <rPh sb="3" eb="4">
      <t>シュウ</t>
    </rPh>
    <rPh sb="4" eb="5">
      <t>スイ</t>
    </rPh>
    <rPh sb="5" eb="6">
      <t>リョウ</t>
    </rPh>
    <phoneticPr fontId="2"/>
  </si>
  <si>
    <t>《住宅》</t>
    <rPh sb="1" eb="3">
      <t>ジュウタク</t>
    </rPh>
    <phoneticPr fontId="2"/>
  </si>
  <si>
    <t>公　共　賃　貸　住　宅　数</t>
    <rPh sb="0" eb="1">
      <t>コウ</t>
    </rPh>
    <rPh sb="2" eb="3">
      <t>トモ</t>
    </rPh>
    <rPh sb="4" eb="5">
      <t>チン</t>
    </rPh>
    <rPh sb="6" eb="7">
      <t>カシ</t>
    </rPh>
    <rPh sb="8" eb="9">
      <t>ジュウ</t>
    </rPh>
    <rPh sb="10" eb="11">
      <t>タク</t>
    </rPh>
    <rPh sb="12" eb="13">
      <t>スウ</t>
    </rPh>
    <phoneticPr fontId="2"/>
  </si>
  <si>
    <t>市公社</t>
    <rPh sb="0" eb="1">
      <t>シ</t>
    </rPh>
    <rPh sb="1" eb="3">
      <t>コウシャ</t>
    </rPh>
    <phoneticPr fontId="2"/>
  </si>
  <si>
    <t>《上水道》</t>
    <rPh sb="1" eb="4">
      <t>ジョウスイドウ</t>
    </rPh>
    <phoneticPr fontId="2"/>
  </si>
  <si>
    <t>校</t>
    <rPh sb="0" eb="1">
      <t>コウ</t>
    </rPh>
    <phoneticPr fontId="2"/>
  </si>
  <si>
    <t>総合</t>
    <rPh sb="0" eb="2">
      <t>ソウゴウ</t>
    </rPh>
    <phoneticPr fontId="2"/>
  </si>
  <si>
    <t>科学</t>
    <rPh sb="0" eb="2">
      <t>カガク</t>
    </rPh>
    <phoneticPr fontId="2"/>
  </si>
  <si>
    <t>歴史</t>
    <rPh sb="0" eb="2">
      <t>レキシ</t>
    </rPh>
    <phoneticPr fontId="2"/>
  </si>
  <si>
    <t>美術</t>
    <rPh sb="0" eb="2">
      <t>ビジュツ</t>
    </rPh>
    <phoneticPr fontId="2"/>
  </si>
  <si>
    <t>野外</t>
    <rPh sb="0" eb="2">
      <t>ヤガイ</t>
    </rPh>
    <phoneticPr fontId="2"/>
  </si>
  <si>
    <t>動物園</t>
    <rPh sb="0" eb="3">
      <t>ドウブツエン</t>
    </rPh>
    <phoneticPr fontId="2"/>
  </si>
  <si>
    <t>国有提供施設等所在</t>
    <rPh sb="0" eb="2">
      <t>コクユウ</t>
    </rPh>
    <rPh sb="2" eb="4">
      <t>テイキョウ</t>
    </rPh>
    <rPh sb="4" eb="6">
      <t>シセツ</t>
    </rPh>
    <rPh sb="6" eb="7">
      <t>トウ</t>
    </rPh>
    <rPh sb="7" eb="9">
      <t>ショザイ</t>
    </rPh>
    <phoneticPr fontId="2"/>
  </si>
  <si>
    <t>都道府県支出金</t>
    <rPh sb="0" eb="4">
      <t>トドウフケン</t>
    </rPh>
    <rPh sb="4" eb="7">
      <t>シシュツキン</t>
    </rPh>
    <phoneticPr fontId="2"/>
  </si>
  <si>
    <t>財産収入</t>
    <rPh sb="0" eb="2">
      <t>ザイサン</t>
    </rPh>
    <rPh sb="2" eb="4">
      <t>シュウニュウ</t>
    </rPh>
    <phoneticPr fontId="2"/>
  </si>
  <si>
    <t>寄附金</t>
    <rPh sb="0" eb="3">
      <t>キフキン</t>
    </rPh>
    <phoneticPr fontId="2"/>
  </si>
  <si>
    <t>繰入金</t>
    <rPh sb="0" eb="2">
      <t>クリイレ</t>
    </rPh>
    <rPh sb="2" eb="3">
      <t>キン</t>
    </rPh>
    <phoneticPr fontId="2"/>
  </si>
  <si>
    <t>繰越金</t>
    <rPh sb="0" eb="2">
      <t>クリコシ</t>
    </rPh>
    <rPh sb="2" eb="3">
      <t>キン</t>
    </rPh>
    <phoneticPr fontId="2"/>
  </si>
  <si>
    <t>諸収入</t>
    <rPh sb="0" eb="1">
      <t>ショ</t>
    </rPh>
    <rPh sb="1" eb="3">
      <t>シュウニュウ</t>
    </rPh>
    <phoneticPr fontId="2"/>
  </si>
  <si>
    <t>地方債</t>
    <rPh sb="0" eb="3">
      <t>チホウサイ</t>
    </rPh>
    <phoneticPr fontId="2"/>
  </si>
  <si>
    <t>歳入合計</t>
    <rPh sb="0" eb="2">
      <t>サイニュウ</t>
    </rPh>
    <rPh sb="2" eb="4">
      <t>ゴウケイ</t>
    </rPh>
    <phoneticPr fontId="2"/>
  </si>
  <si>
    <t>市町村助成交付金</t>
    <rPh sb="0" eb="3">
      <t>シチョウソン</t>
    </rPh>
    <rPh sb="3" eb="5">
      <t>ジョセイ</t>
    </rPh>
    <rPh sb="5" eb="8">
      <t>コウフキン</t>
    </rPh>
    <phoneticPr fontId="2"/>
  </si>
  <si>
    <t>構成比</t>
    <rPh sb="0" eb="2">
      <t>コウセイ</t>
    </rPh>
    <rPh sb="2" eb="3">
      <t>ヒ</t>
    </rPh>
    <phoneticPr fontId="2"/>
  </si>
  <si>
    <t>特別交付税</t>
    <rPh sb="0" eb="2">
      <t>トクベツ</t>
    </rPh>
    <rPh sb="2" eb="5">
      <t>コウフゼイ</t>
    </rPh>
    <phoneticPr fontId="2"/>
  </si>
  <si>
    <t>台</t>
    <rPh sb="0" eb="1">
      <t>ダイ</t>
    </rPh>
    <phoneticPr fontId="2"/>
  </si>
  <si>
    <t>人</t>
    <rPh sb="0" eb="1">
      <t>ニン</t>
    </rPh>
    <phoneticPr fontId="2"/>
  </si>
  <si>
    <t>㎡</t>
    <phoneticPr fontId="2"/>
  </si>
  <si>
    <t>延床面積</t>
    <rPh sb="0" eb="1">
      <t>エン</t>
    </rPh>
    <rPh sb="1" eb="2">
      <t>ユカ</t>
    </rPh>
    <rPh sb="2" eb="4">
      <t>メンセキ</t>
    </rPh>
    <phoneticPr fontId="2"/>
  </si>
  <si>
    <t>65歳以上</t>
    <rPh sb="2" eb="3">
      <t>サイ</t>
    </rPh>
    <rPh sb="3" eb="5">
      <t>イジョウ</t>
    </rPh>
    <phoneticPr fontId="2"/>
  </si>
  <si>
    <t>死亡者(B）</t>
    <rPh sb="0" eb="3">
      <t>シボウシャ</t>
    </rPh>
    <phoneticPr fontId="2"/>
  </si>
  <si>
    <t>％</t>
    <phoneticPr fontId="2"/>
  </si>
  <si>
    <t>％</t>
    <phoneticPr fontId="2"/>
  </si>
  <si>
    <t>人/㎢</t>
    <rPh sb="0" eb="1">
      <t>ヒト</t>
    </rPh>
    <phoneticPr fontId="2"/>
  </si>
  <si>
    <t>転入者(C）</t>
    <rPh sb="0" eb="3">
      <t>テンニュウシャ</t>
    </rPh>
    <phoneticPr fontId="2"/>
  </si>
  <si>
    <t>対前年度
伸び率</t>
    <rPh sb="0" eb="1">
      <t>タイ</t>
    </rPh>
    <rPh sb="1" eb="4">
      <t>ゼンネンド</t>
    </rPh>
    <phoneticPr fontId="2"/>
  </si>
  <si>
    <t>平均
給料月額</t>
    <rPh sb="0" eb="2">
      <t>ヘイキン</t>
    </rPh>
    <phoneticPr fontId="2"/>
  </si>
  <si>
    <t>２　職員数及び職員給料等</t>
    <rPh sb="2" eb="5">
      <t>ショクインスウ</t>
    </rPh>
    <rPh sb="5" eb="6">
      <t>オヨ</t>
    </rPh>
    <rPh sb="7" eb="9">
      <t>ショクイン</t>
    </rPh>
    <rPh sb="9" eb="11">
      <t>キュウリョウ</t>
    </rPh>
    <rPh sb="11" eb="12">
      <t>トウ</t>
    </rPh>
    <phoneticPr fontId="2"/>
  </si>
  <si>
    <t>１　市　勢</t>
    <rPh sb="2" eb="3">
      <t>イチ</t>
    </rPh>
    <rPh sb="4" eb="5">
      <t>ゼイ</t>
    </rPh>
    <phoneticPr fontId="2"/>
  </si>
  <si>
    <t>人口
加入率</t>
    <rPh sb="0" eb="1">
      <t>ヒト</t>
    </rPh>
    <rPh sb="1" eb="2">
      <t>クチ</t>
    </rPh>
    <phoneticPr fontId="2"/>
  </si>
  <si>
    <t>人口10万
人当たり
病床数</t>
    <rPh sb="0" eb="2">
      <t>ジンコウ</t>
    </rPh>
    <rPh sb="4" eb="5">
      <t>マン</t>
    </rPh>
    <phoneticPr fontId="2"/>
  </si>
  <si>
    <t>一般
診療所数</t>
    <phoneticPr fontId="2"/>
  </si>
  <si>
    <t>歯科
診療所数</t>
    <phoneticPr fontId="2"/>
  </si>
  <si>
    <t>養護老人ﾎｰﾑ</t>
    <rPh sb="0" eb="2">
      <t>ヨウゴ</t>
    </rPh>
    <rPh sb="2" eb="4">
      <t>ロウジン</t>
    </rPh>
    <phoneticPr fontId="2"/>
  </si>
  <si>
    <t>特別養護老人ﾎｰﾑ</t>
    <rPh sb="0" eb="2">
      <t>トクベツ</t>
    </rPh>
    <rPh sb="2" eb="4">
      <t>ヨウゴ</t>
    </rPh>
    <rPh sb="4" eb="6">
      <t>ロウジン</t>
    </rPh>
    <phoneticPr fontId="2"/>
  </si>
  <si>
    <t>軽費老人ﾎｰﾑ</t>
    <rPh sb="0" eb="1">
      <t>カル</t>
    </rPh>
    <rPh sb="1" eb="2">
      <t>ヒ</t>
    </rPh>
    <rPh sb="2" eb="4">
      <t>ロウジン</t>
    </rPh>
    <phoneticPr fontId="2"/>
  </si>
  <si>
    <t>㎡</t>
    <phoneticPr fontId="2"/>
  </si>
  <si>
    <t>㎥</t>
    <phoneticPr fontId="2"/>
  </si>
  <si>
    <t>都道府県
公社</t>
    <rPh sb="0" eb="4">
      <t>トドウフケン</t>
    </rPh>
    <rPh sb="5" eb="7">
      <t>コウシャ</t>
    </rPh>
    <phoneticPr fontId="2"/>
  </si>
  <si>
    <t>交付金</t>
    <rPh sb="0" eb="3">
      <t>コウフキン</t>
    </rPh>
    <phoneticPr fontId="2"/>
  </si>
  <si>
    <t>配当割交付金</t>
    <rPh sb="0" eb="2">
      <t>ハイトウ</t>
    </rPh>
    <rPh sb="2" eb="3">
      <t>ワリ</t>
    </rPh>
    <rPh sb="3" eb="6">
      <t>コウフキン</t>
    </rPh>
    <phoneticPr fontId="2"/>
  </si>
  <si>
    <t>短期
大学</t>
    <rPh sb="0" eb="2">
      <t>タンキ</t>
    </rPh>
    <rPh sb="3" eb="5">
      <t>ダイガク</t>
    </rPh>
    <phoneticPr fontId="2"/>
  </si>
  <si>
    <t>市民１００人
当たり蔵書冊数</t>
    <rPh sb="0" eb="2">
      <t>シミン</t>
    </rPh>
    <rPh sb="5" eb="6">
      <t>ニン</t>
    </rPh>
    <rPh sb="7" eb="8">
      <t>ア</t>
    </rPh>
    <rPh sb="10" eb="12">
      <t>ゾウショ</t>
    </rPh>
    <rPh sb="12" eb="13">
      <t>サツ</t>
    </rPh>
    <rPh sb="13" eb="14">
      <t>スウ</t>
    </rPh>
    <phoneticPr fontId="2"/>
  </si>
  <si>
    <t>消防車両
保有数</t>
    <rPh sb="0" eb="2">
      <t>ショウボウ</t>
    </rPh>
    <rPh sb="2" eb="4">
      <t>シャリョウ</t>
    </rPh>
    <phoneticPr fontId="2"/>
  </si>
  <si>
    <t>歳入総額（Ａ）</t>
  </si>
  <si>
    <t>歳出総額（Ｂ）</t>
  </si>
  <si>
    <t>翌年度へ繰り越
すべき財源（Ｄ）</t>
    <rPh sb="0" eb="1">
      <t>ヨク</t>
    </rPh>
    <rPh sb="1" eb="3">
      <t>ネンド</t>
    </rPh>
    <rPh sb="4" eb="5">
      <t>ク</t>
    </rPh>
    <rPh sb="6" eb="7">
      <t>コ</t>
    </rPh>
    <phoneticPr fontId="2"/>
  </si>
  <si>
    <t>単年度収支（Ｆ）</t>
    <rPh sb="0" eb="3">
      <t>タンネンド</t>
    </rPh>
    <rPh sb="3" eb="5">
      <t>シュウシ</t>
    </rPh>
    <phoneticPr fontId="2"/>
  </si>
  <si>
    <t>積立金（G）</t>
    <rPh sb="0" eb="2">
      <t>ツミタテ</t>
    </rPh>
    <rPh sb="2" eb="3">
      <t>キン</t>
    </rPh>
    <phoneticPr fontId="2"/>
  </si>
  <si>
    <t>繰上償還金（Ｈ）</t>
    <rPh sb="0" eb="2">
      <t>クリア</t>
    </rPh>
    <rPh sb="2" eb="4">
      <t>ショウカン</t>
    </rPh>
    <rPh sb="4" eb="5">
      <t>キン</t>
    </rPh>
    <phoneticPr fontId="2"/>
  </si>
  <si>
    <t>実質単年度収支</t>
    <rPh sb="0" eb="2">
      <t>ジッシツ</t>
    </rPh>
    <rPh sb="2" eb="5">
      <t>タンネンド</t>
    </rPh>
    <phoneticPr fontId="2"/>
  </si>
  <si>
    <t>普通交付税</t>
    <rPh sb="0" eb="2">
      <t>フツウ</t>
    </rPh>
    <rPh sb="2" eb="5">
      <t>コウフゼイ</t>
    </rPh>
    <phoneticPr fontId="2"/>
  </si>
  <si>
    <t>基準財政
需要額</t>
    <rPh sb="0" eb="2">
      <t>キジュン</t>
    </rPh>
    <rPh sb="2" eb="4">
      <t>ザイセイ</t>
    </rPh>
    <phoneticPr fontId="2"/>
  </si>
  <si>
    <t>基準財政
収入額</t>
    <rPh sb="0" eb="2">
      <t>キジュン</t>
    </rPh>
    <rPh sb="2" eb="4">
      <t>ザイセイ</t>
    </rPh>
    <phoneticPr fontId="2"/>
  </si>
  <si>
    <t>標準財政規模</t>
    <rPh sb="0" eb="2">
      <t>ヒョウジュン</t>
    </rPh>
    <rPh sb="2" eb="4">
      <t>ザイセイ</t>
    </rPh>
    <rPh sb="4" eb="6">
      <t>キボ</t>
    </rPh>
    <phoneticPr fontId="2"/>
  </si>
  <si>
    <t>積立金
現在高</t>
    <rPh sb="0" eb="2">
      <t>ツミタテ</t>
    </rPh>
    <rPh sb="2" eb="3">
      <t>キン</t>
    </rPh>
    <phoneticPr fontId="2"/>
  </si>
  <si>
    <t>地方債
現在高</t>
    <rPh sb="0" eb="3">
      <t>チホウサイ</t>
    </rPh>
    <phoneticPr fontId="2"/>
  </si>
  <si>
    <t>収益事業
収入額</t>
    <rPh sb="0" eb="2">
      <t>シュウエキ</t>
    </rPh>
    <rPh sb="2" eb="4">
      <t>ジギョウ</t>
    </rPh>
    <phoneticPr fontId="2"/>
  </si>
  <si>
    <t>債務負担
行為額</t>
    <rPh sb="0" eb="2">
      <t>サイム</t>
    </rPh>
    <rPh sb="2" eb="4">
      <t>フタン</t>
    </rPh>
    <phoneticPr fontId="2"/>
  </si>
  <si>
    <t>（Ｊ）</t>
  </si>
  <si>
    <t>（交付・不交
付の区分）</t>
    <rPh sb="1" eb="3">
      <t>コウフ</t>
    </rPh>
    <rPh sb="4" eb="5">
      <t>フ</t>
    </rPh>
    <rPh sb="5" eb="6">
      <t>コウ</t>
    </rPh>
    <rPh sb="7" eb="8">
      <t>ヅケ</t>
    </rPh>
    <rPh sb="9" eb="11">
      <t>クブン</t>
    </rPh>
    <phoneticPr fontId="2"/>
  </si>
  <si>
    <t>（Ｆ）+（G）+（Ｈ）-（Ｉ）</t>
  </si>
  <si>
    <t>千円</t>
    <rPh sb="0" eb="2">
      <t>センエン</t>
    </rPh>
    <phoneticPr fontId="2"/>
  </si>
  <si>
    <t>（交付・不交付）</t>
    <rPh sb="1" eb="3">
      <t>コウフ</t>
    </rPh>
    <rPh sb="4" eb="5">
      <t>フ</t>
    </rPh>
    <rPh sb="5" eb="7">
      <t>コウフ</t>
    </rPh>
    <phoneticPr fontId="2"/>
  </si>
  <si>
    <t>地方譲与税</t>
    <rPh sb="0" eb="2">
      <t>チホウ</t>
    </rPh>
    <rPh sb="2" eb="4">
      <t>ジョウヨ</t>
    </rPh>
    <rPh sb="4" eb="5">
      <t>ゼイ</t>
    </rPh>
    <phoneticPr fontId="2"/>
  </si>
  <si>
    <t>利子割交付金</t>
    <rPh sb="0" eb="2">
      <t>リシ</t>
    </rPh>
    <rPh sb="2" eb="3">
      <t>ワリ</t>
    </rPh>
    <rPh sb="3" eb="6">
      <t>コウフキン</t>
    </rPh>
    <phoneticPr fontId="2"/>
  </si>
  <si>
    <t>地方消費税交付金</t>
    <rPh sb="0" eb="2">
      <t>チホウ</t>
    </rPh>
    <rPh sb="2" eb="5">
      <t>ショウヒゼイ</t>
    </rPh>
    <rPh sb="5" eb="7">
      <t>コウフ</t>
    </rPh>
    <rPh sb="7" eb="8">
      <t>キン</t>
    </rPh>
    <phoneticPr fontId="2"/>
  </si>
  <si>
    <t>自動車取得税交付金</t>
    <rPh sb="0" eb="3">
      <t>ジドウシャ</t>
    </rPh>
    <rPh sb="3" eb="5">
      <t>シュトク</t>
    </rPh>
    <rPh sb="5" eb="6">
      <t>ゼイ</t>
    </rPh>
    <rPh sb="6" eb="9">
      <t>コウフキン</t>
    </rPh>
    <phoneticPr fontId="2"/>
  </si>
  <si>
    <t>地方特例交付金</t>
    <rPh sb="0" eb="2">
      <t>チホウ</t>
    </rPh>
    <rPh sb="2" eb="4">
      <t>トクレイ</t>
    </rPh>
    <rPh sb="4" eb="7">
      <t>コウフキン</t>
    </rPh>
    <phoneticPr fontId="2"/>
  </si>
  <si>
    <t>地方交付税</t>
    <rPh sb="0" eb="2">
      <t>チホウ</t>
    </rPh>
    <rPh sb="2" eb="5">
      <t>コウフゼイ</t>
    </rPh>
    <phoneticPr fontId="2"/>
  </si>
  <si>
    <t>地方交付税内訳</t>
    <rPh sb="0" eb="2">
      <t>チホウ</t>
    </rPh>
    <rPh sb="2" eb="5">
      <t>コウフゼイ</t>
    </rPh>
    <rPh sb="5" eb="7">
      <t>ウチワケ</t>
    </rPh>
    <phoneticPr fontId="2"/>
  </si>
  <si>
    <t>交通安全対策交付金</t>
    <rPh sb="0" eb="2">
      <t>コウツウ</t>
    </rPh>
    <rPh sb="2" eb="4">
      <t>アンゼン</t>
    </rPh>
    <rPh sb="4" eb="6">
      <t>タイサク</t>
    </rPh>
    <rPh sb="6" eb="9">
      <t>コウフキン</t>
    </rPh>
    <phoneticPr fontId="2"/>
  </si>
  <si>
    <t>分担金・負担金</t>
    <rPh sb="0" eb="3">
      <t>ブンタンキン</t>
    </rPh>
    <rPh sb="4" eb="7">
      <t>フタンキン</t>
    </rPh>
    <phoneticPr fontId="2"/>
  </si>
  <si>
    <t>使用料</t>
    <rPh sb="0" eb="3">
      <t>シヨウリョウ</t>
    </rPh>
    <phoneticPr fontId="2"/>
  </si>
  <si>
    <t>手数料</t>
    <rPh sb="0" eb="3">
      <t>テスウリョウ</t>
    </rPh>
    <phoneticPr fontId="2"/>
  </si>
  <si>
    <t>国庫支出金</t>
    <rPh sb="0" eb="2">
      <t>コッコ</t>
    </rPh>
    <rPh sb="2" eb="5">
      <t>シシュツキン</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</si>
  <si>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</si>
  <si>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</si>
  <si>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</si>
  <si>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</si>
  <si>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労働費</t>
    <rPh sb="0" eb="3">
      <t>ロウドウヒ</t>
    </rPh>
    <phoneticPr fontId="2"/>
  </si>
  <si>
    <t>農林水産業費</t>
    <rPh sb="0" eb="2">
      <t>ノウリン</t>
    </rPh>
    <rPh sb="2" eb="4">
      <t>スイサン</t>
    </rPh>
    <rPh sb="4" eb="5">
      <t>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</si>
  <si>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</si>
  <si>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</si>
  <si>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</si>
  <si>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</si>
  <si>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災害復旧費</t>
    <rPh sb="0" eb="2">
      <t>サイガイ</t>
    </rPh>
    <rPh sb="2" eb="4">
      <t>フッキュウ</t>
    </rPh>
    <rPh sb="4" eb="5">
      <t>ヒ</t>
    </rPh>
    <phoneticPr fontId="2"/>
  </si>
  <si>
    <t>公債費</t>
    <rPh sb="0" eb="3">
      <t>コウサイヒ</t>
    </rPh>
    <phoneticPr fontId="2"/>
  </si>
  <si>
    <t>諸支出金</t>
    <rPh sb="0" eb="1">
      <t>ショ</t>
    </rPh>
    <rPh sb="1" eb="4">
      <t>シシュツキン</t>
    </rPh>
    <phoneticPr fontId="2"/>
  </si>
  <si>
    <t>前年度繰上充用金</t>
    <rPh sb="0" eb="3">
      <t>ゼンネンド</t>
    </rPh>
    <rPh sb="3" eb="5">
      <t>クリア</t>
    </rPh>
    <rPh sb="5" eb="7">
      <t>ジュウヨウ</t>
    </rPh>
    <rPh sb="7" eb="8">
      <t>キン</t>
    </rPh>
    <phoneticPr fontId="2"/>
  </si>
  <si>
    <t>歳出合計</t>
    <rPh sb="0" eb="2">
      <t>サイシュツ</t>
    </rPh>
    <rPh sb="2" eb="4">
      <t>ゴウケイ</t>
    </rPh>
    <phoneticPr fontId="2"/>
  </si>
  <si>
    <t>固定資産税</t>
    <rPh sb="0" eb="2">
      <t>コテイ</t>
    </rPh>
    <rPh sb="2" eb="5">
      <t>シサンゼイ</t>
    </rPh>
    <phoneticPr fontId="2"/>
  </si>
  <si>
    <t>軽自動車税</t>
    <rPh sb="0" eb="4">
      <t>ケイジドウシャ</t>
    </rPh>
    <rPh sb="4" eb="5">
      <t>ゼイ</t>
    </rPh>
    <phoneticPr fontId="2"/>
  </si>
  <si>
    <t>市たばこ税</t>
    <rPh sb="0" eb="1">
      <t>シ</t>
    </rPh>
    <rPh sb="4" eb="5">
      <t>ゼイ</t>
    </rPh>
    <phoneticPr fontId="2"/>
  </si>
  <si>
    <t>法定外普通税</t>
    <rPh sb="0" eb="2">
      <t>ホウテイ</t>
    </rPh>
    <rPh sb="2" eb="3">
      <t>ガイ</t>
    </rPh>
    <rPh sb="3" eb="5">
      <t>フツウ</t>
    </rPh>
    <rPh sb="5" eb="6">
      <t>ゼイ</t>
    </rPh>
    <phoneticPr fontId="2"/>
  </si>
  <si>
    <t>特別土地保有税</t>
    <rPh sb="0" eb="2">
      <t>トクベツ</t>
    </rPh>
    <rPh sb="2" eb="4">
      <t>トチ</t>
    </rPh>
    <rPh sb="4" eb="7">
      <t>ホユウゼイ</t>
    </rPh>
    <phoneticPr fontId="2"/>
  </si>
  <si>
    <t>うち、都市計画税</t>
    <rPh sb="3" eb="5">
      <t>トシ</t>
    </rPh>
    <rPh sb="5" eb="7">
      <t>ケイカク</t>
    </rPh>
    <rPh sb="7" eb="8">
      <t>ゼイ</t>
    </rPh>
    <phoneticPr fontId="2"/>
  </si>
  <si>
    <t>市税合計</t>
    <rPh sb="0" eb="2">
      <t>シゼイ</t>
    </rPh>
    <rPh sb="2" eb="4">
      <t>ゴウケイ</t>
    </rPh>
    <phoneticPr fontId="2"/>
  </si>
  <si>
    <t>現年
課税分</t>
    <rPh sb="0" eb="1">
      <t>ゲン</t>
    </rPh>
    <rPh sb="1" eb="2">
      <t>ネン</t>
    </rPh>
    <phoneticPr fontId="2"/>
  </si>
  <si>
    <t>滞納
繰越分</t>
    <rPh sb="0" eb="2">
      <t>タイノウ</t>
    </rPh>
    <phoneticPr fontId="2"/>
  </si>
  <si>
    <t>合計</t>
  </si>
  <si>
    <t>％</t>
    <phoneticPr fontId="2"/>
  </si>
  <si>
    <t>合計</t>
    <phoneticPr fontId="2"/>
  </si>
  <si>
    <t>％</t>
    <phoneticPr fontId="2"/>
  </si>
  <si>
    <t>前回からの
伸び率</t>
    <rPh sb="0" eb="2">
      <t>ゼンカイ</t>
    </rPh>
    <rPh sb="6" eb="7">
      <t>ノ</t>
    </rPh>
    <rPh sb="8" eb="9">
      <t>リツ</t>
    </rPh>
    <phoneticPr fontId="2"/>
  </si>
  <si>
    <t>市民１人
当たり
面積</t>
    <rPh sb="0" eb="2">
      <t>シミン</t>
    </rPh>
    <rPh sb="3" eb="4">
      <t>ニン</t>
    </rPh>
    <rPh sb="5" eb="6">
      <t>ア</t>
    </rPh>
    <rPh sb="9" eb="11">
      <t>メンセキ</t>
    </rPh>
    <phoneticPr fontId="2"/>
  </si>
  <si>
    <t>　うち高規格救急車保有数</t>
    <rPh sb="3" eb="6">
      <t>コウキカク</t>
    </rPh>
    <rPh sb="6" eb="9">
      <t>キュウキュウシャ</t>
    </rPh>
    <rPh sb="9" eb="11">
      <t>ホユウ</t>
    </rPh>
    <rPh sb="11" eb="12">
      <t>スウ</t>
    </rPh>
    <phoneticPr fontId="2"/>
  </si>
  <si>
    <t>３　保健・福祉</t>
    <rPh sb="2" eb="4">
      <t>ホケン</t>
    </rPh>
    <rPh sb="5" eb="7">
      <t>フクシ</t>
    </rPh>
    <phoneticPr fontId="2"/>
  </si>
  <si>
    <t>特別地方消費税</t>
    <rPh sb="0" eb="2">
      <t>トクベツ</t>
    </rPh>
    <rPh sb="2" eb="4">
      <t>チホウ</t>
    </rPh>
    <rPh sb="4" eb="7">
      <t>ショウヒゼイ</t>
    </rPh>
    <phoneticPr fontId="2"/>
  </si>
  <si>
    <t>株式等譲渡
所得割交付金</t>
    <rPh sb="0" eb="3">
      <t>カブシキナド</t>
    </rPh>
    <rPh sb="3" eb="5">
      <t>ジョウト</t>
    </rPh>
    <rPh sb="6" eb="8">
      <t>ショトク</t>
    </rPh>
    <rPh sb="8" eb="9">
      <t>ワリ</t>
    </rPh>
    <rPh sb="9" eb="12">
      <t>コウフキン</t>
    </rPh>
    <phoneticPr fontId="2"/>
  </si>
  <si>
    <t>ゴルフ場
利用税交付金</t>
    <rPh sb="3" eb="4">
      <t>ジョウ</t>
    </rPh>
    <rPh sb="5" eb="7">
      <t>リヨウ</t>
    </rPh>
    <rPh sb="7" eb="8">
      <t>ゼイ</t>
    </rPh>
    <rPh sb="8" eb="11">
      <t>コウフキン</t>
    </rPh>
    <phoneticPr fontId="2"/>
  </si>
  <si>
    <t>分署</t>
    <rPh sb="0" eb="2">
      <t>ブンショ</t>
    </rPh>
    <phoneticPr fontId="2"/>
  </si>
  <si>
    <t>混合</t>
  </si>
  <si>
    <t>可燃</t>
  </si>
  <si>
    <t>不燃</t>
  </si>
  <si>
    <t>資源</t>
  </si>
  <si>
    <t>その他</t>
  </si>
  <si>
    <t>粗大</t>
  </si>
  <si>
    <t>収集量</t>
    <rPh sb="0" eb="2">
      <t>シュウシュウ</t>
    </rPh>
    <rPh sb="2" eb="3">
      <t>リョウ</t>
    </rPh>
    <phoneticPr fontId="2"/>
  </si>
  <si>
    <t>経営体数</t>
    <rPh sb="0" eb="2">
      <t>ケイエイ</t>
    </rPh>
    <rPh sb="2" eb="3">
      <t>カラダ</t>
    </rPh>
    <rPh sb="3" eb="4">
      <t>カズ</t>
    </rPh>
    <phoneticPr fontId="2"/>
  </si>
  <si>
    <t>経常
収支
比率</t>
    <rPh sb="0" eb="2">
      <t>ケイジョウ</t>
    </rPh>
    <rPh sb="3" eb="5">
      <t>シュウシ</t>
    </rPh>
    <phoneticPr fontId="2"/>
  </si>
  <si>
    <t>新設</t>
  </si>
  <si>
    <t>柏市</t>
  </si>
  <si>
    <t>柏市、沼南町</t>
  </si>
  <si>
    <t>青森市</t>
  </si>
  <si>
    <t>青森市、浪岡町</t>
  </si>
  <si>
    <t>富山市</t>
  </si>
  <si>
    <t>富山市、大沢野町、大山町、八尾町、婦中町、山田村、細入村</t>
  </si>
  <si>
    <t>豊田市</t>
  </si>
  <si>
    <t>豊田市、藤岡町、小原村、足助町、下山村、旭町、稲武町</t>
  </si>
  <si>
    <t>奈良市</t>
  </si>
  <si>
    <t>奈良市、月ヶ瀬村、都祁村</t>
  </si>
  <si>
    <t>倉敷市</t>
  </si>
  <si>
    <t>倉敷市、船穂町、真備町</t>
  </si>
  <si>
    <t>高松市</t>
  </si>
  <si>
    <t>高松市、塩江町</t>
  </si>
  <si>
    <t>岡崎市</t>
  </si>
  <si>
    <t>岡崎市、額田町</t>
  </si>
  <si>
    <t>岐阜市</t>
  </si>
  <si>
    <t>岐阜市、柳津町</t>
  </si>
  <si>
    <t>宮崎市</t>
  </si>
  <si>
    <t>宮崎市、佐土原町、田野町、高岡町</t>
  </si>
  <si>
    <t>高松市、牟礼町、庵治町、香川町、香南町、国分寺町</t>
    <rPh sb="4" eb="7">
      <t>ムレチョウ</t>
    </rPh>
    <phoneticPr fontId="2"/>
  </si>
  <si>
    <t>高崎市</t>
    <rPh sb="0" eb="3">
      <t>タカサキシ</t>
    </rPh>
    <phoneticPr fontId="2"/>
  </si>
  <si>
    <t>高崎市、倉渕村、箕郷町、群馬町、新町</t>
  </si>
  <si>
    <t>福山市</t>
    <rPh sb="0" eb="3">
      <t>フクヤマシ</t>
    </rPh>
    <phoneticPr fontId="2"/>
  </si>
  <si>
    <t>福山市、神辺町</t>
    <rPh sb="0" eb="3">
      <t>フクヤマシ</t>
    </rPh>
    <rPh sb="4" eb="5">
      <t>カミ</t>
    </rPh>
    <rPh sb="5" eb="6">
      <t>ベ</t>
    </rPh>
    <rPh sb="6" eb="7">
      <t>チョウ</t>
    </rPh>
    <phoneticPr fontId="2"/>
  </si>
  <si>
    <t>大津市</t>
  </si>
  <si>
    <t>大津市、志賀町</t>
  </si>
  <si>
    <t>姫路市</t>
    <rPh sb="0" eb="3">
      <t>ヒメジシ</t>
    </rPh>
    <phoneticPr fontId="2"/>
  </si>
  <si>
    <t>姫路市、家島町、夢前町、香寺町、安富町</t>
    <rPh sb="0" eb="3">
      <t>ヒメジシ</t>
    </rPh>
    <rPh sb="12" eb="15">
      <t>コウデラチョウ</t>
    </rPh>
    <rPh sb="16" eb="19">
      <t>ヤスドミチョウ</t>
    </rPh>
    <phoneticPr fontId="2"/>
  </si>
  <si>
    <t>高崎市、榛名町</t>
    <rPh sb="0" eb="3">
      <t>タカサキシ</t>
    </rPh>
    <rPh sb="4" eb="6">
      <t>ハルナ</t>
    </rPh>
    <rPh sb="6" eb="7">
      <t>チョウ</t>
    </rPh>
    <phoneticPr fontId="2"/>
  </si>
  <si>
    <t>宇都宮市</t>
    <rPh sb="0" eb="4">
      <t>ウツノミヤシ</t>
    </rPh>
    <phoneticPr fontId="2"/>
  </si>
  <si>
    <t>施行年月日</t>
    <rPh sb="0" eb="2">
      <t>セコウ</t>
    </rPh>
    <rPh sb="2" eb="5">
      <t>ネンガッピ</t>
    </rPh>
    <phoneticPr fontId="2"/>
  </si>
  <si>
    <t>中核市数</t>
    <rPh sb="0" eb="3">
      <t>チュウカクシ</t>
    </rPh>
    <rPh sb="3" eb="4">
      <t>スウ</t>
    </rPh>
    <phoneticPr fontId="2"/>
  </si>
  <si>
    <t>備　　　　　考</t>
    <rPh sb="0" eb="1">
      <t>ビ</t>
    </rPh>
    <rPh sb="6" eb="7">
      <t>コウ</t>
    </rPh>
    <phoneticPr fontId="2"/>
  </si>
  <si>
    <t>豊田市、福山市、高知市、宮崎市（４市移行）</t>
  </si>
  <si>
    <t>いわき市、長野市、豊橋市、高松市（４市移行）</t>
  </si>
  <si>
    <t>横須賀市（１市移行）</t>
  </si>
  <si>
    <t>奈良市、倉敷市（２市移行）</t>
  </si>
  <si>
    <t>函館市、下関市（２市移行）</t>
  </si>
  <si>
    <t>青森市（１市移行）</t>
    <rPh sb="0" eb="3">
      <t>アオモリシ</t>
    </rPh>
    <rPh sb="5" eb="6">
      <t>シ</t>
    </rPh>
    <rPh sb="6" eb="8">
      <t>イコウ</t>
    </rPh>
    <phoneticPr fontId="2"/>
  </si>
  <si>
    <t>施行年月日</t>
  </si>
  <si>
    <t>市　　名</t>
  </si>
  <si>
    <t>合併構成団体名</t>
    <rPh sb="2" eb="4">
      <t>コウセイ</t>
    </rPh>
    <rPh sb="4" eb="6">
      <t>ダンタイ</t>
    </rPh>
    <phoneticPr fontId="2"/>
  </si>
  <si>
    <t>形態</t>
  </si>
  <si>
    <t>編入</t>
  </si>
  <si>
    <t>福山市</t>
  </si>
  <si>
    <t>福山市、内海町、新市町</t>
  </si>
  <si>
    <t>鹿児島市</t>
  </si>
  <si>
    <t>鹿児島市、吉田町、桜島町、喜入町、松元町、郡山町</t>
  </si>
  <si>
    <t>函館市</t>
  </si>
  <si>
    <t>函館市、戸井町、恵山町、椴法華村、南茅部町</t>
  </si>
  <si>
    <t>前橋市</t>
    <rPh sb="0" eb="3">
      <t>マエバシシ</t>
    </rPh>
    <phoneticPr fontId="2"/>
  </si>
  <si>
    <t>前橋市、大胡町、宮城村、粕川村</t>
    <rPh sb="0" eb="3">
      <t>マエバシシ</t>
    </rPh>
    <rPh sb="4" eb="5">
      <t>オオ</t>
    </rPh>
    <rPh sb="5" eb="7">
      <t>エビスマチ</t>
    </rPh>
    <rPh sb="8" eb="11">
      <t>ミヤギムラ</t>
    </rPh>
    <rPh sb="12" eb="14">
      <t>カスカワ</t>
    </rPh>
    <rPh sb="14" eb="15">
      <t>ムラ</t>
    </rPh>
    <phoneticPr fontId="2"/>
  </si>
  <si>
    <t>長野市</t>
  </si>
  <si>
    <t>長野市、豊野町、戸隠村、鬼無里村、大岡村</t>
    <rPh sb="17" eb="20">
      <t>オオオカムラ</t>
    </rPh>
    <phoneticPr fontId="2"/>
  </si>
  <si>
    <t>松山市</t>
  </si>
  <si>
    <t>高知市</t>
  </si>
  <si>
    <t>大分市</t>
  </si>
  <si>
    <t>大分市、野津原町、佐賀関町</t>
  </si>
  <si>
    <t>秋田市</t>
  </si>
  <si>
    <t>秋田市、河辺町、雄和町</t>
  </si>
  <si>
    <t>福山市、沼隈町</t>
  </si>
  <si>
    <t>久留米市</t>
  </si>
  <si>
    <t>久留米市、田主丸町、北野町、城島町、三潴町</t>
  </si>
  <si>
    <t>下関市</t>
  </si>
  <si>
    <t>下関市、菊川町、豊田町、豊浦町、豊北町</t>
  </si>
  <si>
    <t>項　　目</t>
    <rPh sb="0" eb="1">
      <t>コウ</t>
    </rPh>
    <rPh sb="3" eb="4">
      <t>メ</t>
    </rPh>
    <phoneticPr fontId="2"/>
  </si>
  <si>
    <t>指　　　　　　標</t>
    <rPh sb="0" eb="1">
      <t>ユビ</t>
    </rPh>
    <rPh sb="7" eb="8">
      <t>ヒョウ</t>
    </rPh>
    <phoneticPr fontId="2"/>
  </si>
  <si>
    <t>記　　入　　要　　領</t>
    <rPh sb="0" eb="1">
      <t>キ</t>
    </rPh>
    <rPh sb="3" eb="4">
      <t>イリ</t>
    </rPh>
    <rPh sb="6" eb="7">
      <t>ヨウ</t>
    </rPh>
    <rPh sb="9" eb="10">
      <t>リョウ</t>
    </rPh>
    <phoneticPr fontId="2"/>
  </si>
  <si>
    <t>１　市勢</t>
    <rPh sb="2" eb="3">
      <t>シ</t>
    </rPh>
    <rPh sb="3" eb="4">
      <t>セイ</t>
    </rPh>
    <phoneticPr fontId="2"/>
  </si>
  <si>
    <t>自然動態・社会動態</t>
    <rPh sb="0" eb="2">
      <t>シゼン</t>
    </rPh>
    <rPh sb="2" eb="4">
      <t>ドウタイ</t>
    </rPh>
    <rPh sb="5" eb="7">
      <t>シャカイ</t>
    </rPh>
    <rPh sb="7" eb="9">
      <t>ドウタイ</t>
    </rPh>
    <phoneticPr fontId="2"/>
  </si>
  <si>
    <t>生活保護</t>
    <rPh sb="0" eb="2">
      <t>セイカツ</t>
    </rPh>
    <rPh sb="2" eb="4">
      <t>ホゴ</t>
    </rPh>
    <phoneticPr fontId="2"/>
  </si>
  <si>
    <t>国民健康保険</t>
    <rPh sb="0" eb="2">
      <t>コクミン</t>
    </rPh>
    <rPh sb="2" eb="4">
      <t>ケンコウ</t>
    </rPh>
    <rPh sb="4" eb="6">
      <t>ホケン</t>
    </rPh>
    <phoneticPr fontId="2"/>
  </si>
  <si>
    <t>４　環境　</t>
    <rPh sb="2" eb="4">
      <t>カンキョウ</t>
    </rPh>
    <phoneticPr fontId="2"/>
  </si>
  <si>
    <t>６　都市</t>
    <rPh sb="2" eb="4">
      <t>トシ</t>
    </rPh>
    <phoneticPr fontId="2"/>
  </si>
  <si>
    <t>道路・公園</t>
    <rPh sb="0" eb="2">
      <t>ドウロ</t>
    </rPh>
    <rPh sb="3" eb="5">
      <t>コウエン</t>
    </rPh>
    <phoneticPr fontId="2"/>
  </si>
  <si>
    <t>下水道</t>
    <rPh sb="0" eb="3">
      <t>ゲスイドウ</t>
    </rPh>
    <phoneticPr fontId="2"/>
  </si>
  <si>
    <t>上水道</t>
    <rPh sb="0" eb="3">
      <t>ジョウスイドウ</t>
    </rPh>
    <phoneticPr fontId="2"/>
  </si>
  <si>
    <t>住宅</t>
    <rPh sb="0" eb="2">
      <t>ジュウタク</t>
    </rPh>
    <phoneticPr fontId="2"/>
  </si>
  <si>
    <t>７　施設</t>
    <rPh sb="2" eb="4">
      <t>シセツ</t>
    </rPh>
    <phoneticPr fontId="2"/>
  </si>
  <si>
    <t>備考</t>
    <rPh sb="0" eb="2">
      <t>ビコウ</t>
    </rPh>
    <phoneticPr fontId="2"/>
  </si>
  <si>
    <t>老人憩いの家</t>
    <rPh sb="0" eb="2">
      <t>ロウジン</t>
    </rPh>
    <rPh sb="2" eb="3">
      <t>イコ</t>
    </rPh>
    <rPh sb="5" eb="6">
      <t>イエ</t>
    </rPh>
    <phoneticPr fontId="2"/>
  </si>
  <si>
    <t>非線引き都市計画区域面積</t>
    <rPh sb="0" eb="1">
      <t>ヒ</t>
    </rPh>
    <rPh sb="1" eb="3">
      <t>センビ</t>
    </rPh>
    <rPh sb="4" eb="6">
      <t>トシ</t>
    </rPh>
    <rPh sb="6" eb="8">
      <t>ケイカク</t>
    </rPh>
    <rPh sb="8" eb="10">
      <t>クイキ</t>
    </rPh>
    <rPh sb="10" eb="12">
      <t>メンセキ</t>
    </rPh>
    <phoneticPr fontId="2"/>
  </si>
  <si>
    <t>都市計画区域外面積</t>
    <rPh sb="0" eb="2">
      <t>トシ</t>
    </rPh>
    <rPh sb="2" eb="4">
      <t>ケイカク</t>
    </rPh>
    <rPh sb="4" eb="7">
      <t>クイキガイ</t>
    </rPh>
    <rPh sb="7" eb="9">
      <t>メンセキ</t>
    </rPh>
    <phoneticPr fontId="2"/>
  </si>
  <si>
    <t>保険料収納率</t>
    <rPh sb="0" eb="3">
      <t>ホケンリョウ</t>
    </rPh>
    <rPh sb="3" eb="5">
      <t>シュウノウ</t>
    </rPh>
    <rPh sb="5" eb="6">
      <t>リツ</t>
    </rPh>
    <phoneticPr fontId="2"/>
  </si>
  <si>
    <t>介護保険</t>
    <rPh sb="0" eb="2">
      <t>カイゴ</t>
    </rPh>
    <rPh sb="2" eb="4">
      <t>ホケン</t>
    </rPh>
    <phoneticPr fontId="2"/>
  </si>
  <si>
    <t>リサイクル率</t>
    <rPh sb="5" eb="6">
      <t>リツ</t>
    </rPh>
    <phoneticPr fontId="2"/>
  </si>
  <si>
    <t>面積</t>
    <rPh sb="0" eb="2">
      <t>メンセキ</t>
    </rPh>
    <phoneticPr fontId="2"/>
  </si>
  <si>
    <t>人口</t>
    <rPh sb="0" eb="2">
      <t>ジンコウ</t>
    </rPh>
    <phoneticPr fontId="2"/>
  </si>
  <si>
    <t>人口密度</t>
    <rPh sb="0" eb="2">
      <t>ジンコウ</t>
    </rPh>
    <rPh sb="2" eb="4">
      <t>ミツド</t>
    </rPh>
    <phoneticPr fontId="2"/>
  </si>
  <si>
    <t>給水人口</t>
    <rPh sb="0" eb="2">
      <t>キュウスイ</t>
    </rPh>
    <rPh sb="2" eb="4">
      <t>ジンコウ</t>
    </rPh>
    <phoneticPr fontId="2"/>
  </si>
  <si>
    <t>４年制以上の大学</t>
    <rPh sb="1" eb="3">
      <t>ネンセイ</t>
    </rPh>
    <rPh sb="3" eb="5">
      <t>イジョウ</t>
    </rPh>
    <rPh sb="6" eb="8">
      <t>ダイガク</t>
    </rPh>
    <phoneticPr fontId="2"/>
  </si>
  <si>
    <t>特別支援学校数</t>
    <rPh sb="0" eb="2">
      <t>トクベツ</t>
    </rPh>
    <rPh sb="2" eb="4">
      <t>シエン</t>
    </rPh>
    <rPh sb="4" eb="6">
      <t>ガッコウ</t>
    </rPh>
    <rPh sb="6" eb="7">
      <t>スウ</t>
    </rPh>
    <phoneticPr fontId="2"/>
  </si>
  <si>
    <t>公会堂・市民会館</t>
    <rPh sb="0" eb="3">
      <t>コウカイドウ</t>
    </rPh>
    <rPh sb="4" eb="6">
      <t>シミン</t>
    </rPh>
    <rPh sb="6" eb="8">
      <t>カイカン</t>
    </rPh>
    <phoneticPr fontId="2"/>
  </si>
  <si>
    <t>《文化施設》</t>
    <rPh sb="1" eb="3">
      <t>ブンカ</t>
    </rPh>
    <phoneticPr fontId="2"/>
  </si>
  <si>
    <t>うち、事業所税</t>
    <rPh sb="3" eb="6">
      <t>ジギョウショ</t>
    </rPh>
    <rPh sb="6" eb="7">
      <t>ゼイ</t>
    </rPh>
    <phoneticPr fontId="2"/>
  </si>
  <si>
    <t>《保育所等》</t>
    <rPh sb="1" eb="3">
      <t>ホイク</t>
    </rPh>
    <rPh sb="3" eb="4">
      <t>ショ</t>
    </rPh>
    <rPh sb="4" eb="5">
      <t>トウ</t>
    </rPh>
    <phoneticPr fontId="2"/>
  </si>
  <si>
    <t>市立児童館数</t>
    <rPh sb="0" eb="2">
      <t>シリツ</t>
    </rPh>
    <rPh sb="2" eb="5">
      <t>ジドウカン</t>
    </rPh>
    <rPh sb="5" eb="6">
      <t>スウ</t>
    </rPh>
    <phoneticPr fontId="2"/>
  </si>
  <si>
    <t>人口
普及率</t>
    <rPh sb="0" eb="2">
      <t>ジンコウ</t>
    </rPh>
    <rPh sb="3" eb="5">
      <t>フキュウ</t>
    </rPh>
    <rPh sb="5" eb="6">
      <t>リツ</t>
    </rPh>
    <phoneticPr fontId="2"/>
  </si>
  <si>
    <t>旧法による税</t>
    <rPh sb="0" eb="2">
      <t>キュウホウ</t>
    </rPh>
    <rPh sb="5" eb="6">
      <t>ゼイ</t>
    </rPh>
    <phoneticPr fontId="2"/>
  </si>
  <si>
    <t>保険給付費</t>
    <rPh sb="0" eb="2">
      <t>ホケン</t>
    </rPh>
    <rPh sb="2" eb="4">
      <t>キュウフ</t>
    </rPh>
    <rPh sb="4" eb="5">
      <t>ヒ</t>
    </rPh>
    <phoneticPr fontId="2"/>
  </si>
  <si>
    <t>児童数</t>
    <rPh sb="0" eb="2">
      <t>ジドウ</t>
    </rPh>
    <rPh sb="2" eb="3">
      <t>スウ</t>
    </rPh>
    <phoneticPr fontId="2"/>
  </si>
  <si>
    <t>箇所数</t>
    <rPh sb="0" eb="2">
      <t>カショ</t>
    </rPh>
    <rPh sb="2" eb="3">
      <t>スウ</t>
    </rPh>
    <phoneticPr fontId="2"/>
  </si>
  <si>
    <t>市立以外</t>
    <rPh sb="0" eb="2">
      <t>シリツ</t>
    </rPh>
    <rPh sb="2" eb="4">
      <t>イガイ</t>
    </rPh>
    <phoneticPr fontId="2"/>
  </si>
  <si>
    <t>幼稚園</t>
    <rPh sb="0" eb="3">
      <t>ヨウチエン</t>
    </rPh>
    <phoneticPr fontId="2"/>
  </si>
  <si>
    <t>市立</t>
    <rPh sb="0" eb="2">
      <t>シリツ</t>
    </rPh>
    <phoneticPr fontId="2"/>
  </si>
  <si>
    <t>小学校</t>
    <rPh sb="0" eb="3">
      <t>ショウガッコウ</t>
    </rPh>
    <phoneticPr fontId="2"/>
  </si>
  <si>
    <t>学校数</t>
    <rPh sb="0" eb="2">
      <t>ガッコウ</t>
    </rPh>
    <rPh sb="2" eb="3">
      <t>スウ</t>
    </rPh>
    <phoneticPr fontId="2"/>
  </si>
  <si>
    <t>生徒数</t>
    <rPh sb="0" eb="2">
      <t>セイト</t>
    </rPh>
    <rPh sb="2" eb="3">
      <t>スウ</t>
    </rPh>
    <phoneticPr fontId="2"/>
  </si>
  <si>
    <t>教職員数</t>
    <rPh sb="0" eb="3">
      <t>キョウショクイン</t>
    </rPh>
    <rPh sb="3" eb="4">
      <t>スウ</t>
    </rPh>
    <phoneticPr fontId="2"/>
  </si>
  <si>
    <t>中学校</t>
    <rPh sb="0" eb="3">
      <t>チュウガッコウ</t>
    </rPh>
    <phoneticPr fontId="2"/>
  </si>
  <si>
    <t>高等学校（全日制）</t>
    <rPh sb="0" eb="2">
      <t>コウトウ</t>
    </rPh>
    <rPh sb="2" eb="4">
      <t>ガッコウ</t>
    </rPh>
    <rPh sb="5" eb="8">
      <t>ゼンニチセイ</t>
    </rPh>
    <phoneticPr fontId="2"/>
  </si>
  <si>
    <t>高等学校（全日制以外）</t>
    <rPh sb="0" eb="2">
      <t>コウトウ</t>
    </rPh>
    <rPh sb="2" eb="4">
      <t>ガッコウ</t>
    </rPh>
    <rPh sb="5" eb="8">
      <t>ゼンニチセイ</t>
    </rPh>
    <rPh sb="8" eb="10">
      <t>イガイ</t>
    </rPh>
    <phoneticPr fontId="2"/>
  </si>
  <si>
    <t>市立大学数</t>
    <rPh sb="0" eb="2">
      <t>シリツ</t>
    </rPh>
    <rPh sb="2" eb="3">
      <t>ダイ</t>
    </rPh>
    <rPh sb="3" eb="4">
      <t>ガク</t>
    </rPh>
    <rPh sb="4" eb="5">
      <t>スウ</t>
    </rPh>
    <phoneticPr fontId="2"/>
  </si>
  <si>
    <t>公民館</t>
    <rPh sb="0" eb="3">
      <t>コウミンカン</t>
    </rPh>
    <phoneticPr fontId="2"/>
  </si>
  <si>
    <t>園数</t>
    <rPh sb="0" eb="1">
      <t>エン</t>
    </rPh>
    <rPh sb="1" eb="2">
      <t>スウ</t>
    </rPh>
    <phoneticPr fontId="2"/>
  </si>
  <si>
    <t>総排出量、リサイクル率</t>
    <rPh sb="0" eb="1">
      <t>ソウ</t>
    </rPh>
    <rPh sb="1" eb="3">
      <t>ハイシュツ</t>
    </rPh>
    <rPh sb="3" eb="4">
      <t>リョウ</t>
    </rPh>
    <rPh sb="10" eb="11">
      <t>リツ</t>
    </rPh>
    <phoneticPr fontId="2"/>
  </si>
  <si>
    <t>線引き都市計画区域</t>
    <rPh sb="0" eb="2">
      <t>センビ</t>
    </rPh>
    <rPh sb="3" eb="5">
      <t>トシ</t>
    </rPh>
    <rPh sb="5" eb="7">
      <t>ケイカク</t>
    </rPh>
    <rPh sb="7" eb="9">
      <t>クイキ</t>
    </rPh>
    <phoneticPr fontId="2"/>
  </si>
  <si>
    <t>介護老人保健施設</t>
    <rPh sb="0" eb="2">
      <t>カイゴ</t>
    </rPh>
    <rPh sb="2" eb="4">
      <t>ロウジン</t>
    </rPh>
    <rPh sb="4" eb="6">
      <t>ホケン</t>
    </rPh>
    <rPh sb="6" eb="8">
      <t>シセツ</t>
    </rPh>
    <phoneticPr fontId="2"/>
  </si>
  <si>
    <t>ごみ
総排出量</t>
    <phoneticPr fontId="2"/>
  </si>
  <si>
    <t>トン</t>
    <phoneticPr fontId="2"/>
  </si>
  <si>
    <t>(g/人日）</t>
    <phoneticPr fontId="2"/>
  </si>
  <si>
    <t>㎞</t>
    <phoneticPr fontId="2"/>
  </si>
  <si>
    <t>テニスコート</t>
    <phoneticPr fontId="2"/>
  </si>
  <si>
    <t>大ホール収容定員</t>
    <phoneticPr fontId="2"/>
  </si>
  <si>
    <t>人　口
(住民基本台帳登録人口)</t>
    <rPh sb="0" eb="1">
      <t>ヒト</t>
    </rPh>
    <rPh sb="2" eb="3">
      <t>クチ</t>
    </rPh>
    <rPh sb="5" eb="7">
      <t>ジュウミン</t>
    </rPh>
    <rPh sb="7" eb="9">
      <t>キホン</t>
    </rPh>
    <rPh sb="9" eb="11">
      <t>ダイチョウ</t>
    </rPh>
    <rPh sb="11" eb="13">
      <t>トウロク</t>
    </rPh>
    <phoneticPr fontId="2"/>
  </si>
  <si>
    <t>職員数</t>
  </si>
  <si>
    <t>一般行政職員</t>
    <rPh sb="0" eb="2">
      <t>イッパン</t>
    </rPh>
    <rPh sb="2" eb="4">
      <t>ギョウセイ</t>
    </rPh>
    <rPh sb="4" eb="5">
      <t>ショク</t>
    </rPh>
    <rPh sb="5" eb="6">
      <t>イン</t>
    </rPh>
    <phoneticPr fontId="2"/>
  </si>
  <si>
    <t>人口集中地区</t>
    <rPh sb="0" eb="2">
      <t>ジンコウ</t>
    </rPh>
    <rPh sb="2" eb="4">
      <t>シュウチュウ</t>
    </rPh>
    <rPh sb="4" eb="6">
      <t>チク</t>
    </rPh>
    <phoneticPr fontId="2"/>
  </si>
  <si>
    <t>新設住宅着工戸数</t>
    <phoneticPr fontId="2"/>
  </si>
  <si>
    <t>（A型+Ｂ型）</t>
    <rPh sb="2" eb="3">
      <t>カタ</t>
    </rPh>
    <rPh sb="5" eb="6">
      <t>カタ</t>
    </rPh>
    <phoneticPr fontId="2"/>
  </si>
  <si>
    <t>自然動態</t>
    <phoneticPr fontId="2"/>
  </si>
  <si>
    <t>社会動態</t>
    <phoneticPr fontId="2"/>
  </si>
  <si>
    <t>％</t>
    <phoneticPr fontId="2"/>
  </si>
  <si>
    <t>％</t>
    <phoneticPr fontId="2"/>
  </si>
  <si>
    <t>㎢</t>
    <phoneticPr fontId="2"/>
  </si>
  <si>
    <t>㎢</t>
    <phoneticPr fontId="2"/>
  </si>
  <si>
    <t>人/㎢</t>
    <phoneticPr fontId="2"/>
  </si>
  <si>
    <t>㎥</t>
    <phoneticPr fontId="2"/>
  </si>
  <si>
    <t>高知市</t>
    <rPh sb="0" eb="3">
      <t>コウチシ</t>
    </rPh>
    <phoneticPr fontId="2"/>
  </si>
  <si>
    <t>高知市、春野町</t>
    <rPh sb="0" eb="3">
      <t>コウチシ</t>
    </rPh>
    <rPh sb="4" eb="7">
      <t>ハルノチョウ</t>
    </rPh>
    <phoneticPr fontId="2"/>
  </si>
  <si>
    <t>盛岡市、柏市、西宮市、久留米市（４市移行）</t>
    <rPh sb="0" eb="3">
      <t>モリオカシ</t>
    </rPh>
    <rPh sb="4" eb="5">
      <t>カシワ</t>
    </rPh>
    <rPh sb="5" eb="6">
      <t>シ</t>
    </rPh>
    <rPh sb="7" eb="10">
      <t>ニシノミヤシ</t>
    </rPh>
    <rPh sb="11" eb="15">
      <t>クルメシ</t>
    </rPh>
    <rPh sb="17" eb="18">
      <t>シ</t>
    </rPh>
    <rPh sb="18" eb="20">
      <t>イコウ</t>
    </rPh>
    <phoneticPr fontId="2"/>
  </si>
  <si>
    <t>‰</t>
    <phoneticPr fontId="2"/>
  </si>
  <si>
    <t>％</t>
    <phoneticPr fontId="2"/>
  </si>
  <si>
    <t>％</t>
    <phoneticPr fontId="2"/>
  </si>
  <si>
    <t>都　市　要　覧</t>
    <rPh sb="0" eb="1">
      <t>ト</t>
    </rPh>
    <rPh sb="2" eb="3">
      <t>シ</t>
    </rPh>
    <rPh sb="4" eb="5">
      <t>ヨウ</t>
    </rPh>
    <rPh sb="6" eb="7">
      <t>ラン</t>
    </rPh>
    <phoneticPr fontId="2"/>
  </si>
  <si>
    <t>中核市市長会</t>
    <rPh sb="0" eb="2">
      <t>チュウカク</t>
    </rPh>
    <rPh sb="2" eb="3">
      <t>シ</t>
    </rPh>
    <rPh sb="3" eb="6">
      <t>シチョウカイ</t>
    </rPh>
    <phoneticPr fontId="2"/>
  </si>
  <si>
    <t>長崎市</t>
  </si>
  <si>
    <t>長崎市、香焼町、伊王島町、高島町、野母崎町、三和町、外海町</t>
  </si>
  <si>
    <t>長崎市、琴海町</t>
  </si>
  <si>
    <t>宇都宮市、上河内町、河内町</t>
    <rPh sb="0" eb="4">
      <t>ウツノミヤシ</t>
    </rPh>
    <rPh sb="5" eb="6">
      <t>カミ</t>
    </rPh>
    <rPh sb="6" eb="8">
      <t>カワチ</t>
    </rPh>
    <rPh sb="8" eb="9">
      <t>チョウ</t>
    </rPh>
    <rPh sb="10" eb="13">
      <t>カワチチョウ</t>
    </rPh>
    <phoneticPr fontId="2"/>
  </si>
  <si>
    <t>２　職員数及び
　職員給料等</t>
    <rPh sb="2" eb="5">
      <t>ショクインスウ</t>
    </rPh>
    <rPh sb="5" eb="6">
      <t>オヨ</t>
    </rPh>
    <phoneticPr fontId="2"/>
  </si>
  <si>
    <t>高齢者福祉施設等
（公立・私立を含む）</t>
    <rPh sb="0" eb="3">
      <t>コウレイシャ</t>
    </rPh>
    <rPh sb="3" eb="5">
      <t>フクシ</t>
    </rPh>
    <rPh sb="5" eb="7">
      <t>シセツ</t>
    </rPh>
    <rPh sb="7" eb="8">
      <t>トウ</t>
    </rPh>
    <phoneticPr fontId="2"/>
  </si>
  <si>
    <t>第1号
被保険者数</t>
    <rPh sb="0" eb="1">
      <t>ダイ</t>
    </rPh>
    <rPh sb="2" eb="3">
      <t>ゴウ</t>
    </rPh>
    <rPh sb="4" eb="5">
      <t>ヒ</t>
    </rPh>
    <rPh sb="5" eb="8">
      <t>ホケンシャ</t>
    </rPh>
    <rPh sb="8" eb="9">
      <t>スウ</t>
    </rPh>
    <phoneticPr fontId="2"/>
  </si>
  <si>
    <t>地域包括支援
センター数</t>
    <rPh sb="0" eb="2">
      <t>チイキ</t>
    </rPh>
    <rPh sb="2" eb="4">
      <t>ホウカツ</t>
    </rPh>
    <rPh sb="4" eb="6">
      <t>シエン</t>
    </rPh>
    <rPh sb="11" eb="12">
      <t>スウ</t>
    </rPh>
    <phoneticPr fontId="2"/>
  </si>
  <si>
    <t>園</t>
    <rPh sb="0" eb="1">
      <t>エン</t>
    </rPh>
    <phoneticPr fontId="2"/>
  </si>
  <si>
    <t>１事業所当たり
出荷額等</t>
    <rPh sb="1" eb="4">
      <t>ジギョウショ</t>
    </rPh>
    <rPh sb="4" eb="5">
      <t>ア</t>
    </rPh>
    <rPh sb="8" eb="10">
      <t>シュッカ</t>
    </rPh>
    <rPh sb="10" eb="11">
      <t>ガク</t>
    </rPh>
    <rPh sb="11" eb="12">
      <t>トウ</t>
    </rPh>
    <phoneticPr fontId="2"/>
  </si>
  <si>
    <t>直接
搬入量</t>
    <rPh sb="0" eb="2">
      <t>チョクセツ</t>
    </rPh>
    <rPh sb="3" eb="5">
      <t>ハンニュウ</t>
    </rPh>
    <rPh sb="5" eb="6">
      <t>リョウ</t>
    </rPh>
    <phoneticPr fontId="2"/>
  </si>
  <si>
    <t>集団
回収量</t>
    <rPh sb="0" eb="2">
      <t>シュウダン</t>
    </rPh>
    <rPh sb="3" eb="5">
      <t>カイシュウ</t>
    </rPh>
    <rPh sb="5" eb="6">
      <t>リョウ</t>
    </rPh>
    <phoneticPr fontId="2"/>
  </si>
  <si>
    <t>前橋市</t>
  </si>
  <si>
    <t>秋田市、郡山市、和歌山市、長崎市、大分市（５市移行）</t>
  </si>
  <si>
    <t>川越市、船橋市、相模原市、岡崎市、高槻市（5市移行※静岡市は再指定）</t>
  </si>
  <si>
    <t>(新潟市・浜松市は指定都市へ移行）</t>
    <rPh sb="1" eb="4">
      <t>ニイガタシ</t>
    </rPh>
    <rPh sb="5" eb="8">
      <t>ハママツシ</t>
    </rPh>
    <rPh sb="9" eb="11">
      <t>シテイ</t>
    </rPh>
    <rPh sb="11" eb="13">
      <t>トシ</t>
    </rPh>
    <rPh sb="14" eb="16">
      <t>イコウ</t>
    </rPh>
    <phoneticPr fontId="2"/>
  </si>
  <si>
    <t>前橋市、大津市、尼崎市（３市移行※岡山市は指定都市へ移行）</t>
    <rPh sb="0" eb="3">
      <t>マエバシシ</t>
    </rPh>
    <rPh sb="4" eb="7">
      <t>オオツシ</t>
    </rPh>
    <rPh sb="8" eb="11">
      <t>アマガサキシ</t>
    </rPh>
    <rPh sb="13" eb="16">
      <t>シイコウ</t>
    </rPh>
    <rPh sb="17" eb="20">
      <t>オカヤマシ</t>
    </rPh>
    <rPh sb="21" eb="23">
      <t>シテイ</t>
    </rPh>
    <rPh sb="23" eb="25">
      <t>トシ</t>
    </rPh>
    <rPh sb="26" eb="28">
      <t>イコウ</t>
    </rPh>
    <phoneticPr fontId="2"/>
  </si>
  <si>
    <t>(相模原市は指定都市へ移行)</t>
    <rPh sb="1" eb="5">
      <t>サガミハラシ</t>
    </rPh>
    <rPh sb="6" eb="8">
      <t>シテイ</t>
    </rPh>
    <rPh sb="8" eb="10">
      <t>トシ</t>
    </rPh>
    <rPh sb="11" eb="13">
      <t>イコウ</t>
    </rPh>
    <phoneticPr fontId="2"/>
  </si>
  <si>
    <t>在園者数</t>
    <rPh sb="0" eb="1">
      <t>ザイ</t>
    </rPh>
    <rPh sb="1" eb="2">
      <t>エン</t>
    </rPh>
    <rPh sb="2" eb="3">
      <t>シャ</t>
    </rPh>
    <rPh sb="3" eb="4">
      <t>スウ</t>
    </rPh>
    <phoneticPr fontId="2"/>
  </si>
  <si>
    <t>盛岡市</t>
    <rPh sb="0" eb="3">
      <t>モリオカシ</t>
    </rPh>
    <phoneticPr fontId="2"/>
  </si>
  <si>
    <t>盛岡市、玉山村</t>
    <rPh sb="0" eb="3">
      <t>モリオカシ</t>
    </rPh>
    <rPh sb="4" eb="7">
      <t>タマヤマムラ</t>
    </rPh>
    <phoneticPr fontId="2"/>
  </si>
  <si>
    <t>編入</t>
    <phoneticPr fontId="2"/>
  </si>
  <si>
    <t>宮崎市</t>
    <rPh sb="0" eb="3">
      <t>ミヤザキシ</t>
    </rPh>
    <phoneticPr fontId="2"/>
  </si>
  <si>
    <t>前橋市、富士見村</t>
    <phoneticPr fontId="2"/>
  </si>
  <si>
    <t>高崎市、吉井町</t>
    <phoneticPr fontId="2"/>
  </si>
  <si>
    <t>長野市</t>
    <rPh sb="0" eb="3">
      <t>ナガノシ</t>
    </rPh>
    <phoneticPr fontId="2"/>
  </si>
  <si>
    <t>長野市、信州新町、中条村</t>
    <rPh sb="0" eb="3">
      <t>ナガノシ</t>
    </rPh>
    <rPh sb="4" eb="6">
      <t>シンシュウ</t>
    </rPh>
    <rPh sb="6" eb="8">
      <t>シンマチ</t>
    </rPh>
    <rPh sb="9" eb="12">
      <t>ナカジョウムラ</t>
    </rPh>
    <phoneticPr fontId="2"/>
  </si>
  <si>
    <t>宮崎市、清武町</t>
    <rPh sb="0" eb="3">
      <t>ミヤザキシ</t>
    </rPh>
    <rPh sb="4" eb="5">
      <t>キヨ</t>
    </rPh>
    <rPh sb="5" eb="6">
      <t>タケ</t>
    </rPh>
    <rPh sb="6" eb="7">
      <t>チョウ</t>
    </rPh>
    <phoneticPr fontId="2"/>
  </si>
  <si>
    <t>豊中市（１市移行※熊本市は指定都市へ移行）</t>
    <rPh sb="0" eb="2">
      <t>トヨナカ</t>
    </rPh>
    <rPh sb="2" eb="3">
      <t>シ</t>
    </rPh>
    <rPh sb="5" eb="6">
      <t>シ</t>
    </rPh>
    <rPh sb="6" eb="8">
      <t>イコウ</t>
    </rPh>
    <rPh sb="9" eb="12">
      <t>クマモトシ</t>
    </rPh>
    <rPh sb="13" eb="15">
      <t>シテイ</t>
    </rPh>
    <rPh sb="15" eb="17">
      <t>トシ</t>
    </rPh>
    <rPh sb="18" eb="20">
      <t>イコウ</t>
    </rPh>
    <phoneticPr fontId="2"/>
  </si>
  <si>
    <t>震災復興
特別交付税</t>
    <rPh sb="0" eb="2">
      <t>シンサイ</t>
    </rPh>
    <rPh sb="2" eb="4">
      <t>フッコウ</t>
    </rPh>
    <rPh sb="5" eb="7">
      <t>トクベツ</t>
    </rPh>
    <rPh sb="7" eb="10">
      <t>コウフゼイ</t>
    </rPh>
    <phoneticPr fontId="2"/>
  </si>
  <si>
    <t>指定管理者導入施設数</t>
    <rPh sb="0" eb="2">
      <t>シテイ</t>
    </rPh>
    <rPh sb="2" eb="4">
      <t>カンリ</t>
    </rPh>
    <rPh sb="4" eb="5">
      <t>シャ</t>
    </rPh>
    <rPh sb="5" eb="7">
      <t>ドウニュウ</t>
    </rPh>
    <rPh sb="7" eb="10">
      <t>シセツスウ</t>
    </rPh>
    <phoneticPr fontId="2"/>
  </si>
  <si>
    <t>レクリエーション・スポーツ施設</t>
    <rPh sb="13" eb="15">
      <t>シセツ</t>
    </rPh>
    <phoneticPr fontId="2"/>
  </si>
  <si>
    <t>産業振興
施設</t>
    <rPh sb="0" eb="2">
      <t>サンギョウ</t>
    </rPh>
    <rPh sb="2" eb="4">
      <t>シンコウ</t>
    </rPh>
    <rPh sb="5" eb="7">
      <t>シセツ</t>
    </rPh>
    <phoneticPr fontId="2"/>
  </si>
  <si>
    <t>基盤施設</t>
    <rPh sb="0" eb="2">
      <t>キバン</t>
    </rPh>
    <rPh sb="2" eb="4">
      <t>シセツ</t>
    </rPh>
    <phoneticPr fontId="2"/>
  </si>
  <si>
    <t>文教施設</t>
    <rPh sb="0" eb="2">
      <t>ブンキョウ</t>
    </rPh>
    <rPh sb="2" eb="4">
      <t>シセツ</t>
    </rPh>
    <phoneticPr fontId="2"/>
  </si>
  <si>
    <t>社会福祉
施設</t>
    <rPh sb="0" eb="2">
      <t>シャカイ</t>
    </rPh>
    <rPh sb="2" eb="4">
      <t>フクシ</t>
    </rPh>
    <rPh sb="5" eb="7">
      <t>シセツ</t>
    </rPh>
    <phoneticPr fontId="2"/>
  </si>
  <si>
    <t>汚水処理人口普及率</t>
    <rPh sb="0" eb="2">
      <t>オスイ</t>
    </rPh>
    <rPh sb="2" eb="4">
      <t>ショリ</t>
    </rPh>
    <rPh sb="4" eb="6">
      <t>ジンコウ</t>
    </rPh>
    <rPh sb="6" eb="8">
      <t>フキュウ</t>
    </rPh>
    <rPh sb="8" eb="9">
      <t>リツ</t>
    </rPh>
    <phoneticPr fontId="2"/>
  </si>
  <si>
    <t>特定健康診査実施率</t>
    <rPh sb="0" eb="2">
      <t>トクテイ</t>
    </rPh>
    <rPh sb="2" eb="4">
      <t>ケンコウ</t>
    </rPh>
    <rPh sb="4" eb="6">
      <t>シンサ</t>
    </rPh>
    <rPh sb="6" eb="8">
      <t>ジッシ</t>
    </rPh>
    <rPh sb="8" eb="9">
      <t>リツ</t>
    </rPh>
    <phoneticPr fontId="2"/>
  </si>
  <si>
    <t>特定保健指導実施率</t>
    <rPh sb="0" eb="2">
      <t>トクテイ</t>
    </rPh>
    <rPh sb="2" eb="4">
      <t>ホケン</t>
    </rPh>
    <rPh sb="4" eb="6">
      <t>シドウ</t>
    </rPh>
    <rPh sb="6" eb="8">
      <t>ジッシ</t>
    </rPh>
    <rPh sb="8" eb="9">
      <t>リツ</t>
    </rPh>
    <phoneticPr fontId="2"/>
  </si>
  <si>
    <t>農業
経営体</t>
  </si>
  <si>
    <t>％</t>
  </si>
  <si>
    <t>ha</t>
  </si>
  <si>
    <t>那覇市（１市移行）</t>
    <rPh sb="0" eb="2">
      <t>ナハ</t>
    </rPh>
    <rPh sb="2" eb="3">
      <t>シ</t>
    </rPh>
    <rPh sb="3" eb="4">
      <t>トヨイチ</t>
    </rPh>
    <rPh sb="5" eb="6">
      <t>シ</t>
    </rPh>
    <rPh sb="6" eb="8">
      <t>イコウ</t>
    </rPh>
    <phoneticPr fontId="2"/>
  </si>
  <si>
    <t>卸売業・小売業</t>
    <rPh sb="0" eb="2">
      <t>オロシウリ</t>
    </rPh>
    <rPh sb="2" eb="3">
      <t>ギョウ</t>
    </rPh>
    <rPh sb="4" eb="7">
      <t>コウリギョウ</t>
    </rPh>
    <phoneticPr fontId="2"/>
  </si>
  <si>
    <t>枚方市（１市移行）</t>
    <rPh sb="0" eb="2">
      <t>ヒラカタ</t>
    </rPh>
    <rPh sb="2" eb="3">
      <t>シ</t>
    </rPh>
    <rPh sb="3" eb="4">
      <t>トヨイチ</t>
    </rPh>
    <rPh sb="5" eb="6">
      <t>シ</t>
    </rPh>
    <rPh sb="6" eb="8">
      <t>イコウ</t>
    </rPh>
    <phoneticPr fontId="2"/>
  </si>
  <si>
    <t>越谷市、八王子市（２市移行）</t>
    <rPh sb="0" eb="2">
      <t>コシガヤ</t>
    </rPh>
    <rPh sb="2" eb="3">
      <t>シ</t>
    </rPh>
    <rPh sb="4" eb="8">
      <t>ハチオウジシ</t>
    </rPh>
    <rPh sb="8" eb="9">
      <t>トヨイチ</t>
    </rPh>
    <rPh sb="10" eb="11">
      <t>シ</t>
    </rPh>
    <rPh sb="11" eb="13">
      <t>イコウ</t>
    </rPh>
    <phoneticPr fontId="2"/>
  </si>
  <si>
    <t>５　産業</t>
    <rPh sb="2" eb="4">
      <t>サンギョウ</t>
    </rPh>
    <phoneticPr fontId="2"/>
  </si>
  <si>
    <t>1号</t>
    <rPh sb="1" eb="2">
      <t>ゴウ</t>
    </rPh>
    <phoneticPr fontId="2"/>
  </si>
  <si>
    <t>2号</t>
    <rPh sb="1" eb="2">
      <t>ゴウ</t>
    </rPh>
    <phoneticPr fontId="2"/>
  </si>
  <si>
    <t>3号</t>
    <rPh sb="1" eb="2">
      <t>ゴウ</t>
    </rPh>
    <phoneticPr fontId="2"/>
  </si>
  <si>
    <t>利用定員</t>
    <phoneticPr fontId="2"/>
  </si>
  <si>
    <t>利用者数</t>
    <phoneticPr fontId="2"/>
  </si>
  <si>
    <t>保 育 所（市立）</t>
    <rPh sb="0" eb="1">
      <t>タモツ</t>
    </rPh>
    <rPh sb="2" eb="3">
      <t>イク</t>
    </rPh>
    <rPh sb="4" eb="5">
      <t>ショ</t>
    </rPh>
    <rPh sb="6" eb="7">
      <t>シ</t>
    </rPh>
    <rPh sb="7" eb="8">
      <t>タテ</t>
    </rPh>
    <phoneticPr fontId="2"/>
  </si>
  <si>
    <t>保 育 所（市立以外）</t>
    <rPh sb="0" eb="1">
      <t>ホ</t>
    </rPh>
    <rPh sb="2" eb="3">
      <t>イク</t>
    </rPh>
    <rPh sb="4" eb="5">
      <t>ショ</t>
    </rPh>
    <rPh sb="6" eb="7">
      <t>シ</t>
    </rPh>
    <rPh sb="7" eb="8">
      <t>リツ</t>
    </rPh>
    <rPh sb="8" eb="9">
      <t>イ</t>
    </rPh>
    <rPh sb="9" eb="10">
      <t>ソト</t>
    </rPh>
    <phoneticPr fontId="2"/>
  </si>
  <si>
    <t>地域型保育事業者</t>
    <rPh sb="0" eb="3">
      <t>チイキガタ</t>
    </rPh>
    <rPh sb="3" eb="5">
      <t>ホイク</t>
    </rPh>
    <rPh sb="5" eb="7">
      <t>ジギョウ</t>
    </rPh>
    <rPh sb="7" eb="8">
      <t>シャ</t>
    </rPh>
    <phoneticPr fontId="2"/>
  </si>
  <si>
    <t>外国人</t>
    <rPh sb="0" eb="2">
      <t>ガイコク</t>
    </rPh>
    <rPh sb="2" eb="3">
      <t>ジン</t>
    </rPh>
    <phoneticPr fontId="2"/>
  </si>
  <si>
    <t>人口</t>
    <phoneticPr fontId="2"/>
  </si>
  <si>
    <t>昼夜間
人口比率</t>
    <rPh sb="0" eb="1">
      <t>ヒル</t>
    </rPh>
    <rPh sb="1" eb="3">
      <t>ヤカン</t>
    </rPh>
    <rPh sb="4" eb="6">
      <t>ジンコウ</t>
    </rPh>
    <rPh sb="6" eb="8">
      <t>ヒリツ</t>
    </rPh>
    <phoneticPr fontId="2"/>
  </si>
  <si>
    <t>《放課後児童クラブ》</t>
    <rPh sb="1" eb="4">
      <t>ホウカゴ</t>
    </rPh>
    <rPh sb="4" eb="6">
      <t>ジドウ</t>
    </rPh>
    <phoneticPr fontId="2"/>
  </si>
  <si>
    <t>公営</t>
    <rPh sb="0" eb="2">
      <t>コウエイ</t>
    </rPh>
    <phoneticPr fontId="2"/>
  </si>
  <si>
    <t>民営</t>
    <rPh sb="0" eb="2">
      <t>ミンエイ</t>
    </rPh>
    <phoneticPr fontId="2"/>
  </si>
  <si>
    <t>自治会
加入率</t>
    <rPh sb="0" eb="3">
      <t>ジチカイ</t>
    </rPh>
    <rPh sb="4" eb="6">
      <t>カニュウ</t>
    </rPh>
    <rPh sb="6" eb="7">
      <t>リツ</t>
    </rPh>
    <phoneticPr fontId="2"/>
  </si>
  <si>
    <t>合計特殊
出生率</t>
    <phoneticPr fontId="2"/>
  </si>
  <si>
    <t>その他</t>
    <rPh sb="2" eb="3">
      <t>タ</t>
    </rPh>
    <phoneticPr fontId="2"/>
  </si>
  <si>
    <t>室</t>
    <rPh sb="0" eb="1">
      <t>シツ</t>
    </rPh>
    <phoneticPr fontId="2"/>
  </si>
  <si>
    <t>ホテル・
宿泊室数</t>
    <phoneticPr fontId="2"/>
  </si>
  <si>
    <t>観　光</t>
    <rPh sb="0" eb="1">
      <t>ミ</t>
    </rPh>
    <rPh sb="2" eb="3">
      <t>ミツ</t>
    </rPh>
    <phoneticPr fontId="2"/>
  </si>
  <si>
    <t>観光</t>
    <rPh sb="0" eb="2">
      <t>カンコウ</t>
    </rPh>
    <phoneticPr fontId="2"/>
  </si>
  <si>
    <t>件</t>
    <rPh sb="0" eb="1">
      <t>ケン</t>
    </rPh>
    <phoneticPr fontId="2"/>
  </si>
  <si>
    <t>放課後児童クラブ（公設）</t>
    <rPh sb="0" eb="3">
      <t>ホウカゴ</t>
    </rPh>
    <rPh sb="3" eb="5">
      <t>ジドウ</t>
    </rPh>
    <rPh sb="9" eb="11">
      <t>コウセツ</t>
    </rPh>
    <phoneticPr fontId="2"/>
  </si>
  <si>
    <t>利用定員</t>
    <rPh sb="0" eb="2">
      <t>リヨウ</t>
    </rPh>
    <rPh sb="2" eb="4">
      <t>テイイン</t>
    </rPh>
    <phoneticPr fontId="2"/>
  </si>
  <si>
    <t>登録児童</t>
    <rPh sb="0" eb="2">
      <t>トウロク</t>
    </rPh>
    <rPh sb="2" eb="4">
      <t>ジドウ</t>
    </rPh>
    <phoneticPr fontId="2"/>
  </si>
  <si>
    <t>放課後児童クラブ（民設）</t>
    <rPh sb="9" eb="10">
      <t>ミン</t>
    </rPh>
    <rPh sb="10" eb="11">
      <t>セツ</t>
    </rPh>
    <phoneticPr fontId="2"/>
  </si>
  <si>
    <t>行政財産延べ床面積</t>
    <rPh sb="0" eb="2">
      <t>ギョウセイ</t>
    </rPh>
    <rPh sb="2" eb="4">
      <t>ザイサン</t>
    </rPh>
    <rPh sb="4" eb="5">
      <t>ノ</t>
    </rPh>
    <rPh sb="6" eb="9">
      <t>ユカメンセキ</t>
    </rPh>
    <phoneticPr fontId="2"/>
  </si>
  <si>
    <t>普通財産延べ床面積</t>
    <rPh sb="0" eb="2">
      <t>フツウ</t>
    </rPh>
    <rPh sb="2" eb="4">
      <t>ザイサン</t>
    </rPh>
    <rPh sb="4" eb="5">
      <t>ノ</t>
    </rPh>
    <rPh sb="6" eb="9">
      <t>ユカメンセキ</t>
    </rPh>
    <phoneticPr fontId="2"/>
  </si>
  <si>
    <t>市民千人当たり</t>
    <rPh sb="0" eb="2">
      <t>シミン</t>
    </rPh>
    <rPh sb="2" eb="4">
      <t>センニン</t>
    </rPh>
    <phoneticPr fontId="2"/>
  </si>
  <si>
    <t>うち確認を受けた園数</t>
    <rPh sb="2" eb="4">
      <t>カクニン</t>
    </rPh>
    <rPh sb="5" eb="6">
      <t>ウ</t>
    </rPh>
    <rPh sb="8" eb="9">
      <t>エン</t>
    </rPh>
    <rPh sb="9" eb="10">
      <t>スウ</t>
    </rPh>
    <phoneticPr fontId="2"/>
  </si>
  <si>
    <t>うち1号認定子どもの数</t>
    <rPh sb="3" eb="4">
      <t>ゴウ</t>
    </rPh>
    <rPh sb="4" eb="6">
      <t>ニンテイ</t>
    </rPh>
    <rPh sb="6" eb="7">
      <t>コ</t>
    </rPh>
    <rPh sb="10" eb="11">
      <t>カズ</t>
    </rPh>
    <phoneticPr fontId="2"/>
  </si>
  <si>
    <t>《公共施設等》</t>
    <rPh sb="1" eb="3">
      <t>コウキョウ</t>
    </rPh>
    <rPh sb="3" eb="5">
      <t>シセツ</t>
    </rPh>
    <rPh sb="5" eb="6">
      <t>トウ</t>
    </rPh>
    <phoneticPr fontId="2"/>
  </si>
  <si>
    <t>《国民健康保険》</t>
    <phoneticPr fontId="2"/>
  </si>
  <si>
    <t>認定こども園（市立）</t>
    <rPh sb="0" eb="2">
      <t>ニンテイ</t>
    </rPh>
    <rPh sb="5" eb="6">
      <t>エン</t>
    </rPh>
    <rPh sb="7" eb="9">
      <t>シリツ</t>
    </rPh>
    <phoneticPr fontId="2"/>
  </si>
  <si>
    <t>認定こども園（市立以外）</t>
    <rPh sb="0" eb="2">
      <t>ニンテイ</t>
    </rPh>
    <rPh sb="5" eb="6">
      <t>エン</t>
    </rPh>
    <rPh sb="7" eb="9">
      <t>シリツ</t>
    </rPh>
    <rPh sb="9" eb="11">
      <t>イガイ</t>
    </rPh>
    <phoneticPr fontId="2"/>
  </si>
  <si>
    <t>《教育施設》</t>
    <rPh sb="1" eb="3">
      <t>キョウイク</t>
    </rPh>
    <rPh sb="3" eb="5">
      <t>シセツ</t>
    </rPh>
    <phoneticPr fontId="2"/>
  </si>
  <si>
    <t>文化施設</t>
    <rPh sb="0" eb="2">
      <t>ブンカ</t>
    </rPh>
    <rPh sb="2" eb="4">
      <t>シセツ</t>
    </rPh>
    <phoneticPr fontId="2"/>
  </si>
  <si>
    <t>放課後児童クラブ</t>
    <rPh sb="0" eb="3">
      <t>ホウカゴ</t>
    </rPh>
    <rPh sb="3" eb="5">
      <t>ジドウ</t>
    </rPh>
    <phoneticPr fontId="2"/>
  </si>
  <si>
    <t>教育施設</t>
    <rPh sb="0" eb="2">
      <t>キョウイク</t>
    </rPh>
    <rPh sb="2" eb="4">
      <t>シセツ</t>
    </rPh>
    <phoneticPr fontId="2"/>
  </si>
  <si>
    <t>スポーツ施設</t>
    <rPh sb="4" eb="6">
      <t>シセツ</t>
    </rPh>
    <phoneticPr fontId="2"/>
  </si>
  <si>
    <t>公共施設等</t>
    <rPh sb="0" eb="2">
      <t>コウキョウ</t>
    </rPh>
    <rPh sb="2" eb="4">
      <t>シセツ</t>
    </rPh>
    <rPh sb="4" eb="5">
      <t>トウ</t>
    </rPh>
    <phoneticPr fontId="2"/>
  </si>
  <si>
    <t>海外</t>
    <rPh sb="0" eb="1">
      <t>ウミ</t>
    </rPh>
    <rPh sb="1" eb="2">
      <t>ガイ</t>
    </rPh>
    <phoneticPr fontId="2"/>
  </si>
  <si>
    <t>国内</t>
    <rPh sb="0" eb="1">
      <t>クニ</t>
    </rPh>
    <rPh sb="1" eb="2">
      <t>ナイ</t>
    </rPh>
    <phoneticPr fontId="2"/>
  </si>
  <si>
    <t>都市数</t>
    <rPh sb="0" eb="1">
      <t>ミヤコ</t>
    </rPh>
    <rPh sb="1" eb="2">
      <t>シ</t>
    </rPh>
    <rPh sb="2" eb="3">
      <t>スウ</t>
    </rPh>
    <phoneticPr fontId="2"/>
  </si>
  <si>
    <t>人</t>
    <phoneticPr fontId="2"/>
  </si>
  <si>
    <t>平均年齢</t>
    <rPh sb="0" eb="1">
      <t>ヒラ</t>
    </rPh>
    <rPh sb="1" eb="2">
      <t>タモツ</t>
    </rPh>
    <rPh sb="2" eb="3">
      <t>トシ</t>
    </rPh>
    <rPh sb="3" eb="4">
      <t>ヨワイ</t>
    </rPh>
    <phoneticPr fontId="2"/>
  </si>
  <si>
    <t>被保護
世帯</t>
    <phoneticPr fontId="2"/>
  </si>
  <si>
    <t>定員</t>
    <rPh sb="0" eb="1">
      <t>サダム</t>
    </rPh>
    <rPh sb="1" eb="2">
      <t>イン</t>
    </rPh>
    <phoneticPr fontId="2"/>
  </si>
  <si>
    <t>世帯
加入率</t>
    <rPh sb="0" eb="1">
      <t>ヨ</t>
    </rPh>
    <rPh sb="1" eb="2">
      <t>オビ</t>
    </rPh>
    <phoneticPr fontId="2"/>
  </si>
  <si>
    <t>国道</t>
    <rPh sb="0" eb="1">
      <t>クニ</t>
    </rPh>
    <rPh sb="1" eb="2">
      <t>ミチ</t>
    </rPh>
    <phoneticPr fontId="2"/>
  </si>
  <si>
    <t>市道</t>
    <rPh sb="0" eb="1">
      <t>シ</t>
    </rPh>
    <rPh sb="1" eb="2">
      <t>ドウ</t>
    </rPh>
    <phoneticPr fontId="2"/>
  </si>
  <si>
    <t>博物館等数</t>
    <rPh sb="0" eb="1">
      <t>ヒロシ</t>
    </rPh>
    <rPh sb="1" eb="2">
      <t>ブツ</t>
    </rPh>
    <rPh sb="2" eb="3">
      <t>ヤカタ</t>
    </rPh>
    <rPh sb="3" eb="4">
      <t>トウ</t>
    </rPh>
    <rPh sb="4" eb="5">
      <t>スウ</t>
    </rPh>
    <phoneticPr fontId="2"/>
  </si>
  <si>
    <t>体育館</t>
    <rPh sb="0" eb="1">
      <t>カラダ</t>
    </rPh>
    <rPh sb="1" eb="2">
      <t>イク</t>
    </rPh>
    <rPh sb="2" eb="3">
      <t>ヤカタ</t>
    </rPh>
    <phoneticPr fontId="2"/>
  </si>
  <si>
    <t>野球場</t>
    <rPh sb="0" eb="1">
      <t>ノ</t>
    </rPh>
    <rPh sb="1" eb="2">
      <t>タマ</t>
    </rPh>
    <rPh sb="2" eb="3">
      <t>バ</t>
    </rPh>
    <phoneticPr fontId="2"/>
  </si>
  <si>
    <t>プール</t>
    <phoneticPr fontId="2"/>
  </si>
  <si>
    <t>市税</t>
    <rPh sb="0" eb="1">
      <t>シ</t>
    </rPh>
    <rPh sb="1" eb="2">
      <t>ゼイ</t>
    </rPh>
    <phoneticPr fontId="2"/>
  </si>
  <si>
    <t>市民税</t>
    <rPh sb="0" eb="1">
      <t>シ</t>
    </rPh>
    <rPh sb="1" eb="2">
      <t>ミン</t>
    </rPh>
    <rPh sb="2" eb="3">
      <t>ゼイ</t>
    </rPh>
    <phoneticPr fontId="2"/>
  </si>
  <si>
    <t>個人分</t>
    <rPh sb="0" eb="1">
      <t>コ</t>
    </rPh>
    <rPh sb="1" eb="2">
      <t>ジン</t>
    </rPh>
    <rPh sb="2" eb="3">
      <t>ブン</t>
    </rPh>
    <phoneticPr fontId="2"/>
  </si>
  <si>
    <t>法人分</t>
    <rPh sb="0" eb="1">
      <t>ホウ</t>
    </rPh>
    <rPh sb="1" eb="2">
      <t>ジン</t>
    </rPh>
    <rPh sb="2" eb="3">
      <t>ブン</t>
    </rPh>
    <phoneticPr fontId="2"/>
  </si>
  <si>
    <t>鉱産税</t>
    <rPh sb="0" eb="1">
      <t>コウ</t>
    </rPh>
    <rPh sb="1" eb="2">
      <t>サン</t>
    </rPh>
    <rPh sb="2" eb="3">
      <t>ゼイ</t>
    </rPh>
    <phoneticPr fontId="2"/>
  </si>
  <si>
    <t>目的税</t>
    <rPh sb="0" eb="1">
      <t>メ</t>
    </rPh>
    <rPh sb="1" eb="2">
      <t>マト</t>
    </rPh>
    <rPh sb="2" eb="3">
      <t>ゼイ</t>
    </rPh>
    <phoneticPr fontId="2"/>
  </si>
  <si>
    <t>市税合計</t>
    <rPh sb="0" eb="1">
      <t>シ</t>
    </rPh>
    <rPh sb="1" eb="2">
      <t>ゼイ</t>
    </rPh>
    <rPh sb="2" eb="3">
      <t>ゴウ</t>
    </rPh>
    <rPh sb="3" eb="4">
      <t>ケイ</t>
    </rPh>
    <phoneticPr fontId="2"/>
  </si>
  <si>
    <t xml:space="preserve"> 市名</t>
  </si>
  <si>
    <t xml:space="preserve"> 市名</t>
    <rPh sb="1" eb="2">
      <t>シ</t>
    </rPh>
    <rPh sb="2" eb="3">
      <t>メイ</t>
    </rPh>
    <phoneticPr fontId="2"/>
  </si>
  <si>
    <t xml:space="preserve">項目 </t>
    <rPh sb="0" eb="1">
      <t>コウ</t>
    </rPh>
    <rPh sb="1" eb="2">
      <t>メ</t>
    </rPh>
    <phoneticPr fontId="2"/>
  </si>
  <si>
    <t xml:space="preserve"> 市名</t>
    <phoneticPr fontId="2"/>
  </si>
  <si>
    <t>市名</t>
    <phoneticPr fontId="2"/>
  </si>
  <si>
    <t xml:space="preserve"> 市名</t>
    <phoneticPr fontId="2"/>
  </si>
  <si>
    <t xml:space="preserve"> 市名</t>
    <phoneticPr fontId="2"/>
  </si>
  <si>
    <t xml:space="preserve"> 市名</t>
    <phoneticPr fontId="2"/>
  </si>
  <si>
    <t xml:space="preserve"> 市名</t>
    <phoneticPr fontId="2"/>
  </si>
  <si>
    <t xml:space="preserve"> 市名</t>
    <phoneticPr fontId="2"/>
  </si>
  <si>
    <t xml:space="preserve">項目 </t>
    <phoneticPr fontId="2"/>
  </si>
  <si>
    <t xml:space="preserve">項目 </t>
    <phoneticPr fontId="2"/>
  </si>
  <si>
    <t xml:space="preserve">項目 </t>
    <phoneticPr fontId="2"/>
  </si>
  <si>
    <t xml:space="preserve">項目 </t>
    <phoneticPr fontId="2"/>
  </si>
  <si>
    <t>項目</t>
    <phoneticPr fontId="2"/>
  </si>
  <si>
    <t>項目</t>
    <phoneticPr fontId="2"/>
  </si>
  <si>
    <t>工業（事業所数）</t>
    <rPh sb="0" eb="2">
      <t>コウギョウ</t>
    </rPh>
    <rPh sb="3" eb="6">
      <t>ジギョウショ</t>
    </rPh>
    <rPh sb="6" eb="7">
      <t>スウ</t>
    </rPh>
    <phoneticPr fontId="2"/>
  </si>
  <si>
    <t>工業（製造品出荷額等）</t>
    <rPh sb="0" eb="2">
      <t>コウギョウ</t>
    </rPh>
    <rPh sb="3" eb="6">
      <t>セイゾウヒン</t>
    </rPh>
    <rPh sb="6" eb="8">
      <t>シュッカ</t>
    </rPh>
    <rPh sb="8" eb="9">
      <t>ガク</t>
    </rPh>
    <rPh sb="9" eb="10">
      <t>トウ</t>
    </rPh>
    <phoneticPr fontId="2"/>
  </si>
  <si>
    <t>旭川市</t>
  </si>
  <si>
    <t>盛岡市</t>
  </si>
  <si>
    <t>郡山市</t>
  </si>
  <si>
    <t>いわき市</t>
  </si>
  <si>
    <t>宇都宮市</t>
  </si>
  <si>
    <t>高崎市</t>
  </si>
  <si>
    <t>川越市</t>
  </si>
  <si>
    <t>越谷市</t>
  </si>
  <si>
    <t>船橋市</t>
  </si>
  <si>
    <t>八王子市</t>
  </si>
  <si>
    <t>横須賀市</t>
  </si>
  <si>
    <t>金沢市</t>
  </si>
  <si>
    <t>豊橋市</t>
  </si>
  <si>
    <t>豊中市</t>
  </si>
  <si>
    <t>高槻市</t>
  </si>
  <si>
    <t>枚方市</t>
  </si>
  <si>
    <t>東大阪市</t>
  </si>
  <si>
    <t>姫路市</t>
  </si>
  <si>
    <t>尼崎市</t>
  </si>
  <si>
    <t>西宮市</t>
  </si>
  <si>
    <t>和歌山市</t>
  </si>
  <si>
    <t>那覇市</t>
  </si>
  <si>
    <t>《介護保険》</t>
    <phoneticPr fontId="2"/>
  </si>
  <si>
    <t>《スポーツ施設》</t>
    <phoneticPr fontId="2"/>
  </si>
  <si>
    <t>呉市、佐世保市（２市移行）</t>
    <rPh sb="0" eb="2">
      <t>クレシ</t>
    </rPh>
    <rPh sb="3" eb="7">
      <t>サセボシ</t>
    </rPh>
    <rPh sb="7" eb="8">
      <t>トヨイチ</t>
    </rPh>
    <rPh sb="9" eb="10">
      <t>シ</t>
    </rPh>
    <rPh sb="10" eb="12">
      <t>イコウ</t>
    </rPh>
    <phoneticPr fontId="2"/>
  </si>
  <si>
    <t>高知市、鏡村、土佐山村</t>
  </si>
  <si>
    <t>松山市、北条市、中島町</t>
  </si>
  <si>
    <t>旭川市、松山市（２市移行）</t>
    <rPh sb="0" eb="3">
      <t>アサヒカワシ</t>
    </rPh>
    <rPh sb="4" eb="7">
      <t>マツヤマシ</t>
    </rPh>
    <rPh sb="9" eb="10">
      <t>シ</t>
    </rPh>
    <rPh sb="10" eb="12">
      <t>イコウ</t>
    </rPh>
    <phoneticPr fontId="2"/>
  </si>
  <si>
    <t>ⅳ　市税内訳
ⅴ　市税徴収率</t>
    <rPh sb="2" eb="4">
      <t>シゼイ</t>
    </rPh>
    <rPh sb="4" eb="6">
      <t>ウチワケ</t>
    </rPh>
    <phoneticPr fontId="2"/>
  </si>
  <si>
    <t>ⅰ　歳入・歳出等総額
ⅱ　歳入内訳（款別）
ⅲ　歳出内訳（目的別）</t>
    <rPh sb="2" eb="4">
      <t>サイニュウ</t>
    </rPh>
    <rPh sb="5" eb="7">
      <t>サイシュツ</t>
    </rPh>
    <rPh sb="7" eb="8">
      <t>トウ</t>
    </rPh>
    <rPh sb="8" eb="10">
      <t>ソウガク</t>
    </rPh>
    <phoneticPr fontId="2"/>
  </si>
  <si>
    <t>管理職の女性比率</t>
    <rPh sb="0" eb="2">
      <t>カンリ</t>
    </rPh>
    <rPh sb="2" eb="3">
      <t>ショク</t>
    </rPh>
    <rPh sb="4" eb="6">
      <t>ジョセイ</t>
    </rPh>
    <rPh sb="6" eb="8">
      <t>ヒリツ</t>
    </rPh>
    <phoneticPr fontId="2"/>
  </si>
  <si>
    <t>％</t>
    <phoneticPr fontId="2"/>
  </si>
  <si>
    <t>％</t>
    <phoneticPr fontId="2"/>
  </si>
  <si>
    <t>義務教育学校</t>
    <rPh sb="0" eb="2">
      <t>ギム</t>
    </rPh>
    <rPh sb="2" eb="4">
      <t>キョウイク</t>
    </rPh>
    <rPh sb="4" eb="6">
      <t>ガッコウ</t>
    </rPh>
    <phoneticPr fontId="2"/>
  </si>
  <si>
    <t>介護療養型医療施設</t>
    <rPh sb="0" eb="2">
      <t>カイゴ</t>
    </rPh>
    <rPh sb="2" eb="5">
      <t>リョウヨウガタ</t>
    </rPh>
    <rPh sb="5" eb="7">
      <t>イリョウ</t>
    </rPh>
    <rPh sb="7" eb="9">
      <t>シセツ</t>
    </rPh>
    <phoneticPr fontId="2"/>
  </si>
  <si>
    <t>八戸市（１市移行）</t>
    <rPh sb="0" eb="2">
      <t>ハチノヘ</t>
    </rPh>
    <rPh sb="2" eb="3">
      <t>シ</t>
    </rPh>
    <rPh sb="3" eb="4">
      <t>トヨイチ</t>
    </rPh>
    <rPh sb="5" eb="6">
      <t>シ</t>
    </rPh>
    <rPh sb="6" eb="8">
      <t>イコウ</t>
    </rPh>
    <phoneticPr fontId="2"/>
  </si>
  <si>
    <t>八戸市</t>
    <rPh sb="0" eb="2">
      <t>ハチノヘ</t>
    </rPh>
    <phoneticPr fontId="2"/>
  </si>
  <si>
    <t>呉市</t>
    <rPh sb="0" eb="2">
      <t>クレシ</t>
    </rPh>
    <phoneticPr fontId="2"/>
  </si>
  <si>
    <t>佐世保市</t>
    <rPh sb="0" eb="4">
      <t>サセボシ</t>
    </rPh>
    <phoneticPr fontId="2"/>
  </si>
  <si>
    <t>　　　　「0」   　該当する数値は存在するが、単位に満たない場合</t>
    <rPh sb="16" eb="17">
      <t>アタイ</t>
    </rPh>
    <rPh sb="31" eb="33">
      <t>バアイ</t>
    </rPh>
    <phoneticPr fontId="2"/>
  </si>
  <si>
    <t>八戸市</t>
    <rPh sb="0" eb="3">
      <t>ハチノヘシ</t>
    </rPh>
    <phoneticPr fontId="2"/>
  </si>
  <si>
    <t>八戸市、南郷村</t>
    <rPh sb="0" eb="3">
      <t>ハチノヘシ</t>
    </rPh>
    <rPh sb="4" eb="6">
      <t>ナンゴウ</t>
    </rPh>
    <rPh sb="6" eb="7">
      <t>ムラ</t>
    </rPh>
    <phoneticPr fontId="2"/>
  </si>
  <si>
    <t>呉市、下蒲刈町</t>
    <rPh sb="0" eb="2">
      <t>クレシ</t>
    </rPh>
    <rPh sb="3" eb="7">
      <t>シモカマガリチョウ</t>
    </rPh>
    <phoneticPr fontId="2"/>
  </si>
  <si>
    <t>編入</t>
    <phoneticPr fontId="2"/>
  </si>
  <si>
    <t>呉市、川尻町</t>
    <rPh sb="0" eb="2">
      <t>クレシ</t>
    </rPh>
    <rPh sb="3" eb="5">
      <t>カワジリ</t>
    </rPh>
    <rPh sb="5" eb="6">
      <t>マチ</t>
    </rPh>
    <phoneticPr fontId="2"/>
  </si>
  <si>
    <t>呉市、音戸町、倉橋町、蒲刈町、安浦町、豊浜町、豊町</t>
    <phoneticPr fontId="2"/>
  </si>
  <si>
    <t>吉井町、世知原町</t>
    <rPh sb="0" eb="3">
      <t>ヨシイチョウ</t>
    </rPh>
    <rPh sb="4" eb="7">
      <t>セチバル</t>
    </rPh>
    <rPh sb="7" eb="8">
      <t>マチ</t>
    </rPh>
    <phoneticPr fontId="2"/>
  </si>
  <si>
    <t>小佐々町、宇久町</t>
    <rPh sb="0" eb="4">
      <t>コサザチョウ</t>
    </rPh>
    <rPh sb="5" eb="8">
      <t>ウクマチ</t>
    </rPh>
    <phoneticPr fontId="2"/>
  </si>
  <si>
    <t>江迎町、鹿町町</t>
    <rPh sb="0" eb="2">
      <t>エムカエ</t>
    </rPh>
    <rPh sb="2" eb="3">
      <t>マチ</t>
    </rPh>
    <rPh sb="4" eb="6">
      <t>シカマチ</t>
    </rPh>
    <rPh sb="6" eb="7">
      <t>マチ</t>
    </rPh>
    <phoneticPr fontId="2"/>
  </si>
  <si>
    <t>編入</t>
    <phoneticPr fontId="2"/>
  </si>
  <si>
    <t>浄水施設
の耐震化
率</t>
    <rPh sb="0" eb="2">
      <t>ジョウスイ</t>
    </rPh>
    <rPh sb="2" eb="4">
      <t>シセツ</t>
    </rPh>
    <rPh sb="6" eb="9">
      <t>タイシンカ</t>
    </rPh>
    <rPh sb="10" eb="11">
      <t>リツ</t>
    </rPh>
    <phoneticPr fontId="2"/>
  </si>
  <si>
    <t>１人当た
り年間
使用量</t>
    <phoneticPr fontId="2"/>
  </si>
  <si>
    <t>配水池
の耐震化
率</t>
    <rPh sb="0" eb="2">
      <t>ハイスイ</t>
    </rPh>
    <rPh sb="2" eb="3">
      <t>イケ</t>
    </rPh>
    <rPh sb="5" eb="7">
      <t>タイシン</t>
    </rPh>
    <rPh sb="7" eb="8">
      <t>ケ</t>
    </rPh>
    <rPh sb="9" eb="10">
      <t>リツ</t>
    </rPh>
    <phoneticPr fontId="2"/>
  </si>
  <si>
    <r>
      <t xml:space="preserve">人件費
比率
</t>
    </r>
    <r>
      <rPr>
        <sz val="11"/>
        <rFont val="ＭＳ Ｐ明朝"/>
        <family val="1"/>
        <charset val="128"/>
      </rPr>
      <t>(構成比)</t>
    </r>
    <rPh sb="0" eb="3">
      <t>ジンケンヒ</t>
    </rPh>
    <rPh sb="4" eb="6">
      <t>ヒリツ</t>
    </rPh>
    <rPh sb="8" eb="11">
      <t>コウセイヒ</t>
    </rPh>
    <phoneticPr fontId="2"/>
  </si>
  <si>
    <t>福島市</t>
    <rPh sb="0" eb="3">
      <t>フクシマシ</t>
    </rPh>
    <phoneticPr fontId="2"/>
  </si>
  <si>
    <t>川口市</t>
    <rPh sb="0" eb="3">
      <t>カワグチシ</t>
    </rPh>
    <phoneticPr fontId="2"/>
  </si>
  <si>
    <t>八尾市</t>
    <rPh sb="0" eb="3">
      <t>ヤオシ</t>
    </rPh>
    <phoneticPr fontId="2"/>
  </si>
  <si>
    <t>明石市</t>
    <rPh sb="0" eb="3">
      <t>アカシシ</t>
    </rPh>
    <phoneticPr fontId="2"/>
  </si>
  <si>
    <t>鳥取市</t>
    <rPh sb="0" eb="3">
      <t>トットリシ</t>
    </rPh>
    <phoneticPr fontId="2"/>
  </si>
  <si>
    <t>松江市</t>
    <rPh sb="0" eb="3">
      <t>マツエシ</t>
    </rPh>
    <phoneticPr fontId="2"/>
  </si>
  <si>
    <t>福島市、川口市、八尾市、明石市、鳥取市、松江市（６市移行）</t>
    <rPh sb="0" eb="2">
      <t>フクシマ</t>
    </rPh>
    <rPh sb="2" eb="3">
      <t>シ</t>
    </rPh>
    <rPh sb="4" eb="6">
      <t>カワグチ</t>
    </rPh>
    <rPh sb="6" eb="7">
      <t>シ</t>
    </rPh>
    <rPh sb="8" eb="11">
      <t>ヤオシ</t>
    </rPh>
    <rPh sb="12" eb="15">
      <t>アカシシ</t>
    </rPh>
    <rPh sb="16" eb="19">
      <t>トットリシ</t>
    </rPh>
    <rPh sb="20" eb="23">
      <t>マツエシ</t>
    </rPh>
    <rPh sb="23" eb="24">
      <t>トヨイチ</t>
    </rPh>
    <rPh sb="25" eb="26">
      <t>シ</t>
    </rPh>
    <rPh sb="26" eb="28">
      <t>イコウ</t>
    </rPh>
    <phoneticPr fontId="2"/>
  </si>
  <si>
    <t>農業</t>
    <rPh sb="0" eb="2">
      <t>ノウギョウ</t>
    </rPh>
    <phoneticPr fontId="2"/>
  </si>
  <si>
    <t>地域密着型特別養護老人ﾎｰﾑ</t>
    <phoneticPr fontId="2"/>
  </si>
  <si>
    <t>介護医療院</t>
    <rPh sb="0" eb="2">
      <t>カイゴ</t>
    </rPh>
    <rPh sb="2" eb="4">
      <t>イリョウ</t>
    </rPh>
    <rPh sb="4" eb="5">
      <t>イン</t>
    </rPh>
    <phoneticPr fontId="2"/>
  </si>
  <si>
    <t>山形市</t>
    <rPh sb="0" eb="3">
      <t>ヤマガタシ</t>
    </rPh>
    <phoneticPr fontId="2"/>
  </si>
  <si>
    <t>福井市</t>
    <rPh sb="0" eb="3">
      <t>フクイシ</t>
    </rPh>
    <phoneticPr fontId="2"/>
  </si>
  <si>
    <t>甲府市</t>
    <rPh sb="0" eb="3">
      <t>コウフシ</t>
    </rPh>
    <phoneticPr fontId="2"/>
  </si>
  <si>
    <t>寝屋川市</t>
    <rPh sb="0" eb="4">
      <t>ネヤガワシ</t>
    </rPh>
    <phoneticPr fontId="2"/>
  </si>
  <si>
    <t>病床数（病院及び診療所）</t>
    <rPh sb="0" eb="2">
      <t>ビョウショウ</t>
    </rPh>
    <rPh sb="2" eb="3">
      <t>スウ</t>
    </rPh>
    <rPh sb="4" eb="6">
      <t>ビョウイン</t>
    </rPh>
    <rPh sb="6" eb="7">
      <t>オヨ</t>
    </rPh>
    <rPh sb="8" eb="11">
      <t>シンリョウジョ</t>
    </rPh>
    <phoneticPr fontId="2"/>
  </si>
  <si>
    <t>経営耕地
総面積</t>
    <rPh sb="5" eb="6">
      <t>ソウ</t>
    </rPh>
    <phoneticPr fontId="2"/>
  </si>
  <si>
    <t>都道府県道</t>
    <rPh sb="0" eb="2">
      <t>トドウ</t>
    </rPh>
    <rPh sb="2" eb="4">
      <t>フケン</t>
    </rPh>
    <rPh sb="4" eb="5">
      <t>ミチ</t>
    </rPh>
    <phoneticPr fontId="2"/>
  </si>
  <si>
    <t>山形市、福井市、甲府市、寝屋川市（４市移行）</t>
    <rPh sb="0" eb="3">
      <t>ヤマガタシ</t>
    </rPh>
    <rPh sb="4" eb="7">
      <t>フクイシ</t>
    </rPh>
    <rPh sb="8" eb="11">
      <t>コウフシ</t>
    </rPh>
    <rPh sb="12" eb="15">
      <t>ネヤガワ</t>
    </rPh>
    <rPh sb="15" eb="16">
      <t>シ</t>
    </rPh>
    <rPh sb="16" eb="17">
      <t>トヨイチ</t>
    </rPh>
    <rPh sb="18" eb="19">
      <t>シ</t>
    </rPh>
    <rPh sb="19" eb="21">
      <t>イコウ</t>
    </rPh>
    <phoneticPr fontId="2"/>
  </si>
  <si>
    <t>-</t>
  </si>
  <si>
    <t>人口密度</t>
    <rPh sb="0" eb="1">
      <t>ヒト</t>
    </rPh>
    <rPh sb="1" eb="2">
      <t>クチ</t>
    </rPh>
    <rPh sb="2" eb="3">
      <t>ミツ</t>
    </rPh>
    <rPh sb="3" eb="4">
      <t>ド</t>
    </rPh>
    <phoneticPr fontId="2"/>
  </si>
  <si>
    <t>鳥取市</t>
    <rPh sb="0" eb="2">
      <t>トットリ</t>
    </rPh>
    <phoneticPr fontId="2"/>
  </si>
  <si>
    <t>鳥取市、国府町、福部村、河原町、用瀬町、佐治村、気高町、鹿野町、青谷町</t>
    <rPh sb="0" eb="3">
      <t>トットリシ</t>
    </rPh>
    <phoneticPr fontId="2"/>
  </si>
  <si>
    <t>松江市、鹿島町、島根町、美保関町、八雲村、玉湯町、宍道町、八束町</t>
    <rPh sb="0" eb="3">
      <t>マツエシ</t>
    </rPh>
    <rPh sb="4" eb="7">
      <t>カシマチョウ</t>
    </rPh>
    <rPh sb="8" eb="11">
      <t>シマネチョウ</t>
    </rPh>
    <rPh sb="12" eb="16">
      <t>ミホノセキチョウ</t>
    </rPh>
    <rPh sb="17" eb="20">
      <t>ヤクモムラ</t>
    </rPh>
    <rPh sb="21" eb="24">
      <t>タマユチョウ</t>
    </rPh>
    <rPh sb="25" eb="28">
      <t>シンジチョウ</t>
    </rPh>
    <rPh sb="29" eb="31">
      <t>ヤツカ</t>
    </rPh>
    <rPh sb="31" eb="32">
      <t>チョウ</t>
    </rPh>
    <phoneticPr fontId="2"/>
  </si>
  <si>
    <t>松江市</t>
    <rPh sb="0" eb="2">
      <t>マツエ</t>
    </rPh>
    <rPh sb="2" eb="3">
      <t>シ</t>
    </rPh>
    <phoneticPr fontId="2"/>
  </si>
  <si>
    <t>新設</t>
    <phoneticPr fontId="2"/>
  </si>
  <si>
    <t>福井市、美山町、越廼村、清水町</t>
    <phoneticPr fontId="2"/>
  </si>
  <si>
    <t>福島市、飯野町</t>
    <phoneticPr fontId="2"/>
  </si>
  <si>
    <t>松江市</t>
    <phoneticPr fontId="2"/>
  </si>
  <si>
    <t>松江市、東出雲町</t>
    <phoneticPr fontId="2"/>
  </si>
  <si>
    <t>川口市、鳩ケ谷市</t>
    <phoneticPr fontId="2"/>
  </si>
  <si>
    <t>川口市</t>
    <phoneticPr fontId="2"/>
  </si>
  <si>
    <t>甲府市、中道町、上九一色村北部</t>
    <phoneticPr fontId="2"/>
  </si>
  <si>
    <t>７　施　設</t>
    <rPh sb="2" eb="3">
      <t>シ</t>
    </rPh>
    <rPh sb="4" eb="5">
      <t>セツ</t>
    </rPh>
    <phoneticPr fontId="2"/>
  </si>
  <si>
    <t>３　保健・福祉</t>
    <rPh sb="2" eb="4">
      <t>ホケン</t>
    </rPh>
    <phoneticPr fontId="2"/>
  </si>
  <si>
    <t>佐世保市</t>
  </si>
  <si>
    <t>呉市</t>
  </si>
  <si>
    <t>松江市</t>
  </si>
  <si>
    <t>鳥取市</t>
  </si>
  <si>
    <t>明石市</t>
  </si>
  <si>
    <t>寝屋川市</t>
  </si>
  <si>
    <t>八尾市</t>
  </si>
  <si>
    <t>甲府市</t>
  </si>
  <si>
    <t>福井市</t>
  </si>
  <si>
    <t>川口市</t>
  </si>
  <si>
    <t>水戸市</t>
    <rPh sb="0" eb="3">
      <t>ミトシ</t>
    </rPh>
    <phoneticPr fontId="2"/>
  </si>
  <si>
    <t>吹田市</t>
    <rPh sb="0" eb="3">
      <t>スイタシ</t>
    </rPh>
    <phoneticPr fontId="2"/>
  </si>
  <si>
    <t>《障害福祉》</t>
    <rPh sb="1" eb="3">
      <t>ショウガイ</t>
    </rPh>
    <rPh sb="3" eb="5">
      <t>フクシ</t>
    </rPh>
    <phoneticPr fontId="2"/>
  </si>
  <si>
    <t>療育手帳所持者数</t>
    <phoneticPr fontId="2"/>
  </si>
  <si>
    <t>当該計画公表（変更）日</t>
  </si>
  <si>
    <t>居住誘導区域の面積</t>
  </si>
  <si>
    <t>ha</t>
    <phoneticPr fontId="2"/>
  </si>
  <si>
    <t>都市再生特別措置法に基づく立地適正化計画</t>
    <phoneticPr fontId="2"/>
  </si>
  <si>
    <t>年月日（和暦）</t>
    <rPh sb="0" eb="3">
      <t>ネンガッピ</t>
    </rPh>
    <rPh sb="4" eb="6">
      <t>ワレキ</t>
    </rPh>
    <phoneticPr fontId="2"/>
  </si>
  <si>
    <t>財政調整基金残高</t>
    <phoneticPr fontId="2"/>
  </si>
  <si>
    <t>実質
公債費
比率</t>
    <phoneticPr fontId="2"/>
  </si>
  <si>
    <t>将来負担比率</t>
    <phoneticPr fontId="2"/>
  </si>
  <si>
    <t>その他の施設</t>
    <rPh sb="0" eb="6">
      <t>チイキコウリュウシセツナド</t>
    </rPh>
    <phoneticPr fontId="2"/>
  </si>
  <si>
    <t>水戸市、吹田市（２市移行）</t>
    <rPh sb="0" eb="2">
      <t>ミト</t>
    </rPh>
    <rPh sb="2" eb="3">
      <t>シ</t>
    </rPh>
    <rPh sb="4" eb="6">
      <t>スイタ</t>
    </rPh>
    <rPh sb="6" eb="7">
      <t>シ</t>
    </rPh>
    <rPh sb="7" eb="8">
      <t>トヨイチ</t>
    </rPh>
    <rPh sb="9" eb="10">
      <t>シ</t>
    </rPh>
    <rPh sb="10" eb="12">
      <t>イコウ</t>
    </rPh>
    <phoneticPr fontId="2"/>
  </si>
  <si>
    <t>指定障害児
通所支援事業所数</t>
    <phoneticPr fontId="2"/>
  </si>
  <si>
    <t>障害福祉</t>
    <rPh sb="0" eb="2">
      <t>ショウガイ</t>
    </rPh>
    <rPh sb="2" eb="4">
      <t>フクシ</t>
    </rPh>
    <phoneticPr fontId="2"/>
  </si>
  <si>
    <t>都市機能誘導区域の
区域数</t>
    <phoneticPr fontId="2"/>
  </si>
  <si>
    <t>都市機能誘導区域の
合計面積</t>
    <phoneticPr fontId="2"/>
  </si>
  <si>
    <t>精神障害者保健福祉手帳所持者数</t>
    <rPh sb="5" eb="7">
      <t>ホケン</t>
    </rPh>
    <phoneticPr fontId="2"/>
  </si>
  <si>
    <t>水戸市、内原町</t>
    <rPh sb="0" eb="3">
      <t>ミトシ</t>
    </rPh>
    <phoneticPr fontId="2"/>
  </si>
  <si>
    <t>身体障害者手帳
所持者数</t>
    <phoneticPr fontId="2"/>
  </si>
  <si>
    <t>行政区域
面積</t>
    <rPh sb="0" eb="2">
      <t>ギョウセイ</t>
    </rPh>
    <rPh sb="2" eb="4">
      <t>クイキ</t>
    </rPh>
    <rPh sb="5" eb="6">
      <t>メン</t>
    </rPh>
    <rPh sb="6" eb="7">
      <t>セキ</t>
    </rPh>
    <phoneticPr fontId="2"/>
  </si>
  <si>
    <t>市街化区域
面積</t>
    <rPh sb="0" eb="3">
      <t>シガイカ</t>
    </rPh>
    <phoneticPr fontId="2"/>
  </si>
  <si>
    <t>市街化区域
人口密度</t>
  </si>
  <si>
    <t>市街化区域
人口割合</t>
    <rPh sb="0" eb="3">
      <t>シガイカ</t>
    </rPh>
    <rPh sb="3" eb="5">
      <t>クイキ</t>
    </rPh>
    <rPh sb="6" eb="8">
      <t>ジンコウ</t>
    </rPh>
    <rPh sb="8" eb="10">
      <t>ワリアイ</t>
    </rPh>
    <phoneticPr fontId="2"/>
  </si>
  <si>
    <t>松本市</t>
    <rPh sb="0" eb="2">
      <t>マツモト</t>
    </rPh>
    <rPh sb="2" eb="3">
      <t>シ</t>
    </rPh>
    <phoneticPr fontId="2"/>
  </si>
  <si>
    <t>一宮市</t>
    <rPh sb="0" eb="2">
      <t>イチノミヤ</t>
    </rPh>
    <phoneticPr fontId="2"/>
  </si>
  <si>
    <t>市街化調整
区域面積</t>
    <rPh sb="0" eb="3">
      <t>シガイカ</t>
    </rPh>
    <phoneticPr fontId="2"/>
  </si>
  <si>
    <t>ラスパイレス指数</t>
    <rPh sb="6" eb="8">
      <t>シスウ</t>
    </rPh>
    <phoneticPr fontId="2"/>
  </si>
  <si>
    <t>うち一般行政職</t>
    <rPh sb="2" eb="4">
      <t>イッパン</t>
    </rPh>
    <rPh sb="4" eb="6">
      <t>ギョウセイ</t>
    </rPh>
    <rPh sb="6" eb="7">
      <t>ショク</t>
    </rPh>
    <phoneticPr fontId="2"/>
  </si>
  <si>
    <t>審議会等の
女性参画率</t>
    <rPh sb="0" eb="3">
      <t>シンギカイ</t>
    </rPh>
    <rPh sb="3" eb="4">
      <t>トウ</t>
    </rPh>
    <rPh sb="6" eb="8">
      <t>ジョセイ</t>
    </rPh>
    <rPh sb="8" eb="10">
      <t>サンカク</t>
    </rPh>
    <rPh sb="10" eb="11">
      <t>リツ</t>
    </rPh>
    <phoneticPr fontId="2"/>
  </si>
  <si>
    <t>松本市</t>
    <rPh sb="0" eb="2">
      <t>マツモト</t>
    </rPh>
    <phoneticPr fontId="2"/>
  </si>
  <si>
    <t>有料老人ﾎｰﾑ</t>
    <rPh sb="0" eb="2">
      <t>ユウリョウ</t>
    </rPh>
    <rPh sb="2" eb="4">
      <t>ロウジン</t>
    </rPh>
    <phoneticPr fontId="2"/>
  </si>
  <si>
    <t>老人福祉
センター</t>
    <rPh sb="0" eb="1">
      <t>ロウ</t>
    </rPh>
    <rPh sb="1" eb="2">
      <t>ジン</t>
    </rPh>
    <phoneticPr fontId="2"/>
  </si>
  <si>
    <t>保険料（税）   
徴収率</t>
    <rPh sb="0" eb="3">
      <t>ホケンリョウ</t>
    </rPh>
    <phoneticPr fontId="2"/>
  </si>
  <si>
    <t>被保険者１人
当たり費用額</t>
    <rPh sb="0" eb="4">
      <t>ヒホケンシャ</t>
    </rPh>
    <phoneticPr fontId="2"/>
  </si>
  <si>
    <t>要介護（要支援）
認定者数</t>
    <rPh sb="0" eb="3">
      <t>ヨウカイゴ</t>
    </rPh>
    <rPh sb="4" eb="5">
      <t>ヨウ</t>
    </rPh>
    <rPh sb="5" eb="7">
      <t>シエン</t>
    </rPh>
    <rPh sb="9" eb="12">
      <t>ニンテイシャ</t>
    </rPh>
    <rPh sb="12" eb="13">
      <t>スウ</t>
    </rPh>
    <phoneticPr fontId="2"/>
  </si>
  <si>
    <t>人口10万人当たり</t>
    <rPh sb="0" eb="2">
      <t>ジンコウ</t>
    </rPh>
    <rPh sb="4" eb="5">
      <t>マン</t>
    </rPh>
    <phoneticPr fontId="2"/>
  </si>
  <si>
    <t>保育所入所
待機児童数</t>
    <rPh sb="0" eb="2">
      <t>ホイク</t>
    </rPh>
    <rPh sb="2" eb="3">
      <t>ショ</t>
    </rPh>
    <rPh sb="3" eb="5">
      <t>ニュウショ</t>
    </rPh>
    <rPh sb="6" eb="8">
      <t>タイキ</t>
    </rPh>
    <rPh sb="8" eb="10">
      <t>ジドウ</t>
    </rPh>
    <rPh sb="10" eb="11">
      <t>スウ</t>
    </rPh>
    <phoneticPr fontId="2"/>
  </si>
  <si>
    <t>松本市</t>
    <rPh sb="0" eb="3">
      <t>マツモトシ</t>
    </rPh>
    <phoneticPr fontId="2"/>
  </si>
  <si>
    <t>指定介護
サービス
事業所</t>
    <rPh sb="0" eb="2">
      <t>シテイ</t>
    </rPh>
    <rPh sb="2" eb="4">
      <t>カイゴ</t>
    </rPh>
    <rPh sb="10" eb="13">
      <t>ジギョウショ</t>
    </rPh>
    <phoneticPr fontId="2"/>
  </si>
  <si>
    <t>ケアハウス</t>
  </si>
  <si>
    <t>観光客
入込み客数</t>
    <rPh sb="0" eb="3">
      <t>カンコウキャク</t>
    </rPh>
    <rPh sb="4" eb="6">
      <t>イリコ</t>
    </rPh>
    <rPh sb="7" eb="9">
      <t>キャクスウ</t>
    </rPh>
    <phoneticPr fontId="2"/>
  </si>
  <si>
    <t>１住宅当たり
延床面積</t>
    <rPh sb="1" eb="3">
      <t>ジュウタク</t>
    </rPh>
    <rPh sb="3" eb="4">
      <t>ア</t>
    </rPh>
    <rPh sb="7" eb="8">
      <t>ノ</t>
    </rPh>
    <rPh sb="8" eb="9">
      <t>ユカ</t>
    </rPh>
    <rPh sb="9" eb="11">
      <t>メンセキ</t>
    </rPh>
    <phoneticPr fontId="2"/>
  </si>
  <si>
    <t>サービス付き
高齢者向け住宅数</t>
    <rPh sb="4" eb="5">
      <t>ツ</t>
    </rPh>
    <rPh sb="7" eb="10">
      <t>コウレイシャ</t>
    </rPh>
    <rPh sb="10" eb="11">
      <t>ム</t>
    </rPh>
    <rPh sb="12" eb="14">
      <t>ジュウタク</t>
    </rPh>
    <rPh sb="14" eb="15">
      <t>スウ</t>
    </rPh>
    <phoneticPr fontId="2"/>
  </si>
  <si>
    <t>都道府県営</t>
    <rPh sb="0" eb="1">
      <t>ミヤコ</t>
    </rPh>
    <rPh sb="1" eb="2">
      <t>ミチ</t>
    </rPh>
    <rPh sb="2" eb="3">
      <t>フ</t>
    </rPh>
    <rPh sb="3" eb="4">
      <t>ケン</t>
    </rPh>
    <rPh sb="4" eb="5">
      <t>エイ</t>
    </rPh>
    <phoneticPr fontId="2"/>
  </si>
  <si>
    <t>消防職員数</t>
    <rPh sb="0" eb="1">
      <t>ケ</t>
    </rPh>
    <rPh sb="1" eb="2">
      <t>ボウ</t>
    </rPh>
    <phoneticPr fontId="2"/>
  </si>
  <si>
    <t>豊田市</t>
    <phoneticPr fontId="2"/>
  </si>
  <si>
    <t>松本市、一宮市（２市移行）</t>
    <rPh sb="0" eb="2">
      <t>マツモト</t>
    </rPh>
    <rPh sb="2" eb="3">
      <t>シ</t>
    </rPh>
    <rPh sb="4" eb="6">
      <t>イチノミヤ</t>
    </rPh>
    <rPh sb="6" eb="7">
      <t>シ</t>
    </rPh>
    <rPh sb="7" eb="8">
      <t>トヨイチ</t>
    </rPh>
    <rPh sb="9" eb="10">
      <t>シ</t>
    </rPh>
    <rPh sb="10" eb="12">
      <t>イコウ</t>
    </rPh>
    <phoneticPr fontId="2"/>
  </si>
  <si>
    <t>長野市</t>
    <phoneticPr fontId="2"/>
  </si>
  <si>
    <t>一宮市</t>
    <rPh sb="0" eb="3">
      <t>イチノミヤシ</t>
    </rPh>
    <phoneticPr fontId="2"/>
  </si>
  <si>
    <t>種別割</t>
    <phoneticPr fontId="2"/>
  </si>
  <si>
    <t>環境性能割</t>
    <rPh sb="4" eb="5">
      <t>ワリ</t>
    </rPh>
    <phoneticPr fontId="2"/>
  </si>
  <si>
    <t>１事業所当たり
売上額</t>
    <rPh sb="1" eb="4">
      <t>ジギョウショ</t>
    </rPh>
    <rPh sb="4" eb="5">
      <t>ア</t>
    </rPh>
    <rPh sb="8" eb="10">
      <t>ウリアゲ</t>
    </rPh>
    <rPh sb="10" eb="11">
      <t>ガク</t>
    </rPh>
    <phoneticPr fontId="2"/>
  </si>
  <si>
    <t>四賀村、安曇村、奈川村、梓川村</t>
    <phoneticPr fontId="2"/>
  </si>
  <si>
    <t>波田町</t>
    <rPh sb="0" eb="2">
      <t>ハタ</t>
    </rPh>
    <rPh sb="2" eb="3">
      <t>マチ</t>
    </rPh>
    <phoneticPr fontId="2"/>
  </si>
  <si>
    <t>尾西市、木曽川町</t>
    <rPh sb="4" eb="7">
      <t>キソガワ</t>
    </rPh>
    <rPh sb="7" eb="8">
      <t>マチ</t>
    </rPh>
    <phoneticPr fontId="2"/>
  </si>
  <si>
    <t>宇都宮市、新潟市、富山市、金沢市、岐阜市、静岡市、浜松市、堺市、姫路市
岡山市、熊本市、鹿児島市（１２市移行）</t>
    <phoneticPr fontId="2"/>
  </si>
  <si>
    <t>・　基準日のデータがない場合は、直近のデータを記入し、その基準日をシート内の備考欄に併記</t>
    <rPh sb="2" eb="5">
      <t>キジュンビ</t>
    </rPh>
    <rPh sb="12" eb="14">
      <t>バアイ</t>
    </rPh>
    <rPh sb="16" eb="17">
      <t>チョク</t>
    </rPh>
    <rPh sb="17" eb="18">
      <t>キン</t>
    </rPh>
    <rPh sb="23" eb="25">
      <t>キニュウ</t>
    </rPh>
    <rPh sb="29" eb="32">
      <t>キジュンビ</t>
    </rPh>
    <rPh sb="36" eb="37">
      <t>ナイ</t>
    </rPh>
    <rPh sb="38" eb="40">
      <t>ビコウ</t>
    </rPh>
    <rPh sb="40" eb="41">
      <t>ラン</t>
    </rPh>
    <rPh sb="42" eb="44">
      <t>ヘイキ</t>
    </rPh>
    <phoneticPr fontId="2"/>
  </si>
  <si>
    <t>火災発生
件数</t>
    <rPh sb="0" eb="2">
      <t>カサイ</t>
    </rPh>
    <rPh sb="2" eb="4">
      <t>ハッセイ</t>
    </rPh>
    <rPh sb="5" eb="7">
      <t>ケンスウ</t>
    </rPh>
    <phoneticPr fontId="2"/>
  </si>
  <si>
    <t>救急出動
件数</t>
    <rPh sb="0" eb="2">
      <t>キュウキュウ</t>
    </rPh>
    <rPh sb="2" eb="4">
      <t>シュツドウ</t>
    </rPh>
    <rPh sb="5" eb="7">
      <t>ケンスウ</t>
    </rPh>
    <phoneticPr fontId="2"/>
  </si>
  <si>
    <t>救助出動
件数</t>
    <rPh sb="0" eb="2">
      <t>キュウジョ</t>
    </rPh>
    <rPh sb="2" eb="4">
      <t>シュツドウ</t>
    </rPh>
    <rPh sb="5" eb="7">
      <t>ケンスウ</t>
    </rPh>
    <phoneticPr fontId="2"/>
  </si>
  <si>
    <t>指定
緊急避難
場所</t>
    <rPh sb="0" eb="2">
      <t>シテイ</t>
    </rPh>
    <rPh sb="3" eb="5">
      <t>キンキュウ</t>
    </rPh>
    <rPh sb="5" eb="7">
      <t>ヒナン</t>
    </rPh>
    <rPh sb="8" eb="10">
      <t>バショ</t>
    </rPh>
    <phoneticPr fontId="2"/>
  </si>
  <si>
    <t>指定
避難所</t>
    <rPh sb="0" eb="2">
      <t>シテイ</t>
    </rPh>
    <rPh sb="3" eb="6">
      <t>ヒナンジョ</t>
    </rPh>
    <phoneticPr fontId="2"/>
  </si>
  <si>
    <t>箇所</t>
    <rPh sb="0" eb="2">
      <t>カショ</t>
    </rPh>
    <phoneticPr fontId="2"/>
  </si>
  <si>
    <t>子どものための教育・保育給付の支給認定者数</t>
    <rPh sb="15" eb="17">
      <t>シキュウ</t>
    </rPh>
    <rPh sb="17" eb="19">
      <t>ニンテイ</t>
    </rPh>
    <rPh sb="19" eb="20">
      <t>シャ</t>
    </rPh>
    <rPh sb="20" eb="21">
      <t>スウ</t>
    </rPh>
    <phoneticPr fontId="2"/>
  </si>
  <si>
    <t>人口比</t>
    <rPh sb="0" eb="3">
      <t>ジンコウヒ</t>
    </rPh>
    <phoneticPr fontId="2"/>
  </si>
  <si>
    <t>子育てのための施設等利用給付の新2号支給認定者数</t>
    <phoneticPr fontId="2"/>
  </si>
  <si>
    <t>☐支給認定者数（教育・保育給付）、支給人者数（施設等利用給付）の人口比については、</t>
    <rPh sb="1" eb="3">
      <t>シキュウ</t>
    </rPh>
    <rPh sb="3" eb="5">
      <t>ニンテイ</t>
    </rPh>
    <rPh sb="5" eb="6">
      <t>シャ</t>
    </rPh>
    <rPh sb="6" eb="7">
      <t>スウ</t>
    </rPh>
    <rPh sb="8" eb="10">
      <t>キョウイク</t>
    </rPh>
    <rPh sb="11" eb="13">
      <t>ホイク</t>
    </rPh>
    <rPh sb="13" eb="15">
      <t>キュウフ</t>
    </rPh>
    <rPh sb="17" eb="19">
      <t>シキュウ</t>
    </rPh>
    <rPh sb="19" eb="20">
      <t>ニン</t>
    </rPh>
    <rPh sb="20" eb="21">
      <t>シャ</t>
    </rPh>
    <rPh sb="21" eb="22">
      <t>スウ</t>
    </rPh>
    <rPh sb="23" eb="25">
      <t>シセツ</t>
    </rPh>
    <rPh sb="25" eb="26">
      <t>トウ</t>
    </rPh>
    <rPh sb="26" eb="28">
      <t>リヨウ</t>
    </rPh>
    <rPh sb="28" eb="30">
      <t>キュウフ</t>
    </rPh>
    <rPh sb="32" eb="35">
      <t>ジンコウヒ</t>
    </rPh>
    <phoneticPr fontId="2"/>
  </si>
  <si>
    <t>自動車税
環境性能割交付金</t>
    <phoneticPr fontId="2"/>
  </si>
  <si>
    <t>年間商品販売額</t>
    <phoneticPr fontId="2"/>
  </si>
  <si>
    <t>地域子育て支援拠点事業</t>
    <rPh sb="0" eb="2">
      <t>チイキ</t>
    </rPh>
    <rPh sb="2" eb="4">
      <t>コソダ</t>
    </rPh>
    <rPh sb="5" eb="7">
      <t>シエン</t>
    </rPh>
    <rPh sb="7" eb="9">
      <t>キョテン</t>
    </rPh>
    <rPh sb="9" eb="11">
      <t>ジギョウ</t>
    </rPh>
    <phoneticPr fontId="2"/>
  </si>
  <si>
    <t>年少・生産・６５歳以上人口比率</t>
    <rPh sb="0" eb="2">
      <t>ネンショウ</t>
    </rPh>
    <rPh sb="3" eb="5">
      <t>セイサン</t>
    </rPh>
    <rPh sb="8" eb="9">
      <t>サイ</t>
    </rPh>
    <rPh sb="9" eb="11">
      <t>イジョウ</t>
    </rPh>
    <rPh sb="11" eb="13">
      <t>ジンコウ</t>
    </rPh>
    <rPh sb="13" eb="15">
      <t>ヒリツ</t>
    </rPh>
    <phoneticPr fontId="2"/>
  </si>
  <si>
    <t>　１号・・・３～５歳児童数に占める割合を記入</t>
    <rPh sb="2" eb="3">
      <t>ゴウ</t>
    </rPh>
    <rPh sb="9" eb="10">
      <t>サイ</t>
    </rPh>
    <rPh sb="10" eb="12">
      <t>ジドウ</t>
    </rPh>
    <rPh sb="12" eb="13">
      <t>スウ</t>
    </rPh>
    <rPh sb="14" eb="15">
      <t>シ</t>
    </rPh>
    <rPh sb="17" eb="19">
      <t>ワリアイ</t>
    </rPh>
    <rPh sb="20" eb="22">
      <t>キニュウ</t>
    </rPh>
    <phoneticPr fontId="2"/>
  </si>
  <si>
    <t>　２号、新２号・・・３～５歳児童数に占める割合を記入</t>
    <rPh sb="2" eb="3">
      <t>ゴウ</t>
    </rPh>
    <rPh sb="4" eb="5">
      <t>シン</t>
    </rPh>
    <rPh sb="6" eb="7">
      <t>ゴウ</t>
    </rPh>
    <rPh sb="13" eb="14">
      <t>サイ</t>
    </rPh>
    <rPh sb="14" eb="16">
      <t>ジドウ</t>
    </rPh>
    <rPh sb="16" eb="17">
      <t>スウ</t>
    </rPh>
    <rPh sb="18" eb="19">
      <t>シ</t>
    </rPh>
    <rPh sb="21" eb="23">
      <t>ワリアイ</t>
    </rPh>
    <rPh sb="24" eb="26">
      <t>キニュウ</t>
    </rPh>
    <phoneticPr fontId="2"/>
  </si>
  <si>
    <t>　３号・・・０～２歳児童数に占める割合を記入</t>
    <rPh sb="2" eb="3">
      <t>ゴウ</t>
    </rPh>
    <rPh sb="9" eb="10">
      <t>サイ</t>
    </rPh>
    <rPh sb="10" eb="12">
      <t>ジドウ</t>
    </rPh>
    <rPh sb="12" eb="13">
      <t>スウ</t>
    </rPh>
    <rPh sb="14" eb="15">
      <t>シ</t>
    </rPh>
    <rPh sb="17" eb="19">
      <t>ワリアイ</t>
    </rPh>
    <rPh sb="20" eb="22">
      <t>キニュウ</t>
    </rPh>
    <phoneticPr fontId="2"/>
  </si>
  <si>
    <t>指定障害福祉
サービス等事業所数</t>
    <rPh sb="0" eb="2">
      <t>シテイ</t>
    </rPh>
    <rPh sb="2" eb="4">
      <t>ショウガイ</t>
    </rPh>
    <rPh sb="4" eb="6">
      <t>フクシ</t>
    </rPh>
    <rPh sb="11" eb="12">
      <t>トウ</t>
    </rPh>
    <rPh sb="12" eb="15">
      <t>ジギョウショ</t>
    </rPh>
    <rPh sb="15" eb="16">
      <t>スウ</t>
    </rPh>
    <phoneticPr fontId="2"/>
  </si>
  <si>
    <t>一宮市</t>
    <rPh sb="0" eb="2">
      <t>イチノミヤ</t>
    </rPh>
    <rPh sb="2" eb="3">
      <t>シ</t>
    </rPh>
    <phoneticPr fontId="2"/>
  </si>
  <si>
    <t>《消防・防災》</t>
    <rPh sb="1" eb="3">
      <t>ショウボウ</t>
    </rPh>
    <rPh sb="4" eb="6">
      <t>ボウサイ</t>
    </rPh>
    <phoneticPr fontId="2"/>
  </si>
  <si>
    <t>農業（2020年農林業センサス）</t>
    <rPh sb="0" eb="2">
      <t>ノウギョウ</t>
    </rPh>
    <rPh sb="7" eb="8">
      <t>ネン</t>
    </rPh>
    <rPh sb="8" eb="11">
      <t>ノウリンギョウ</t>
    </rPh>
    <phoneticPr fontId="2"/>
  </si>
  <si>
    <t>産業別従業者数（平成２８年経済センサス活動調査）</t>
    <rPh sb="0" eb="2">
      <t>サンギョウ</t>
    </rPh>
    <rPh sb="2" eb="3">
      <t>ベツ</t>
    </rPh>
    <rPh sb="3" eb="4">
      <t>ジュウ</t>
    </rPh>
    <rPh sb="4" eb="7">
      <t>ギョウシャスウ</t>
    </rPh>
    <rPh sb="6" eb="7">
      <t>スウ</t>
    </rPh>
    <rPh sb="19" eb="21">
      <t>カツドウ</t>
    </rPh>
    <rPh sb="21" eb="23">
      <t>チョウサ</t>
    </rPh>
    <phoneticPr fontId="2"/>
  </si>
  <si>
    <t>（平成２８年経済センサス活動調査）</t>
    <rPh sb="1" eb="3">
      <t>ヘイセイ</t>
    </rPh>
    <rPh sb="5" eb="6">
      <t>ネン</t>
    </rPh>
    <rPh sb="6" eb="8">
      <t>ケイザイ</t>
    </rPh>
    <rPh sb="12" eb="14">
      <t>カツドウ</t>
    </rPh>
    <rPh sb="14" eb="16">
      <t>チョウサ</t>
    </rPh>
    <phoneticPr fontId="2"/>
  </si>
  <si>
    <t>小売業、卸売業（平成28年経済センサス活動調査）</t>
    <rPh sb="0" eb="3">
      <t>コウリギョウ</t>
    </rPh>
    <rPh sb="4" eb="6">
      <t>オロシウ</t>
    </rPh>
    <rPh sb="6" eb="7">
      <t>ギョウ</t>
    </rPh>
    <rPh sb="8" eb="10">
      <t>ヘイセイ</t>
    </rPh>
    <rPh sb="12" eb="13">
      <t>ネン</t>
    </rPh>
    <rPh sb="13" eb="15">
      <t>ケイザイ</t>
    </rPh>
    <rPh sb="19" eb="21">
      <t>カツドウ</t>
    </rPh>
    <rPh sb="21" eb="23">
      <t>チョウサ</t>
    </rPh>
    <phoneticPr fontId="2"/>
  </si>
  <si>
    <t>法人事業税交付金</t>
    <rPh sb="0" eb="2">
      <t>ホウジン</t>
    </rPh>
    <rPh sb="2" eb="5">
      <t>ジギョウゼイ</t>
    </rPh>
    <rPh sb="5" eb="8">
      <t>コウフキン</t>
    </rPh>
    <phoneticPr fontId="2"/>
  </si>
  <si>
    <t>岐阜市</t>
    <phoneticPr fontId="2"/>
  </si>
  <si>
    <t>金沢市</t>
    <phoneticPr fontId="2"/>
  </si>
  <si>
    <t>☐被保険者１人当たり費用額・徴収率（現年度）は、令和２年度事業年報より記入</t>
    <rPh sb="24" eb="26">
      <t>レイワ</t>
    </rPh>
    <phoneticPr fontId="2"/>
  </si>
  <si>
    <t>☐特定健康診査実施率および特定保健指導実施率は、令和２年度実施分法定報告値より記入</t>
    <rPh sb="1" eb="3">
      <t>トクテイ</t>
    </rPh>
    <rPh sb="3" eb="5">
      <t>ケンコウ</t>
    </rPh>
    <rPh sb="5" eb="7">
      <t>シンサ</t>
    </rPh>
    <rPh sb="7" eb="9">
      <t>ジッシ</t>
    </rPh>
    <rPh sb="9" eb="10">
      <t>リツ</t>
    </rPh>
    <rPh sb="13" eb="15">
      <t>トクテイ</t>
    </rPh>
    <rPh sb="15" eb="17">
      <t>ホケン</t>
    </rPh>
    <rPh sb="17" eb="19">
      <t>シドウ</t>
    </rPh>
    <rPh sb="19" eb="21">
      <t>ジッシ</t>
    </rPh>
    <rPh sb="21" eb="22">
      <t>リツ</t>
    </rPh>
    <rPh sb="24" eb="26">
      <t>レイワ</t>
    </rPh>
    <rPh sb="39" eb="41">
      <t>キニュウ</t>
    </rPh>
    <phoneticPr fontId="2"/>
  </si>
  <si>
    <t>工業（2020年工業統計調査）</t>
    <rPh sb="0" eb="2">
      <t>コウギョウ</t>
    </rPh>
    <rPh sb="7" eb="8">
      <t>ネン</t>
    </rPh>
    <rPh sb="8" eb="10">
      <t>コウギョウ</t>
    </rPh>
    <rPh sb="10" eb="12">
      <t>トウケイ</t>
    </rPh>
    <rPh sb="12" eb="14">
      <t>チョウサ</t>
    </rPh>
    <phoneticPr fontId="2"/>
  </si>
  <si>
    <t>合　計</t>
    <rPh sb="0" eb="1">
      <t>ゴウ</t>
    </rPh>
    <rPh sb="2" eb="3">
      <t>ケイ</t>
    </rPh>
    <phoneticPr fontId="2"/>
  </si>
  <si>
    <t>平　均</t>
    <rPh sb="0" eb="1">
      <t>ヘイ</t>
    </rPh>
    <rPh sb="2" eb="3">
      <t>ヒトシ</t>
    </rPh>
    <phoneticPr fontId="2"/>
  </si>
  <si>
    <t>平　均</t>
    <rPh sb="0" eb="1">
      <t>ヘイ</t>
    </rPh>
    <rPh sb="1" eb="2">
      <t>ナカヒラ</t>
    </rPh>
    <rPh sb="2" eb="3">
      <t>ヒトシ</t>
    </rPh>
    <phoneticPr fontId="2"/>
  </si>
  <si>
    <t>（令和４年度）</t>
    <rPh sb="1" eb="3">
      <t>レイワ</t>
    </rPh>
    <rPh sb="4" eb="6">
      <t>ネンド</t>
    </rPh>
    <rPh sb="5" eb="6">
      <t>ドヘイネンド</t>
    </rPh>
    <phoneticPr fontId="2"/>
  </si>
  <si>
    <t>世帯数・昼夜間人口比率・行政区域面積・人口密度・人口集中地区・姉妹友好都市数</t>
    <rPh sb="0" eb="3">
      <t>セタイスウ</t>
    </rPh>
    <rPh sb="4" eb="6">
      <t>チュウヤ</t>
    </rPh>
    <rPh sb="6" eb="7">
      <t>カン</t>
    </rPh>
    <rPh sb="7" eb="9">
      <t>ジンコウ</t>
    </rPh>
    <rPh sb="9" eb="11">
      <t>ヒリツ</t>
    </rPh>
    <rPh sb="12" eb="14">
      <t>ギョウセイ</t>
    </rPh>
    <rPh sb="14" eb="16">
      <t>クイキ</t>
    </rPh>
    <rPh sb="16" eb="18">
      <t>メンセキ</t>
    </rPh>
    <rPh sb="19" eb="21">
      <t>ジンコウ</t>
    </rPh>
    <rPh sb="21" eb="23">
      <t>ミツド</t>
    </rPh>
    <rPh sb="24" eb="26">
      <t>ジンコウ</t>
    </rPh>
    <rPh sb="26" eb="28">
      <t>シュウチュウ</t>
    </rPh>
    <rPh sb="28" eb="30">
      <t>チク</t>
    </rPh>
    <phoneticPr fontId="2"/>
  </si>
  <si>
    <t xml:space="preserve">職員総数
一般職員の職員数、平均年齢、
平均給料月額、ラスパイレス指数、
審議会等の女性参画率、管理職に占める女性比率
</t>
    <rPh sb="0" eb="2">
      <t>ショクイン</t>
    </rPh>
    <rPh sb="2" eb="4">
      <t>ソウスウ</t>
    </rPh>
    <rPh sb="5" eb="7">
      <t>イッパン</t>
    </rPh>
    <rPh sb="7" eb="9">
      <t>ショクイン</t>
    </rPh>
    <rPh sb="10" eb="12">
      <t>ショクイン</t>
    </rPh>
    <rPh sb="12" eb="13">
      <t>スウ</t>
    </rPh>
    <rPh sb="14" eb="16">
      <t>ヘイキン</t>
    </rPh>
    <rPh sb="16" eb="18">
      <t>ネンレイ</t>
    </rPh>
    <rPh sb="20" eb="22">
      <t>ヘイキン</t>
    </rPh>
    <rPh sb="22" eb="24">
      <t>キュウリョウ</t>
    </rPh>
    <rPh sb="24" eb="25">
      <t>ツキ</t>
    </rPh>
    <rPh sb="25" eb="26">
      <t>ガク</t>
    </rPh>
    <rPh sb="33" eb="35">
      <t>シスウ</t>
    </rPh>
    <rPh sb="37" eb="40">
      <t>シンギカイ</t>
    </rPh>
    <rPh sb="40" eb="41">
      <t>トウ</t>
    </rPh>
    <rPh sb="42" eb="44">
      <t>ジョセイ</t>
    </rPh>
    <rPh sb="44" eb="46">
      <t>サンカク</t>
    </rPh>
    <rPh sb="46" eb="47">
      <t>リツ</t>
    </rPh>
    <rPh sb="48" eb="50">
      <t>カンリ</t>
    </rPh>
    <rPh sb="50" eb="51">
      <t>ショク</t>
    </rPh>
    <rPh sb="52" eb="53">
      <t>シ</t>
    </rPh>
    <rPh sb="55" eb="57">
      <t>ジョセイ</t>
    </rPh>
    <rPh sb="57" eb="59">
      <t>ヒリツ</t>
    </rPh>
    <phoneticPr fontId="2"/>
  </si>
  <si>
    <t>保育所等</t>
    <rPh sb="0" eb="2">
      <t>ホイク</t>
    </rPh>
    <rPh sb="2" eb="3">
      <t>ジョ</t>
    </rPh>
    <rPh sb="3" eb="4">
      <t>トウ</t>
    </rPh>
    <phoneticPr fontId="2"/>
  </si>
  <si>
    <t>産業別従業者数</t>
    <rPh sb="0" eb="2">
      <t>サンギョウ</t>
    </rPh>
    <rPh sb="2" eb="3">
      <t>ベツ</t>
    </rPh>
    <rPh sb="3" eb="4">
      <t>ジュウ</t>
    </rPh>
    <rPh sb="4" eb="7">
      <t>ギョウシャスウ</t>
    </rPh>
    <rPh sb="6" eb="7">
      <t>スウ</t>
    </rPh>
    <phoneticPr fontId="2"/>
  </si>
  <si>
    <t>・事業所数は2020年工業統計調査により記入
・事業所数の前回からの伸び率は、2019年工業統計調査との比較により記入</t>
    <phoneticPr fontId="2"/>
  </si>
  <si>
    <t>・2020年工業統計調査により記入</t>
    <rPh sb="5" eb="6">
      <t>ネン</t>
    </rPh>
    <rPh sb="6" eb="8">
      <t>コウギョウ</t>
    </rPh>
    <rPh sb="8" eb="12">
      <t>トウケイチョウサ</t>
    </rPh>
    <rPh sb="15" eb="17">
      <t>キニュウ</t>
    </rPh>
    <phoneticPr fontId="2"/>
  </si>
  <si>
    <t>消防施設・活動</t>
    <rPh sb="0" eb="2">
      <t>ショウボウ</t>
    </rPh>
    <rPh sb="2" eb="4">
      <t>シセツ</t>
    </rPh>
    <rPh sb="5" eb="7">
      <t>カツドウ</t>
    </rPh>
    <phoneticPr fontId="2"/>
  </si>
  <si>
    <t>・　各指標について、単位に満たない場合等における記入方法は次のとおり。</t>
    <rPh sb="2" eb="3">
      <t>カク</t>
    </rPh>
    <rPh sb="10" eb="12">
      <t>タンイ</t>
    </rPh>
    <rPh sb="13" eb="14">
      <t>ミ</t>
    </rPh>
    <rPh sb="17" eb="20">
      <t>バアイトウ</t>
    </rPh>
    <rPh sb="24" eb="28">
      <t>キニュウホウホウ</t>
    </rPh>
    <rPh sb="29" eb="30">
      <t>ツギ</t>
    </rPh>
    <phoneticPr fontId="2"/>
  </si>
  <si>
    <t>　　　　「...」    不詳、数値が得られない（計測不能）の場合</t>
    <rPh sb="27" eb="29">
      <t>フノウ</t>
    </rPh>
    <phoneticPr fontId="2"/>
  </si>
  <si>
    <t>・2020年農林業センサスから記入</t>
    <rPh sb="5" eb="6">
      <t>ネン</t>
    </rPh>
    <rPh sb="6" eb="9">
      <t>ノウリンギョウ</t>
    </rPh>
    <rPh sb="15" eb="17">
      <t>キニュウ</t>
    </rPh>
    <phoneticPr fontId="2"/>
  </si>
  <si>
    <t>・自治会加入率=自治会加入世帯数÷推計世帯数（小数点以下四捨五入）　により算出</t>
    <rPh sb="23" eb="28">
      <t>ショウスウテンイカ</t>
    </rPh>
    <rPh sb="28" eb="32">
      <t>シシャゴニュウ</t>
    </rPh>
    <rPh sb="37" eb="39">
      <t>サンシュツ</t>
    </rPh>
    <phoneticPr fontId="2"/>
  </si>
  <si>
    <t>・平成28年経済センサス活動調査により記入
・卸売業、小売業の前回からの伸び率は、平成26年商業統計調査との比較により記入</t>
    <rPh sb="1" eb="3">
      <t>ヘイセイ</t>
    </rPh>
    <rPh sb="5" eb="6">
      <t>ネン</t>
    </rPh>
    <rPh sb="6" eb="8">
      <t>ケイザイ</t>
    </rPh>
    <rPh sb="12" eb="14">
      <t>カツドウ</t>
    </rPh>
    <rPh sb="14" eb="16">
      <t>チョウサ</t>
    </rPh>
    <phoneticPr fontId="2"/>
  </si>
  <si>
    <t>令和2年国勢
調査人口</t>
    <rPh sb="0" eb="2">
      <t>レイワ</t>
    </rPh>
    <rPh sb="3" eb="4">
      <t>ネン</t>
    </rPh>
    <rPh sb="4" eb="6">
      <t>コクセイ</t>
    </rPh>
    <rPh sb="7" eb="9">
      <t>チョウサ</t>
    </rPh>
    <rPh sb="9" eb="11">
      <t>ジンコウ</t>
    </rPh>
    <phoneticPr fontId="2"/>
  </si>
  <si>
    <r>
      <t>《高齢者福祉施設等》</t>
    </r>
    <r>
      <rPr>
        <b/>
        <sz val="12"/>
        <rFont val="ＭＳ Ｐゴシック"/>
        <family val="3"/>
        <charset val="128"/>
      </rPr>
      <t>（公立・私立を含む）</t>
    </r>
    <rPh sb="1" eb="4">
      <t>コウレイシャ</t>
    </rPh>
    <rPh sb="4" eb="6">
      <t>フクシ</t>
    </rPh>
    <rPh sb="6" eb="8">
      <t>シセツ</t>
    </rPh>
    <rPh sb="8" eb="9">
      <t>トウ</t>
    </rPh>
    <rPh sb="11" eb="12">
      <t>コウ</t>
    </rPh>
    <rPh sb="12" eb="13">
      <t>リツ</t>
    </rPh>
    <rPh sb="14" eb="16">
      <t>シリツ</t>
    </rPh>
    <rPh sb="17" eb="18">
      <t>フク</t>
    </rPh>
    <phoneticPr fontId="2"/>
  </si>
  <si>
    <t>１人１日
当たり
排出量</t>
    <rPh sb="5" eb="6">
      <t>ア</t>
    </rPh>
    <phoneticPr fontId="2"/>
  </si>
  <si>
    <t>１人１日
当たり
排出量
（家庭系）</t>
    <rPh sb="5" eb="6">
      <t>ア</t>
    </rPh>
    <rPh sb="14" eb="16">
      <t>カテイ</t>
    </rPh>
    <rPh sb="16" eb="17">
      <t>ケイ</t>
    </rPh>
    <phoneticPr fontId="2"/>
  </si>
  <si>
    <t>・市が設置する有料施設を記入
※項目にない施設についての回答は不要</t>
    <rPh sb="1" eb="2">
      <t>シ</t>
    </rPh>
    <rPh sb="3" eb="5">
      <t>セッチ</t>
    </rPh>
    <rPh sb="16" eb="18">
      <t>コウモク</t>
    </rPh>
    <rPh sb="21" eb="23">
      <t>シセツ</t>
    </rPh>
    <rPh sb="28" eb="30">
      <t>カイトウ</t>
    </rPh>
    <rPh sb="31" eb="33">
      <t>フヨウ</t>
    </rPh>
    <phoneticPr fontId="2"/>
  </si>
  <si>
    <t>・Ｎ年度放課後児童健全育成事業（放課後児童クラブ）実施状況調査により、Ｎ年５月１日現在の数値を記入。</t>
    <rPh sb="2" eb="4">
      <t>ネンド</t>
    </rPh>
    <rPh sb="4" eb="9">
      <t>ホウカゴジドウ</t>
    </rPh>
    <rPh sb="9" eb="11">
      <t>ケンゼン</t>
    </rPh>
    <rPh sb="11" eb="13">
      <t>イクセイ</t>
    </rPh>
    <rPh sb="13" eb="15">
      <t>ジギョウ</t>
    </rPh>
    <rPh sb="16" eb="19">
      <t>ホウカゴ</t>
    </rPh>
    <rPh sb="19" eb="21">
      <t>ジドウ</t>
    </rPh>
    <rPh sb="25" eb="27">
      <t>ジッシ</t>
    </rPh>
    <rPh sb="27" eb="29">
      <t>ジョウキョウ</t>
    </rPh>
    <rPh sb="29" eb="31">
      <t>チョウサ</t>
    </rPh>
    <rPh sb="36" eb="37">
      <t>ネン</t>
    </rPh>
    <rPh sb="38" eb="39">
      <t>ツキ</t>
    </rPh>
    <rPh sb="40" eb="41">
      <t>ニチ</t>
    </rPh>
    <phoneticPr fontId="2"/>
  </si>
  <si>
    <t>医療機関(公立・私立を含む)</t>
    <rPh sb="0" eb="2">
      <t>イリョウ</t>
    </rPh>
    <rPh sb="2" eb="4">
      <t>キカン</t>
    </rPh>
    <rPh sb="6" eb="7">
      <t>リツ</t>
    </rPh>
    <phoneticPr fontId="2"/>
  </si>
  <si>
    <r>
      <t>《医療機関等》</t>
    </r>
    <r>
      <rPr>
        <b/>
        <sz val="12"/>
        <rFont val="ＭＳ Ｐゴシック"/>
        <family val="3"/>
        <charset val="128"/>
      </rPr>
      <t>（公立・私立を含む）</t>
    </r>
    <rPh sb="1" eb="3">
      <t>イリョウ</t>
    </rPh>
    <rPh sb="3" eb="5">
      <t>キカン</t>
    </rPh>
    <rPh sb="5" eb="6">
      <t>トウ</t>
    </rPh>
    <rPh sb="8" eb="9">
      <t>コウ</t>
    </rPh>
    <rPh sb="9" eb="10">
      <t>リツ</t>
    </rPh>
    <rPh sb="11" eb="13">
      <t>シリツ</t>
    </rPh>
    <rPh sb="14" eb="15">
      <t>フク</t>
    </rPh>
    <phoneticPr fontId="2"/>
  </si>
  <si>
    <t>（令和３年度）</t>
    <phoneticPr fontId="2"/>
  </si>
  <si>
    <t>図書館</t>
    <rPh sb="0" eb="1">
      <t>ズ</t>
    </rPh>
    <rPh sb="1" eb="2">
      <t>ショ</t>
    </rPh>
    <rPh sb="2" eb="3">
      <t>ヤカタ</t>
    </rPh>
    <phoneticPr fontId="2"/>
  </si>
  <si>
    <t>箇所</t>
  </si>
  <si>
    <t>箇所</t>
    <phoneticPr fontId="2"/>
  </si>
  <si>
    <t>（令和2年12
月31日現在）</t>
    <rPh sb="1" eb="3">
      <t>レイワ</t>
    </rPh>
    <rPh sb="4" eb="5">
      <t>ネン</t>
    </rPh>
    <rPh sb="8" eb="9">
      <t>ガツ</t>
    </rPh>
    <rPh sb="11" eb="12">
      <t>ニチ</t>
    </rPh>
    <rPh sb="12" eb="14">
      <t>ゲンザイ</t>
    </rPh>
    <phoneticPr fontId="2"/>
  </si>
  <si>
    <t>ごみの総排出量（処理量・令和２年度実績）</t>
    <rPh sb="3" eb="4">
      <t>ソウ</t>
    </rPh>
    <rPh sb="4" eb="6">
      <t>ハイシュツ</t>
    </rPh>
    <rPh sb="6" eb="7">
      <t>リョウ</t>
    </rPh>
    <rPh sb="8" eb="10">
      <t>ショリ</t>
    </rPh>
    <rPh sb="10" eb="11">
      <t>リョウ</t>
    </rPh>
    <rPh sb="12" eb="14">
      <t>レイワ</t>
    </rPh>
    <rPh sb="15" eb="17">
      <t>ネンド</t>
    </rPh>
    <rPh sb="17" eb="19">
      <t>ジッセキ</t>
    </rPh>
    <phoneticPr fontId="2"/>
  </si>
  <si>
    <t>施設数</t>
    <rPh sb="0" eb="3">
      <t>シセツスウ</t>
    </rPh>
    <phoneticPr fontId="2"/>
  </si>
  <si>
    <t>積立金
取崩額（Ｉ）</t>
    <rPh sb="0" eb="2">
      <t>ツミタテ</t>
    </rPh>
    <rPh sb="2" eb="3">
      <t>キン</t>
    </rPh>
    <rPh sb="4" eb="6">
      <t>トリクズシ</t>
    </rPh>
    <phoneticPr fontId="2"/>
  </si>
  <si>
    <t>　１　中核市における市町村合併の変遷</t>
    <rPh sb="3" eb="6">
      <t>チュウカクシ</t>
    </rPh>
    <rPh sb="10" eb="13">
      <t>シチョウソン</t>
    </rPh>
    <rPh sb="13" eb="15">
      <t>ガッペイ</t>
    </rPh>
    <rPh sb="16" eb="18">
      <t>ヘンセン</t>
    </rPh>
    <phoneticPr fontId="2"/>
  </si>
  <si>
    <t>　２　中核市移行の経緯</t>
    <rPh sb="3" eb="6">
      <t>チュウカクシ</t>
    </rPh>
    <rPh sb="6" eb="8">
      <t>イコウ</t>
    </rPh>
    <rPh sb="9" eb="11">
      <t>ケイイ</t>
    </rPh>
    <phoneticPr fontId="2"/>
  </si>
  <si>
    <t>■指標の記入について</t>
    <rPh sb="1" eb="3">
      <t>シヒョウ</t>
    </rPh>
    <rPh sb="4" eb="6">
      <t>キニュウ</t>
    </rPh>
    <phoneticPr fontId="2"/>
  </si>
  <si>
    <t>・平成28年経済センサス活動調査から記入（平成30年度から基準を変更し、第３次産業に「公務」を含まないことで統一する）</t>
    <rPh sb="1" eb="3">
      <t>ヘイセイ</t>
    </rPh>
    <rPh sb="5" eb="6">
      <t>ネン</t>
    </rPh>
    <rPh sb="6" eb="8">
      <t>ケイザイ</t>
    </rPh>
    <rPh sb="12" eb="14">
      <t>カツドウ</t>
    </rPh>
    <rPh sb="14" eb="16">
      <t>チョウサ</t>
    </rPh>
    <rPh sb="18" eb="20">
      <t>キニュウ</t>
    </rPh>
    <rPh sb="21" eb="23">
      <t>ヘイセイ</t>
    </rPh>
    <rPh sb="25" eb="26">
      <t>ネン</t>
    </rPh>
    <rPh sb="26" eb="27">
      <t>ド</t>
    </rPh>
    <rPh sb="29" eb="31">
      <t>キジュン</t>
    </rPh>
    <rPh sb="32" eb="34">
      <t>ヘンコウ</t>
    </rPh>
    <rPh sb="36" eb="37">
      <t>ダイ</t>
    </rPh>
    <rPh sb="38" eb="39">
      <t>ジ</t>
    </rPh>
    <rPh sb="39" eb="41">
      <t>サンギョウ</t>
    </rPh>
    <rPh sb="43" eb="45">
      <t>コウム</t>
    </rPh>
    <rPh sb="47" eb="48">
      <t>フク</t>
    </rPh>
    <rPh sb="54" eb="56">
      <t>トウイツ</t>
    </rPh>
    <phoneticPr fontId="2"/>
  </si>
  <si>
    <t>百万円</t>
    <rPh sb="0" eb="1">
      <t>ヒャク</t>
    </rPh>
    <rPh sb="1" eb="2">
      <t>マン</t>
    </rPh>
    <rPh sb="2" eb="3">
      <t>エン</t>
    </rPh>
    <phoneticPr fontId="2"/>
  </si>
  <si>
    <t>基幹管路の耐震適合率</t>
    <phoneticPr fontId="2"/>
  </si>
  <si>
    <t>薬剤師数</t>
    <rPh sb="0" eb="3">
      <t>ヤクザイシ</t>
    </rPh>
    <rPh sb="3" eb="4">
      <t>スウ</t>
    </rPh>
    <phoneticPr fontId="2"/>
  </si>
  <si>
    <t>障害児通所支援
支給決定者数</t>
    <rPh sb="0" eb="2">
      <t>ショウガイ</t>
    </rPh>
    <rPh sb="2" eb="3">
      <t>ジ</t>
    </rPh>
    <rPh sb="3" eb="5">
      <t>ツウショ</t>
    </rPh>
    <rPh sb="5" eb="7">
      <t>シエン</t>
    </rPh>
    <rPh sb="8" eb="10">
      <t>シキュウ</t>
    </rPh>
    <rPh sb="10" eb="12">
      <t>ケッテイ</t>
    </rPh>
    <rPh sb="12" eb="13">
      <t>シャ</t>
    </rPh>
    <rPh sb="13" eb="14">
      <t>スウ</t>
    </rPh>
    <phoneticPr fontId="2"/>
  </si>
  <si>
    <t>障害福祉サービス
支給決定者数</t>
    <rPh sb="0" eb="4">
      <t>ショウガイフクシ</t>
    </rPh>
    <rPh sb="9" eb="14">
      <t>シキュウケッテイシャ</t>
    </rPh>
    <rPh sb="14" eb="15">
      <t>スウ</t>
    </rPh>
    <phoneticPr fontId="2"/>
  </si>
  <si>
    <t>電子資料数</t>
    <rPh sb="0" eb="2">
      <t>デンシ</t>
    </rPh>
    <rPh sb="2" eb="4">
      <t>シリョウ</t>
    </rPh>
    <rPh sb="4" eb="5">
      <t>スウ</t>
    </rPh>
    <phoneticPr fontId="2"/>
  </si>
  <si>
    <t>タイトル</t>
    <phoneticPr fontId="2"/>
  </si>
  <si>
    <t>蔵書冊数（電子資料を除く）</t>
    <rPh sb="0" eb="2">
      <t>ゾウショ</t>
    </rPh>
    <rPh sb="2" eb="4">
      <t>サッスウ</t>
    </rPh>
    <rPh sb="5" eb="7">
      <t>デンシ</t>
    </rPh>
    <rPh sb="7" eb="9">
      <t>シリョウ</t>
    </rPh>
    <rPh sb="10" eb="11">
      <t>ノゾ</t>
    </rPh>
    <phoneticPr fontId="2"/>
  </si>
  <si>
    <t>総貸出冊数
（電子資料を除く）</t>
    <rPh sb="0" eb="1">
      <t>ソウ</t>
    </rPh>
    <rPh sb="1" eb="3">
      <t>カシダシ</t>
    </rPh>
    <rPh sb="3" eb="5">
      <t>サツスウ</t>
    </rPh>
    <rPh sb="7" eb="9">
      <t>デンシ</t>
    </rPh>
    <rPh sb="9" eb="11">
      <t>シリョウ</t>
    </rPh>
    <rPh sb="12" eb="13">
      <t>ノゾ</t>
    </rPh>
    <phoneticPr fontId="2"/>
  </si>
  <si>
    <t>・住民基本台帳人口及び世帯数は、Ｎ年３月３１日現在の数値を記入
・昼夜間人口比率は、令和２年国勢調査における昼間人口を夜間人口で除して得た数を記入
・人口密度は、Ｎ年３月３１日現在の住民基本台帳人口を行政区域面積で除した数を記入
・人口集中地区の数値は、令和２年国勢調査から記入
・姉妹・友好都市は、パートナーシティなど何らかの提携により交流している都市を含む
・その他はＮ年４月１日現在の数値を記入</t>
    <rPh sb="9" eb="10">
      <t>オヨ</t>
    </rPh>
    <rPh sb="26" eb="28">
      <t>スウチ</t>
    </rPh>
    <rPh sb="42" eb="44">
      <t>レイワ</t>
    </rPh>
    <rPh sb="123" eb="125">
      <t>スウチ</t>
    </rPh>
    <rPh sb="127" eb="129">
      <t>レイワ</t>
    </rPh>
    <rPh sb="141" eb="143">
      <t>シマイ</t>
    </rPh>
    <rPh sb="144" eb="148">
      <t>ユウコウトシ</t>
    </rPh>
    <rPh sb="164" eb="166">
      <t>テイケイ</t>
    </rPh>
    <rPh sb="169" eb="171">
      <t>コウリュウ</t>
    </rPh>
    <rPh sb="175" eb="177">
      <t>トシ</t>
    </rPh>
    <rPh sb="178" eb="179">
      <t>フク</t>
    </rPh>
    <rPh sb="195" eb="197">
      <t>スウチ</t>
    </rPh>
    <phoneticPr fontId="2"/>
  </si>
  <si>
    <t>・Ｎ年4月分被保護者調査から記入</t>
  </si>
  <si>
    <t>・有料老人ホーム数は、Ｎ年４月１日現在の老人福祉法第２９条第１項に規定する有料老人ホームの数を記入
・指定介護サービス事業所数は、指定居宅サービス事業所、指定地域密着型サービス事業所、指定居宅介護支援事業所、指定介護予防サービス事業所、指定地域密着型介護予防サービス事業所、指定介護予防支援事業所、総合事業事業所の数を記入（施設みなしを含み、健康保険法の規定によるみなし指定の事業所を除く）
※複数のサービスを行っている場合、サービスごとに事業所をカウント
　（例）短期入所生活介護・介護予防短期入所生活介護を一体的に運営している事業所は「２」とカウント
※有料老人ホームに計上される特定施設入居者生活介護等を含む</t>
    <rPh sb="45" eb="46">
      <t>カズ</t>
    </rPh>
    <rPh sb="192" eb="193">
      <t>ノゾ</t>
    </rPh>
    <rPh sb="287" eb="289">
      <t>ケイジョウ</t>
    </rPh>
    <phoneticPr fontId="2"/>
  </si>
  <si>
    <t>・子育てのための施設等利用給付の新２号支給認定者数には、「１号認定＋新２号認定」を含む
・支給認定者数（教育・保育給付）、支給人者数（施設等利用給付）の人口比については、
　１号・・・３～５歳児童数に占める割合を記入
　２号、新２号・・・３～５歳児童数に占める割合を記入
　３号・・・０～２歳児童数に占める割合を記入
・保育所入所待機児童数は、厚生労働省「保育所等利用待機児童数調査」において報告する数値（Ｎ年４月１日時点）を記入
・地域子育て支援拠点事業の実施箇所数は、Ｎ年４月１日現在を記入</t>
  </si>
  <si>
    <t>・人口割合は、Ｎ年３月３１日現在住民基本台帳人口で除した数値を記入
・医師、歯科医師数及び薬剤師数は令和２年医師・歯科医師・薬剤師統計から記入</t>
  </si>
  <si>
    <t>・レクリエーション・スポーツ施設：競技場、野球場、体育館、テニスコート、プール等
・産業振興施設：情報提供施設、展示場施設等
・基盤施設：駐車場、公園、水道施設、下水道終末処理場等
・文教施設：市民会館、文化会館、博物館、美術館、自然の家等
・社会福祉施設：病院、老人福祉センター等
・行政財産、普通財産の延べ床面積は、地方自治法第２３３条第１項及び地方自治法施行令第１６６条第２項における財産に関する調書の建物延床面積計（Ｎ年３月３１日現在）</t>
  </si>
  <si>
    <t>都市要覧の指標の記入要領</t>
    <rPh sb="0" eb="4">
      <t>トシヨウラン</t>
    </rPh>
    <rPh sb="5" eb="7">
      <t>シヒョウ</t>
    </rPh>
    <rPh sb="8" eb="10">
      <t>キニュウ</t>
    </rPh>
    <rPh sb="10" eb="12">
      <t>ヨウリョウ</t>
    </rPh>
    <phoneticPr fontId="2"/>
  </si>
  <si>
    <r>
      <t>・　基準日は、</t>
    </r>
    <r>
      <rPr>
        <b/>
        <u/>
        <sz val="11"/>
        <rFont val="ＭＳ ゴシック"/>
        <family val="3"/>
        <charset val="128"/>
      </rPr>
      <t>都市要覧の作成年度をＮ年度</t>
    </r>
    <r>
      <rPr>
        <sz val="11"/>
        <rFont val="ＭＳ ゴシック"/>
        <family val="3"/>
        <charset val="128"/>
      </rPr>
      <t>とした場合において、原則としてＮ年４月１日とします。</t>
    </r>
    <rPh sb="2" eb="5">
      <t>キジュンビ</t>
    </rPh>
    <rPh sb="7" eb="11">
      <t>トシヨウラン</t>
    </rPh>
    <rPh sb="12" eb="15">
      <t>サクセイネン</t>
    </rPh>
    <rPh sb="15" eb="16">
      <t>ド</t>
    </rPh>
    <rPh sb="18" eb="20">
      <t>ネンド</t>
    </rPh>
    <rPh sb="23" eb="25">
      <t>バアイ</t>
    </rPh>
    <rPh sb="30" eb="32">
      <t>ゲンソク</t>
    </rPh>
    <rPh sb="36" eb="37">
      <t>ネン</t>
    </rPh>
    <rPh sb="38" eb="39">
      <t>ガツ</t>
    </rPh>
    <rPh sb="40" eb="41">
      <t>ヒ</t>
    </rPh>
    <phoneticPr fontId="2"/>
  </si>
  <si>
    <t>交付</t>
    <rPh sb="0" eb="2">
      <t>コウフ</t>
    </rPh>
    <phoneticPr fontId="30"/>
  </si>
  <si>
    <t>平成30年3月30日（平成31年3月29日）(令和2年3月31日)</t>
  </si>
  <si>
    <t>交付</t>
  </si>
  <si>
    <t>交付</t>
    <rPh sb="0" eb="2">
      <t>コウフ</t>
    </rPh>
    <phoneticPr fontId="2"/>
  </si>
  <si>
    <t>令和2年3月31日（令和3年3月25日）</t>
  </si>
  <si>
    <t>...</t>
  </si>
  <si>
    <t>平成31年3月31日（令和3年3月31日）</t>
    <rPh sb="0" eb="2">
      <t>ヘイセイ</t>
    </rPh>
    <rPh sb="4" eb="5">
      <t>ネン</t>
    </rPh>
    <rPh sb="6" eb="7">
      <t>ガツ</t>
    </rPh>
    <rPh sb="9" eb="10">
      <t>ニチ</t>
    </rPh>
    <rPh sb="11" eb="13">
      <t>レイワ</t>
    </rPh>
    <rPh sb="14" eb="15">
      <t>ネン</t>
    </rPh>
    <rPh sb="16" eb="17">
      <t>ガツ</t>
    </rPh>
    <rPh sb="19" eb="20">
      <t>ニチ</t>
    </rPh>
    <phoneticPr fontId="2"/>
  </si>
  <si>
    <t>令和1年10月8日（令和3年2月22日）</t>
    <rPh sb="0" eb="2">
      <t>レイワ</t>
    </rPh>
    <rPh sb="3" eb="4">
      <t>ネン</t>
    </rPh>
    <rPh sb="6" eb="7">
      <t>ガツ</t>
    </rPh>
    <rPh sb="8" eb="9">
      <t>ニチ</t>
    </rPh>
    <rPh sb="10" eb="12">
      <t>レイワ</t>
    </rPh>
    <rPh sb="13" eb="14">
      <t>ネン</t>
    </rPh>
    <rPh sb="15" eb="16">
      <t>ガツ</t>
    </rPh>
    <rPh sb="18" eb="19">
      <t>ニチ</t>
    </rPh>
    <phoneticPr fontId="2"/>
  </si>
  <si>
    <t>平成29年3月31日（平成31年3月29日）</t>
    <rPh sb="0" eb="2">
      <t>ヘイセイ</t>
    </rPh>
    <rPh sb="4" eb="5">
      <t>ネン</t>
    </rPh>
    <rPh sb="6" eb="7">
      <t>ガツ</t>
    </rPh>
    <rPh sb="9" eb="10">
      <t>ニチ</t>
    </rPh>
    <rPh sb="11" eb="13">
      <t>ヘイセイ</t>
    </rPh>
    <rPh sb="15" eb="16">
      <t>ネン</t>
    </rPh>
    <rPh sb="17" eb="18">
      <t>ガツ</t>
    </rPh>
    <rPh sb="20" eb="21">
      <t>ニチ</t>
    </rPh>
    <phoneticPr fontId="2"/>
  </si>
  <si>
    <t>...</t>
    <phoneticPr fontId="2"/>
  </si>
  <si>
    <t>195.70</t>
  </si>
  <si>
    <t>127.01</t>
  </si>
  <si>
    <t>令和2年3月31日</t>
    <rPh sb="0" eb="2">
      <t>レイワ</t>
    </rPh>
    <rPh sb="3" eb="4">
      <t>ネン</t>
    </rPh>
    <rPh sb="5" eb="6">
      <t>ガツ</t>
    </rPh>
    <rPh sb="8" eb="9">
      <t>ニチ</t>
    </rPh>
    <phoneticPr fontId="2"/>
  </si>
  <si>
    <t>2824.0</t>
  </si>
  <si>
    <t>平成30年12月25日</t>
  </si>
  <si>
    <t>2511.6</t>
  </si>
  <si>
    <t>策定中</t>
    <rPh sb="0" eb="3">
      <t>サクテイチュウ</t>
    </rPh>
    <phoneticPr fontId="2"/>
  </si>
  <si>
    <t>△0.9</t>
    <phoneticPr fontId="2"/>
  </si>
  <si>
    <t>令和元年11月29日</t>
    <rPh sb="0" eb="1">
      <t>レイワ</t>
    </rPh>
    <rPh sb="1" eb="3">
      <t>ガンネン</t>
    </rPh>
    <rPh sb="5" eb="6">
      <t>ガツ</t>
    </rPh>
    <rPh sb="8" eb="9">
      <t>ニチ</t>
    </rPh>
    <phoneticPr fontId="2"/>
  </si>
  <si>
    <t>令和４年９月16日公告</t>
    <rPh sb="0" eb="2">
      <t>レイワ</t>
    </rPh>
    <rPh sb="3" eb="4">
      <t>ネン</t>
    </rPh>
    <rPh sb="5" eb="6">
      <t>ガツ</t>
    </rPh>
    <rPh sb="8" eb="9">
      <t>ニチ</t>
    </rPh>
    <rPh sb="9" eb="11">
      <t>コウコク</t>
    </rPh>
    <phoneticPr fontId="2"/>
  </si>
  <si>
    <t xml:space="preserve">- </t>
  </si>
  <si>
    <t>△ 515,399</t>
  </si>
  <si>
    <t>不交付</t>
  </si>
  <si>
    <t xml:space="preserve"> -</t>
  </si>
  <si>
    <t>△305</t>
  </si>
  <si>
    <t>平成31年3月29日(令和4年3月31日)</t>
    <rPh sb="11" eb="13">
      <t>レイワ</t>
    </rPh>
    <rPh sb="14" eb="15">
      <t>ネン</t>
    </rPh>
    <rPh sb="16" eb="17">
      <t>ガツ</t>
    </rPh>
    <rPh sb="19" eb="20">
      <t>ヒ</t>
    </rPh>
    <phoneticPr fontId="2"/>
  </si>
  <si>
    <t>平成29年3月31日（令和4年3月1日）</t>
    <rPh sb="0" eb="2">
      <t>ヘイセイ</t>
    </rPh>
    <rPh sb="4" eb="5">
      <t>ネン</t>
    </rPh>
    <rPh sb="6" eb="7">
      <t>ガツ</t>
    </rPh>
    <rPh sb="9" eb="10">
      <t>ニチ</t>
    </rPh>
    <rPh sb="11" eb="13">
      <t>レイワ</t>
    </rPh>
    <rPh sb="14" eb="15">
      <t>ネン</t>
    </rPh>
    <rPh sb="16" eb="17">
      <t>ガツ</t>
    </rPh>
    <rPh sb="18" eb="19">
      <t>ニチ</t>
    </rPh>
    <phoneticPr fontId="2"/>
  </si>
  <si>
    <t>平成30年3月30日（令和4年3月31日）</t>
    <rPh sb="0" eb="2">
      <t>ヘイセイ</t>
    </rPh>
    <rPh sb="4" eb="5">
      <t>ネン</t>
    </rPh>
    <rPh sb="6" eb="7">
      <t>ガツ</t>
    </rPh>
    <rPh sb="9" eb="10">
      <t>ニチ</t>
    </rPh>
    <rPh sb="11" eb="13">
      <t>レイワ</t>
    </rPh>
    <rPh sb="14" eb="15">
      <t>ネン</t>
    </rPh>
    <rPh sb="16" eb="17">
      <t>ガツ</t>
    </rPh>
    <rPh sb="19" eb="20">
      <t>ニチ</t>
    </rPh>
    <phoneticPr fontId="2"/>
  </si>
  <si>
    <t>平成30年3月30日（令和3年10月1日）</t>
    <rPh sb="0" eb="2">
      <t>ヘイセイ</t>
    </rPh>
    <rPh sb="4" eb="5">
      <t>ネン</t>
    </rPh>
    <rPh sb="6" eb="7">
      <t>ガツ</t>
    </rPh>
    <rPh sb="9" eb="10">
      <t>ニチ</t>
    </rPh>
    <rPh sb="11" eb="13">
      <t>レイワ</t>
    </rPh>
    <rPh sb="14" eb="15">
      <t>ネン</t>
    </rPh>
    <rPh sb="17" eb="18">
      <t>ガツ</t>
    </rPh>
    <rPh sb="19" eb="20">
      <t>ニチ</t>
    </rPh>
    <phoneticPr fontId="2"/>
  </si>
  <si>
    <t>△ 0.8</t>
  </si>
  <si>
    <t>令和元年7月1日</t>
    <rPh sb="0" eb="2">
      <t>レイワ</t>
    </rPh>
    <rPh sb="2" eb="3">
      <t>ガン</t>
    </rPh>
    <rPh sb="3" eb="4">
      <t>ネン</t>
    </rPh>
    <rPh sb="5" eb="6">
      <t>ガツ</t>
    </rPh>
    <rPh sb="7" eb="8">
      <t>ニチ</t>
    </rPh>
    <phoneticPr fontId="2"/>
  </si>
  <si>
    <t>△ 2.0</t>
  </si>
  <si>
    <t>令和元年１２月２７日</t>
    <rPh sb="0" eb="1">
      <t>レイワ</t>
    </rPh>
    <rPh sb="1" eb="3">
      <t>ガンネン</t>
    </rPh>
    <rPh sb="5" eb="6">
      <t>ガツ</t>
    </rPh>
    <rPh sb="8" eb="9">
      <t>ニチ</t>
    </rPh>
    <phoneticPr fontId="2"/>
  </si>
  <si>
    <t>3</t>
  </si>
  <si>
    <t>△0.6</t>
  </si>
  <si>
    <t>△1,995</t>
  </si>
  <si>
    <t>交付</t>
    <rPh sb="0" eb="2">
      <t>コウフ</t>
    </rPh>
    <phoneticPr fontId="75"/>
  </si>
  <si>
    <t>平成29年4月1日（令和３年12月23日変更）</t>
    <rPh sb="0" eb="2">
      <t>ヘイセイ</t>
    </rPh>
    <rPh sb="4" eb="5">
      <t>ネン</t>
    </rPh>
    <rPh sb="6" eb="7">
      <t>ガツ</t>
    </rPh>
    <rPh sb="8" eb="9">
      <t>ニチ</t>
    </rPh>
    <rPh sb="10" eb="12">
      <t>レイワ</t>
    </rPh>
    <rPh sb="13" eb="14">
      <t>ネン</t>
    </rPh>
    <rPh sb="16" eb="17">
      <t>ガツ</t>
    </rPh>
    <rPh sb="19" eb="20">
      <t>ニチ</t>
    </rPh>
    <rPh sb="20" eb="22">
      <t>ヘンコウ</t>
    </rPh>
    <phoneticPr fontId="2"/>
  </si>
  <si>
    <t>1,48</t>
  </si>
  <si>
    <t>85,9</t>
  </si>
  <si>
    <t>平成29年3月31日（令和3年9月15日）</t>
    <rPh sb="0" eb="2">
      <t>ヘイセイ</t>
    </rPh>
    <rPh sb="4" eb="5">
      <t>ネン</t>
    </rPh>
    <rPh sb="6" eb="7">
      <t>ガツ</t>
    </rPh>
    <rPh sb="9" eb="10">
      <t>ニチ</t>
    </rPh>
    <rPh sb="11" eb="13">
      <t>レイワ</t>
    </rPh>
    <rPh sb="14" eb="15">
      <t>ネン</t>
    </rPh>
    <rPh sb="16" eb="17">
      <t>ガツ</t>
    </rPh>
    <rPh sb="19" eb="20">
      <t>ニチ</t>
    </rPh>
    <phoneticPr fontId="2"/>
  </si>
  <si>
    <t>　　　　「-」     定義上、該当する数値が存在しない場合（皆無を含む）</t>
    <rPh sb="21" eb="22">
      <t>アタイ</t>
    </rPh>
    <phoneticPr fontId="2"/>
  </si>
  <si>
    <t>・Ｎ-１年1月1日からＮ-１年１２月３１日までの数値を記入
・合計特殊出生率は、Ｎ-２年の数値を記入（令和４年から前々年の合計特殊出生率を掲載することに変更（令和３年度まで前年の合計特殊出生率を掲載））</t>
    <rPh sb="4" eb="5">
      <t>ネン</t>
    </rPh>
    <rPh sb="5" eb="6">
      <t>ヘイネン</t>
    </rPh>
    <rPh sb="6" eb="7">
      <t>ガツ</t>
    </rPh>
    <rPh sb="8" eb="9">
      <t>ヒ</t>
    </rPh>
    <rPh sb="14" eb="15">
      <t>ネン</t>
    </rPh>
    <rPh sb="17" eb="18">
      <t>ガツ</t>
    </rPh>
    <rPh sb="20" eb="21">
      <t>ニチ</t>
    </rPh>
    <rPh sb="24" eb="26">
      <t>スウチ</t>
    </rPh>
    <rPh sb="27" eb="29">
      <t>キニュウ</t>
    </rPh>
    <rPh sb="31" eb="38">
      <t>ゴウケイトクシュシュッショウリツ</t>
    </rPh>
    <rPh sb="43" eb="44">
      <t>ネン</t>
    </rPh>
    <rPh sb="45" eb="47">
      <t>スウチ</t>
    </rPh>
    <rPh sb="48" eb="50">
      <t>キニュウ</t>
    </rPh>
    <rPh sb="51" eb="53">
      <t>レイワ</t>
    </rPh>
    <rPh sb="54" eb="55">
      <t>ネン</t>
    </rPh>
    <rPh sb="57" eb="59">
      <t>ゼンゼン</t>
    </rPh>
    <rPh sb="59" eb="60">
      <t>ネン</t>
    </rPh>
    <rPh sb="61" eb="68">
      <t>ゴウケイトクシュシュッショウリツ</t>
    </rPh>
    <rPh sb="69" eb="71">
      <t>ケイサイ</t>
    </rPh>
    <rPh sb="76" eb="78">
      <t>ヘンコウ</t>
    </rPh>
    <rPh sb="79" eb="81">
      <t>レイワ</t>
    </rPh>
    <rPh sb="82" eb="84">
      <t>ネンド</t>
    </rPh>
    <rPh sb="86" eb="88">
      <t>ゼンネン</t>
    </rPh>
    <rPh sb="89" eb="96">
      <t>ゴウケイトクシュシュッショウリツ</t>
    </rPh>
    <rPh sb="97" eb="99">
      <t>ケイサイ</t>
    </rPh>
    <phoneticPr fontId="2"/>
  </si>
  <si>
    <t>・Ｎ-１年地方公務員給与実態調査から記入
・市民千人当たり職員数は、Ｎ-１年３月３１日現在住民基本台帳人口により算出
・審議会等の女性参画率は、内閣府男女共同参画局「地方公共団体における男女共同参画の形成又は女性に関する施策の推進状況(Ｎ-１年度)」において「地方自治法（第２０２条の３）に基づく審議会等における登用状況」として報告する数値を記入
・管理職に占める女性比率は、内閣府男女共同参画局「地方公共団体における男女共同参画の形成又は女性に関する施策の推進状況(Ｎ-１年度)」において「市町村職員の管理職の在職状況」として報告する数値を記入</t>
    <rPh sb="171" eb="173">
      <t>キニュウ</t>
    </rPh>
    <rPh sb="271" eb="273">
      <t>キニュウ</t>
    </rPh>
    <phoneticPr fontId="2"/>
  </si>
  <si>
    <t>・第1号被保険者数及び要介護（要支援）認定者数はＮ年３月月報により、それぞれＮ年３月末現在の数値を記入
・保険給付費、保険料収納率は、Ｎ-１年度事業年報から記入（滞納繰越分及び還付未済額を含む）
・地域包括支援センター数は、Ｎ年４月１日現在の数値を記入</t>
    <rPh sb="9" eb="10">
      <t>オヨ</t>
    </rPh>
    <rPh sb="25" eb="26">
      <t>ネン</t>
    </rPh>
    <rPh sb="27" eb="28">
      <t>ガツ</t>
    </rPh>
    <rPh sb="28" eb="30">
      <t>ゲッポウ</t>
    </rPh>
    <rPh sb="46" eb="48">
      <t>スウチ</t>
    </rPh>
    <rPh sb="81" eb="83">
      <t>タイノウ</t>
    </rPh>
    <rPh sb="83" eb="85">
      <t>クリコシ</t>
    </rPh>
    <rPh sb="85" eb="86">
      <t>ブン</t>
    </rPh>
    <rPh sb="86" eb="87">
      <t>オヨ</t>
    </rPh>
    <rPh sb="88" eb="93">
      <t>カンプミサイガク</t>
    </rPh>
    <rPh sb="94" eb="95">
      <t>フク</t>
    </rPh>
    <rPh sb="121" eb="123">
      <t>スウチ</t>
    </rPh>
    <phoneticPr fontId="2"/>
  </si>
  <si>
    <t>・Ｎ年３月事業月報、Ｎ-１年度事業年報（年度末現在）から記入
・加入率は、Ｎ年３月３１日現在住民基本台帳人口及び世帯数により算出
・被保険者１人当たり費用額は、Ｎ-１年度事業年報から記入
・保険料（税）収納率は、現年度のものとし、小数第二位を四捨五入する
・特定健康診査実施率及び特定保健指導実施率は、Ｎ-１年度実施分法定報告値から記入</t>
    <rPh sb="15" eb="17">
      <t>ジギョウ</t>
    </rPh>
    <rPh sb="17" eb="19">
      <t>ネンポウ</t>
    </rPh>
    <rPh sb="20" eb="23">
      <t>ネンドマツ</t>
    </rPh>
    <rPh sb="23" eb="25">
      <t>ゲンザイ</t>
    </rPh>
    <rPh sb="28" eb="30">
      <t>キニュウ</t>
    </rPh>
    <rPh sb="46" eb="48">
      <t>ジュウミン</t>
    </rPh>
    <rPh sb="48" eb="50">
      <t>キホン</t>
    </rPh>
    <rPh sb="50" eb="52">
      <t>ダイチョウ</t>
    </rPh>
    <rPh sb="54" eb="55">
      <t>オヨ</t>
    </rPh>
    <rPh sb="56" eb="59">
      <t>セタイスウ</t>
    </rPh>
    <rPh sb="95" eb="98">
      <t>ホケンリョウ</t>
    </rPh>
    <rPh sb="99" eb="100">
      <t>ゼイ</t>
    </rPh>
    <rPh sb="115" eb="118">
      <t>ショウスウダイ</t>
    </rPh>
    <rPh sb="118" eb="120">
      <t>ニイ</t>
    </rPh>
    <rPh sb="121" eb="125">
      <t>シシャゴニュウ</t>
    </rPh>
    <rPh sb="138" eb="139">
      <t>オヨ</t>
    </rPh>
    <phoneticPr fontId="2"/>
  </si>
  <si>
    <t>・指定障害福祉サービス等事業所数、指定障害児通所支援事業所数は、Ｎ-１年社会福祉施設等調査から記入
・指定障害福祉サービス等事業所数は、居宅介護、重度訪問介護、同行援護、行動援護、療養介護、生活介護、重度障害者等包括支援、短期入所、共同生活援助、自立訓練（機能訓練）、自立訓練（生活訓練）、宿泊型自立訓練、就労移行支援、就労継続支援（Ａ型）、就労継続支援（Ｂ型）、自立生活支援、就労定着支援、計画相談支援、地域移行支援、地域定着支援事業所の数を記入（複数のサービスを行っている場合、サービスごとに事業所を計上）
※障害者支援施設の昼間実施サービス（生活介護、自立訓練、就労移行支援及び就労継続支援）を除く
・指定障害児通所支援事業所数は、児童発達支援、居宅訪問型児童発達支援、放課後等デイサービス、保育所等訪問支援、障害児相談支援事業所の数を記入（複数のサービスを行っている場合、サービスごとに事業所を計上）
・障害福祉サービス支給決定者数、障害児通所支援支給決定者数は、Ｎ年３月３１日現在の支給決定者実人数を記入
・各手帳所持者数は、Ｎ年４月１日現在の数値を記入</t>
    <rPh sb="252" eb="254">
      <t>ケイジョウ</t>
    </rPh>
    <rPh sb="402" eb="404">
      <t>ケイジョウ</t>
    </rPh>
    <rPh sb="407" eb="411">
      <t>ショウガイフクシ</t>
    </rPh>
    <rPh sb="415" eb="420">
      <t>シキュウケッテイシャ</t>
    </rPh>
    <rPh sb="420" eb="421">
      <t>スウ</t>
    </rPh>
    <rPh sb="438" eb="439">
      <t>ネン</t>
    </rPh>
    <rPh sb="440" eb="441">
      <t>ガツ</t>
    </rPh>
    <rPh sb="443" eb="444">
      <t>ニチ</t>
    </rPh>
    <rPh sb="444" eb="446">
      <t>ゲンザイ</t>
    </rPh>
    <rPh sb="460" eb="461">
      <t>カク</t>
    </rPh>
    <rPh sb="478" eb="480">
      <t>スウチ</t>
    </rPh>
    <phoneticPr fontId="2"/>
  </si>
  <si>
    <t xml:space="preserve">・一般廃棄物処理事業実態調査（Ｎ-２年度実績）から記入
・１人１日当たり排出量　ごみ排出量（計画収集量、直接搬入量、集団回収量を加えた事業系を含む一般廃棄物の排出量）÷人口÷365日
・１人１日当たりの家庭系ごみ排出量　家庭系ごみ排出量（集団回収率、資源ごみ等を除いた家庭からの一般廃棄物の排出量）÷人口÷365日
（１人１日当たりのごみ排出量及び１人１日当たりの家庭系ごみ排出量の詳細は、循環型社会形成基本計画を参照）
</t>
    <rPh sb="1" eb="3">
      <t>イッパン</t>
    </rPh>
    <rPh sb="3" eb="6">
      <t>ハイキブツ</t>
    </rPh>
    <rPh sb="6" eb="8">
      <t>ショリ</t>
    </rPh>
    <rPh sb="8" eb="10">
      <t>ジギョウ</t>
    </rPh>
    <rPh sb="10" eb="12">
      <t>ジッタイ</t>
    </rPh>
    <rPh sb="12" eb="14">
      <t>チョウサ</t>
    </rPh>
    <rPh sb="18" eb="20">
      <t>ネンド</t>
    </rPh>
    <rPh sb="20" eb="22">
      <t>ジッセキ</t>
    </rPh>
    <rPh sb="25" eb="27">
      <t>キニュウ</t>
    </rPh>
    <rPh sb="30" eb="31">
      <t>ニン</t>
    </rPh>
    <rPh sb="32" eb="34">
      <t>ニチア</t>
    </rPh>
    <rPh sb="36" eb="39">
      <t>ハイシュツリョウ</t>
    </rPh>
    <rPh sb="42" eb="45">
      <t>ハイシュツリョウ</t>
    </rPh>
    <rPh sb="46" eb="51">
      <t>ケイカクシュウシュウリョウ</t>
    </rPh>
    <rPh sb="52" eb="57">
      <t>チョクセツハンニュウリョウ</t>
    </rPh>
    <rPh sb="58" eb="63">
      <t>シュウダンカイシュウリョウ</t>
    </rPh>
    <rPh sb="64" eb="65">
      <t>クワ</t>
    </rPh>
    <rPh sb="67" eb="70">
      <t>ジギョウケイ</t>
    </rPh>
    <rPh sb="71" eb="72">
      <t>フク</t>
    </rPh>
    <rPh sb="73" eb="78">
      <t>イッパンハイキブツ</t>
    </rPh>
    <rPh sb="79" eb="82">
      <t>ハイシュツリョウ</t>
    </rPh>
    <rPh sb="84" eb="86">
      <t>ジンコウ</t>
    </rPh>
    <rPh sb="90" eb="91">
      <t>ニチ</t>
    </rPh>
    <rPh sb="94" eb="95">
      <t>ニン</t>
    </rPh>
    <rPh sb="96" eb="97">
      <t>ニチ</t>
    </rPh>
    <rPh sb="97" eb="98">
      <t>ア</t>
    </rPh>
    <rPh sb="101" eb="104">
      <t>カテイケイ</t>
    </rPh>
    <rPh sb="106" eb="109">
      <t>ハイシュツリョウ</t>
    </rPh>
    <rPh sb="110" eb="113">
      <t>カテイケイ</t>
    </rPh>
    <rPh sb="115" eb="118">
      <t>ハイシュツリョウ</t>
    </rPh>
    <rPh sb="119" eb="124">
      <t>シュウダンカイシュウリツ</t>
    </rPh>
    <rPh sb="125" eb="127">
      <t>シゲン</t>
    </rPh>
    <rPh sb="129" eb="130">
      <t>トウ</t>
    </rPh>
    <rPh sb="131" eb="132">
      <t>ノゾ</t>
    </rPh>
    <rPh sb="134" eb="136">
      <t>カテイ</t>
    </rPh>
    <rPh sb="139" eb="144">
      <t>イッパンハイキブツ</t>
    </rPh>
    <rPh sb="145" eb="148">
      <t>ハイシュツリョウ</t>
    </rPh>
    <rPh sb="150" eb="152">
      <t>ジンコウ</t>
    </rPh>
    <rPh sb="156" eb="157">
      <t>ニチ</t>
    </rPh>
    <rPh sb="160" eb="161">
      <t>ニン</t>
    </rPh>
    <rPh sb="162" eb="164">
      <t>ニチア</t>
    </rPh>
    <rPh sb="169" eb="173">
      <t>ハイシュツリョウオヨ</t>
    </rPh>
    <rPh sb="175" eb="176">
      <t>ニン</t>
    </rPh>
    <rPh sb="177" eb="179">
      <t>ニチア</t>
    </rPh>
    <phoneticPr fontId="2"/>
  </si>
  <si>
    <t>・観光客入込み客数は、Ｎ-１年中の延べ人数（宿泊と日帰り両方含む）
・ホテル・旅館客室数は、厚生労働省「衛生行政報告例」において報告する数値（Ｎ年３月３１日現在）</t>
    <rPh sb="14" eb="15">
      <t>ネン</t>
    </rPh>
    <rPh sb="72" eb="73">
      <t>ネン</t>
    </rPh>
    <phoneticPr fontId="2"/>
  </si>
  <si>
    <t>・市道及び公園についてはＮ年４月１日、国道及び都道府県道についてはＮ-１年４月１日の数値を基本とする
・市道以外についてその他の基準日を採用する市は、欄外に注書きする
・道路総延長は、小数第１位を四捨五入し、整数値とする</t>
    <rPh sb="3" eb="4">
      <t>オヨ</t>
    </rPh>
    <rPh sb="5" eb="7">
      <t>コウエン</t>
    </rPh>
    <rPh sb="21" eb="22">
      <t>オヨ</t>
    </rPh>
    <rPh sb="36" eb="37">
      <t>ネン</t>
    </rPh>
    <rPh sb="42" eb="44">
      <t>スウチ</t>
    </rPh>
    <rPh sb="68" eb="70">
      <t>サイヨウ</t>
    </rPh>
    <phoneticPr fontId="2"/>
  </si>
  <si>
    <t>・Ｎ-１年度実績を記入</t>
    <rPh sb="4" eb="6">
      <t>ネンド</t>
    </rPh>
    <rPh sb="6" eb="8">
      <t>ジッセキ</t>
    </rPh>
    <rPh sb="9" eb="11">
      <t>キニュウ</t>
    </rPh>
    <phoneticPr fontId="2"/>
  </si>
  <si>
    <t>・Ｎ-１年度汚水処理人口普及状況総括表から記入</t>
  </si>
  <si>
    <t>・Ｎ-１年度実績を記入
・人口普及率は、対給水区域内人口普及率を記入
・１人当たり年間使用量は、年間有収水量÷給水人口で計算
・浄水施設,、配水池及び管路の耐震化率並びに基幹管路の耐震適合率は、水道事業ガイドラインに基づく業務指標（ＰＩ）の算定方法による
・浄水施設の耐震化率＝耐震対策の施された浄水施設能力（㎥÷日）÷全浄水施設能力（㎥÷日）×100
・配水池の耐震化率＝耐震対策の施された配水池有効容量（㎥）÷配水池等有効容量（㎥）×100
・管路の耐震化率＝(耐震管延長(km)÷管路延長(km))×100
・基幹管路の耐震適合率＝(基幹管路のうち耐震適合性のある管路延長(km)÷基幹管路延長(km))×100
※令和４年度から指標の掲載順をガイドラインの項目番号順に整序</t>
  </si>
  <si>
    <t>・Ｎ-１年度建築着工統計調査から記入
・公共賃貸住宅数は、Ｎ-１年度末実績を記入
・サービス付き高齢者向け住宅数は、Ｎ年４月１日現在の登録済みサービス付き高齢者向け住宅の「箇所数」及び「戸数」</t>
    <rPh sb="4" eb="6">
      <t>ネンド</t>
    </rPh>
    <rPh sb="6" eb="8">
      <t>ケンチク</t>
    </rPh>
    <rPh sb="8" eb="10">
      <t>チャッコウ</t>
    </rPh>
    <rPh sb="10" eb="12">
      <t>トウケイ</t>
    </rPh>
    <rPh sb="12" eb="14">
      <t>チョウサ</t>
    </rPh>
    <rPh sb="16" eb="18">
      <t>キニュウ</t>
    </rPh>
    <rPh sb="59" eb="60">
      <t>ネン</t>
    </rPh>
    <phoneticPr fontId="2"/>
  </si>
  <si>
    <t>・Ｎ年４月１日現在の数値を記入。ただし、学校数、在学者数、教職員数はＮ-１年度学校基本調査により記入
・教職員数は本務者のみ記入
・大学等については市立（市が設立する公立大学法人を含む）のみ記入
・図書館については市立のみ記入
・蔵書冊数については、電子資料を除く。
・総貸出冊数については、Ｎ-１年度中の数値（雑誌、視聴覚資料を含み、電子資料を除く。）
・電子資料数については、タイトル数を記入し、同一タイトルについてライセンスが複数ある場合は１と計上（未導入の場合は「-」を記入）
・博物館等は「博物館」（登録博物館）、「博物館相当施設」又は「博物館類似施設」に分類される全ての施設を計上対象とする。また、市立のものに限定せず、公立・私立施設全てを対象とする。
・公民館数については、社会教育法に基づく条例により設置されるものを記入</t>
    <rPh sb="10" eb="12">
      <t>スウチ</t>
    </rPh>
    <rPh sb="77" eb="78">
      <t>シ</t>
    </rPh>
    <rPh sb="115" eb="119">
      <t>ゾウショサツスウ</t>
    </rPh>
    <rPh sb="125" eb="129">
      <t>デンシシリョウ</t>
    </rPh>
    <rPh sb="130" eb="131">
      <t>ノゾ</t>
    </rPh>
    <rPh sb="156" eb="158">
      <t>ザッシ</t>
    </rPh>
    <rPh sb="165" eb="166">
      <t>フク</t>
    </rPh>
    <rPh sb="168" eb="172">
      <t>デンシシリョウ</t>
    </rPh>
    <rPh sb="173" eb="174">
      <t>ノゾ</t>
    </rPh>
    <rPh sb="179" eb="184">
      <t>デンシシリョウスウ</t>
    </rPh>
    <rPh sb="194" eb="195">
      <t>スウ</t>
    </rPh>
    <rPh sb="196" eb="198">
      <t>キニュウ</t>
    </rPh>
    <rPh sb="200" eb="202">
      <t>ドウイツ</t>
    </rPh>
    <rPh sb="216" eb="218">
      <t>フクスウ</t>
    </rPh>
    <rPh sb="220" eb="222">
      <t>バアイ</t>
    </rPh>
    <rPh sb="225" eb="227">
      <t>ケイジョウ</t>
    </rPh>
    <rPh sb="228" eb="231">
      <t>ミドウニュウ</t>
    </rPh>
    <rPh sb="232" eb="234">
      <t>バアイ</t>
    </rPh>
    <rPh sb="239" eb="241">
      <t>キニュウ</t>
    </rPh>
    <phoneticPr fontId="2"/>
  </si>
  <si>
    <t>・「市町村公共施設状況調査」により、Ｎ-１年４月１日現在の数値を記入
・「大ホール収容定員」の計上対象となる大ホールは、定員1,000名程度以上のものを目安とし、大ホールが２つ以上ある場合は定員の合計数を記入</t>
    <rPh sb="21" eb="22">
      <t>ネン</t>
    </rPh>
    <rPh sb="47" eb="49">
      <t>ケイジョウ</t>
    </rPh>
    <rPh sb="49" eb="51">
      <t>タイショウ</t>
    </rPh>
    <rPh sb="54" eb="55">
      <t>ダイ</t>
    </rPh>
    <rPh sb="95" eb="97">
      <t>テイイン</t>
    </rPh>
    <rPh sb="102" eb="104">
      <t>キニュウ</t>
    </rPh>
    <phoneticPr fontId="2"/>
  </si>
  <si>
    <t>・消防施設数は、Ｎ年４月１日現在の数値を記入
・消防職員数は再任用職員（フルタイムに限る）を含む
・消防車両保有数は緊急車両に限り、非常用車両を含む
・火災発生件数、救急出動件数及び救助出動件数は、Ｎ-１年中の数値を記入
・指定緊急避難場所及び指定避難所は、Ｎ年４月１日現在の数値を記入</t>
    <rPh sb="17" eb="19">
      <t>スウチ</t>
    </rPh>
    <rPh sb="24" eb="29">
      <t>ショウボウショクインスウ</t>
    </rPh>
    <rPh sb="30" eb="35">
      <t>サイニンヨウショクイン</t>
    </rPh>
    <rPh sb="42" eb="43">
      <t>カギ</t>
    </rPh>
    <rPh sb="46" eb="47">
      <t>フク</t>
    </rPh>
    <rPh sb="50" eb="57">
      <t>ショウボウシャリョウホユウスウ</t>
    </rPh>
    <rPh sb="58" eb="62">
      <t>キンキュウシャリョウ</t>
    </rPh>
    <rPh sb="63" eb="64">
      <t>カギ</t>
    </rPh>
    <rPh sb="66" eb="71">
      <t>ヒジョウヨウシャリョウ</t>
    </rPh>
    <rPh sb="72" eb="73">
      <t>フク</t>
    </rPh>
    <rPh sb="83" eb="85">
      <t>キュウキュウ</t>
    </rPh>
    <rPh sb="89" eb="90">
      <t>オヨ</t>
    </rPh>
    <rPh sb="91" eb="93">
      <t>キュウジョ</t>
    </rPh>
    <rPh sb="93" eb="95">
      <t>シュツドウ</t>
    </rPh>
    <rPh sb="95" eb="97">
      <t>ケンスウ</t>
    </rPh>
    <rPh sb="105" eb="107">
      <t>スウチ</t>
    </rPh>
    <rPh sb="108" eb="110">
      <t>キニュウ</t>
    </rPh>
    <rPh sb="138" eb="140">
      <t>スウチ</t>
    </rPh>
    <phoneticPr fontId="2"/>
  </si>
  <si>
    <t>Ｎ-１年度
決算
（普通会計）</t>
    <rPh sb="3" eb="5">
      <t>ネンド</t>
    </rPh>
    <rPh sb="6" eb="8">
      <t>ケッサン</t>
    </rPh>
    <phoneticPr fontId="2"/>
  </si>
  <si>
    <t>Ｎ-１年度地方財政状況調査より記入</t>
    <rPh sb="3" eb="5">
      <t>ネンド</t>
    </rPh>
    <rPh sb="5" eb="7">
      <t>チホウ</t>
    </rPh>
    <rPh sb="7" eb="9">
      <t>ザイセイ</t>
    </rPh>
    <rPh sb="9" eb="11">
      <t>ジョウキョウ</t>
    </rPh>
    <rPh sb="11" eb="13">
      <t>チョウサ</t>
    </rPh>
    <rPh sb="15" eb="17">
      <t>キニュウ</t>
    </rPh>
    <phoneticPr fontId="2"/>
  </si>
  <si>
    <t>Ｎ-１年度地方財政状況調査より記入
・軽自動車税は、軽自動車税種別割・軽自動車税環境性能割に区分</t>
    <rPh sb="3" eb="5">
      <t>ネンド</t>
    </rPh>
    <rPh sb="5" eb="7">
      <t>チホウ</t>
    </rPh>
    <rPh sb="7" eb="9">
      <t>ザイセイ</t>
    </rPh>
    <rPh sb="9" eb="11">
      <t>ジョウキョウ</t>
    </rPh>
    <rPh sb="11" eb="13">
      <t>チョウサ</t>
    </rPh>
    <rPh sb="15" eb="17">
      <t>キニュウ</t>
    </rPh>
    <rPh sb="19" eb="23">
      <t>ケイジドウシャ</t>
    </rPh>
    <rPh sb="23" eb="24">
      <t>ゼイ</t>
    </rPh>
    <phoneticPr fontId="2"/>
  </si>
  <si>
    <t>0-14歳</t>
    <rPh sb="4" eb="5">
      <t>サイ</t>
    </rPh>
    <phoneticPr fontId="2"/>
  </si>
  <si>
    <t>15-64歳</t>
    <rPh sb="5" eb="6">
      <t>サイ</t>
    </rPh>
    <phoneticPr fontId="2"/>
  </si>
  <si>
    <t>(Ａ)-(Ｂ)</t>
  </si>
  <si>
    <t>(C)-(D)</t>
  </si>
  <si>
    <t>形式収支（Ｃ）
（A）-（Ｂ）</t>
  </si>
  <si>
    <t>実質収支（Ｅ）
（Ｃ）-（Ｄ）</t>
  </si>
  <si>
    <t>・リサイクル率...（〔直接資源化量+中間処理後再生利用量+集団回収量〕÷〔ごみ処理量+集団回収量〕）×１００</t>
  </si>
  <si>
    <t>...</t>
    <phoneticPr fontId="2"/>
  </si>
  <si>
    <t>平成29年3月31日(令和2年3月2日)(令和3年9月15日)</t>
    <rPh sb="0" eb="2">
      <t>ヘイセイ</t>
    </rPh>
    <rPh sb="11" eb="13">
      <t>レイワ</t>
    </rPh>
    <rPh sb="14" eb="15">
      <t>ネン</t>
    </rPh>
    <rPh sb="16" eb="17">
      <t>ガツ</t>
    </rPh>
    <rPh sb="18" eb="19">
      <t>ニチ</t>
    </rPh>
    <rPh sb="21" eb="23">
      <t>レイワ</t>
    </rPh>
    <rPh sb="24" eb="25">
      <t>ネン</t>
    </rPh>
    <rPh sb="26" eb="27">
      <t>ガツ</t>
    </rPh>
    <rPh sb="29" eb="30">
      <t>ニチ</t>
    </rPh>
    <phoneticPr fontId="2"/>
  </si>
  <si>
    <t>平成29年3月31日（策定）、平成31年3月29日（改訂）</t>
    <phoneticPr fontId="2"/>
  </si>
  <si>
    <t>-</t>
    <phoneticPr fontId="2"/>
  </si>
  <si>
    <t>-</t>
    <phoneticPr fontId="2"/>
  </si>
  <si>
    <t>-</t>
    <phoneticPr fontId="2"/>
  </si>
  <si>
    <t>管路の
耐震管
率</t>
    <rPh sb="0" eb="2">
      <t>カンロ</t>
    </rPh>
    <rPh sb="4" eb="6">
      <t>タイシン</t>
    </rPh>
    <rPh sb="6" eb="7">
      <t>カン</t>
    </rPh>
    <rPh sb="8" eb="9">
      <t>リツ</t>
    </rPh>
    <phoneticPr fontId="2"/>
  </si>
  <si>
    <t>9, 061</t>
  </si>
  <si>
    <t>備考</t>
  </si>
  <si>
    <t>□越谷市の自治会加入率は令和４年5月１日現在。</t>
    <rPh sb="1" eb="3">
      <t>コシガヤ</t>
    </rPh>
    <rPh sb="3" eb="4">
      <t>シ</t>
    </rPh>
    <rPh sb="5" eb="11">
      <t>ジチカイカニュウリツ</t>
    </rPh>
    <rPh sb="12" eb="14">
      <t>レイワ</t>
    </rPh>
    <rPh sb="15" eb="16">
      <t>ネン</t>
    </rPh>
    <rPh sb="17" eb="18">
      <t>ガツ</t>
    </rPh>
    <rPh sb="19" eb="22">
      <t>ニチゲンザイ</t>
    </rPh>
    <phoneticPr fontId="2"/>
  </si>
  <si>
    <t>□一宮市の電子資料数は令和4年10月1日現在。</t>
    <rPh sb="1" eb="4">
      <t>イチノミヤシ</t>
    </rPh>
    <rPh sb="5" eb="10">
      <t>デンシシリョウスウ</t>
    </rPh>
    <rPh sb="11" eb="13">
      <t>レイワ</t>
    </rPh>
    <rPh sb="14" eb="15">
      <t>ネン</t>
    </rPh>
    <rPh sb="17" eb="18">
      <t>ガツ</t>
    </rPh>
    <rPh sb="19" eb="22">
      <t>ニチゲンザイ</t>
    </rPh>
    <phoneticPr fontId="2"/>
  </si>
  <si>
    <t>2023年2月</t>
    <rPh sb="4" eb="5">
      <t>ネン</t>
    </rPh>
    <rPh sb="6" eb="7">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</si>
</sst>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quot;▲ &quot;#,##0"/>
    <numFmt numFmtId="177" formatCode="#,##0;&quot;△ &quot;#,##0"/>
    <numFmt numFmtId="178" formatCode="#,##0.0;&quot;△ &quot;#,##0.0"/>
    <numFmt numFmtId="179" formatCode="0.0;&quot;△ &quot;0.0"/>
    <numFmt numFmtId="180" formatCode="#,##0.00;&quot;△ &quot;#,##0.00"/>
    <numFmt numFmtId="181" formatCode="#,##0_ "/>
    <numFmt numFmtId="182" formatCode="#,##0_);[Red]\(#,##0\)"/>
    <numFmt numFmtId="183" formatCode="#,##0.0_);[Red]\(#,##0.0\)"/>
    <numFmt numFmtId="184" formatCode="0;&quot;△ &quot;0"/>
    <numFmt numFmtId="185" formatCode="0.0_);[Red]\(0.0\)"/>
    <numFmt numFmtId="186" formatCode="0.000_);[Red]\(0.000\)"/>
    <numFmt numFmtId="187" formatCode="#,##0.0;[Red]\-#,##0.0"/>
    <numFmt numFmtId="188" formatCode="0.0"/>
    <numFmt numFmtId="189" formatCode="[$-411]ggge&quot;年&quot;m&quot;月&quot;d&quot;日&quot;;@"/>
  </numFmts>
  <fonts count="119">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sz val="11"/>
      <name val="ＭＳ Ｐ明朝"/>
      <family val="1"/>
      <charset val="128"/>
    </font>
    <font>
      <b/>
      <sz val="11"/>
      <name val="ＭＳ Ｐ明朝"/>
      <family val="1"/>
      <charset val="128"/>
    </font>
    <font>
      <b/>
      <sz val="12"/>
      <name val="ＭＳ Ｐ明朝"/>
      <family val="1"/>
      <charset val="128"/>
    </font>
    <font>
      <sz val="12"/>
      <name val="ＭＳ Ｐ明朝"/>
      <family val="1"/>
      <charset val="128"/>
    </font>
    <font>
      <sz val="16"/>
      <name val="ＭＳ Ｐ明朝"/>
      <family val="1"/>
      <charset val="128"/>
    </font>
    <font>
      <sz val="13"/>
      <name val="ＭＳ Ｐ明朝"/>
      <family val="1"/>
      <charset val="128"/>
    </font>
    <font>
      <sz val="10"/>
      <name val="ＭＳ Ｐ明朝"/>
      <family val="1"/>
      <charset val="128"/>
    </font>
    <font>
      <sz val="8"/>
      <name val="ＭＳ Ｐ明朝"/>
      <family val="1"/>
      <charset val="128"/>
    </font>
    <font>
      <b/>
      <sz val="14"/>
      <name val="ＭＳ Ｐゴシック"/>
      <family val="3"/>
      <charset val="128"/>
    </font>
    <font>
      <sz val="14"/>
      <name val="ＭＳ Ｐゴシック"/>
      <family val="3"/>
      <charset val="128"/>
    </font>
    <font>
      <b/>
      <sz val="12"/>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9"/>
      <name val="ＭＳ ゴシック"/>
      <family val="3"/>
      <charset val="128"/>
    </font>
    <font>
      <sz val="12"/>
      <name val="ＭＳ Ｐゴシック"/>
      <family val="3"/>
      <charset val="128"/>
    </font>
    <font>
      <sz val="20"/>
      <name val="ＭＳ Ｐゴシック"/>
      <family val="3"/>
      <charset val="128"/>
    </font>
    <font>
      <b/>
      <sz val="24"/>
      <name val="ＭＳ Ｐゴシック"/>
      <family val="3"/>
      <charset val="128"/>
    </font>
    <font>
      <sz val="46"/>
      <name val="HG創英角ｺﾞｼｯｸUB"/>
      <family val="3"/>
      <charset val="128"/>
    </font>
    <font>
      <b/>
      <sz val="12"/>
      <name val="ＭＳ ゴシック"/>
      <family val="3"/>
      <charset val="128"/>
    </font>
    <font>
      <b/>
      <sz val="14"/>
      <name val="ＭＳ Ｐ明朝"/>
      <family val="1"/>
      <charset val="128"/>
    </font>
    <font>
      <sz val="6"/>
      <name val="ＭＳ Ｐ明朝"/>
      <family val="1"/>
      <charset val="128"/>
    </font>
    <font>
      <strike/>
      <sz val="9"/>
      <name val="ＭＳ Ｐ明朝"/>
      <family val="1"/>
      <charset val="128"/>
    </font>
    <font>
      <sz val="13"/>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4"/>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sz val="11"/>
      <color indexed="8"/>
      <name val="ＭＳ Ｐゴシック"/>
      <family val="3"/>
      <charset val="128"/>
    </font>
    <font>
      <sz val="11"/>
      <color indexed="2"/>
      <name val="ＭＳ Ｐゴシック"/>
      <family val="3"/>
      <charset val="128"/>
    </font>
    <font>
      <sz val="22"/>
      <name val="ＭＳ Ｐゴシック"/>
      <family val="3"/>
      <charset val="128"/>
    </font>
    <font>
      <sz val="18"/>
      <name val="ＭＳ Ｐゴシック"/>
      <family val="3"/>
      <charset val="128"/>
    </font>
    <font>
      <sz val="11"/>
      <color theme="1"/>
      <name val="ＭＳ Ｐゴシック"/>
      <family val="3"/>
      <charset val="128"/>
    </font>
    <font>
      <sz val="11"/>
      <color theme="1"/>
      <name val="ＭＳ Ｐゴシック"/>
      <family val="3"/>
      <charset val="128"/>
      <scheme val="minor"/>
    </font>
    <font>
      <sz val="11"/>
      <color indexed="8"/>
      <name val="ＭＳ Ｐゴシック"/>
      <family val="3"/>
      <charset val="128"/>
      <scheme val="minor"/>
    </font>
    <font>
      <sz val="11"/>
      <color theme="0"/>
      <name val="ＭＳ Ｐゴシック"/>
      <family val="3"/>
      <charset val="128"/>
      <scheme val="minor"/>
    </font>
    <font>
      <sz val="11"/>
      <color indexed="9"/>
      <name val="ＭＳ Ｐゴシック"/>
      <family val="3"/>
      <charset val="128"/>
      <scheme val="minor"/>
    </font>
    <font>
      <sz val="18"/>
      <color theme="3"/>
      <name val="ＭＳ Ｐゴシック"/>
      <family val="3"/>
      <charset val="128"/>
      <scheme val="major"/>
    </font>
    <font>
      <sz val="18"/>
      <color theme="3"/>
      <name val="ＭＳ Ｐゴシック"/>
      <family val="3"/>
      <charset val="128"/>
    </font>
    <font>
      <b/>
      <sz val="11"/>
      <color theme="0"/>
      <name val="ＭＳ Ｐゴシック"/>
      <family val="3"/>
      <charset val="128"/>
      <scheme val="minor"/>
    </font>
    <font>
      <b/>
      <sz val="11"/>
      <color indexed="9"/>
      <name val="ＭＳ Ｐゴシック"/>
      <family val="3"/>
      <charset val="128"/>
      <scheme val="minor"/>
    </font>
    <font>
      <sz val="11"/>
      <color rgb="FF9C6500"/>
      <name val="ＭＳ Ｐゴシック"/>
      <family val="3"/>
      <charset val="128"/>
    </font>
    <font>
      <sz val="11"/>
      <color rgb="FF9C5700"/>
      <name val="ＭＳ Ｐゴシック"/>
      <family val="3"/>
      <charset val="128"/>
      <scheme val="minor"/>
    </font>
    <font>
      <sz val="11"/>
      <color rgb="FFFA7D0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font>
    <font>
      <b/>
      <sz val="11"/>
      <color rgb="FFFA7D00"/>
      <name val="ＭＳ Ｐゴシック"/>
      <family val="3"/>
      <charset val="128"/>
      <scheme val="minor"/>
    </font>
    <font>
      <sz val="11"/>
      <color rgb="FFFF0000"/>
      <name val="ＭＳ Ｐゴシック"/>
      <family val="3"/>
      <charset val="128"/>
    </font>
    <font>
      <sz val="11"/>
      <color rgb="FFFF0000"/>
      <name val="ＭＳ Ｐゴシック"/>
      <family val="3"/>
      <charset val="128"/>
      <scheme val="minor"/>
    </font>
    <font>
      <sz val="11"/>
      <color indexed="2"/>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font>
    <font>
      <b/>
      <sz val="11"/>
      <color rgb="FF3F3F3F"/>
      <name val="ＭＳ Ｐゴシック"/>
      <family val="3"/>
      <charset val="128"/>
      <scheme val="minor"/>
    </font>
    <font>
      <i/>
      <sz val="11"/>
      <color rgb="FF7F7F7F"/>
      <name val="ＭＳ Ｐゴシック"/>
      <family val="3"/>
      <charset val="128"/>
    </font>
    <font>
      <i/>
      <sz val="11"/>
      <color rgb="FF7F7F7F"/>
      <name val="ＭＳ Ｐゴシック"/>
      <family val="3"/>
      <charset val="128"/>
      <scheme val="minor"/>
    </font>
    <font>
      <sz val="11"/>
      <color rgb="FF3F3F76"/>
      <name val="ＭＳ Ｐゴシック"/>
      <family val="3"/>
      <charset val="128"/>
    </font>
    <font>
      <sz val="11"/>
      <color rgb="FF3F3F76"/>
      <name val="ＭＳ Ｐゴシック"/>
      <family val="3"/>
      <charset val="128"/>
      <scheme val="minor"/>
    </font>
    <font>
      <sz val="11"/>
      <color rgb="FF006100"/>
      <name val="ＭＳ Ｐゴシック"/>
      <family val="3"/>
      <charset val="128"/>
    </font>
    <font>
      <sz val="11"/>
      <color rgb="FF006100"/>
      <name val="ＭＳ Ｐゴシック"/>
      <family val="3"/>
      <charset val="128"/>
      <scheme val="minor"/>
    </font>
    <font>
      <sz val="9"/>
      <color indexed="81"/>
      <name val="MS P ゴシック"/>
      <family val="3"/>
      <charset val="128"/>
    </font>
    <font>
      <b/>
      <sz val="9"/>
      <color indexed="81"/>
      <name val="MS P ゴシック"/>
      <family val="3"/>
      <charset val="128"/>
    </font>
    <font>
      <sz val="11"/>
      <name val="ＭＳ ゴシック"/>
      <family val="3"/>
      <charset val="128"/>
    </font>
    <font>
      <b/>
      <sz val="14"/>
      <name val="ＭＳ ゴシック"/>
      <family val="3"/>
      <charset val="128"/>
    </font>
    <font>
      <b/>
      <u/>
      <sz val="11"/>
      <name val="ＭＳ ゴシック"/>
      <family val="3"/>
      <charset val="128"/>
    </font>
    <font>
      <b/>
      <sz val="11"/>
      <name val="ＭＳ ゴシック"/>
      <family val="3"/>
      <charset val="128"/>
    </font>
    <font>
      <sz val="12"/>
      <name val="ＭＳ ゴシック"/>
      <family val="3"/>
      <charset val="128"/>
    </font>
    <font>
      <sz val="13"/>
      <name val="ＭＳ Ｐ明朝"/>
      <family val="1"/>
    </font>
    <font>
      <sz val="13"/>
      <color rgb="FFFF0000"/>
      <name val="ＭＳ Ｐ明朝"/>
      <family val="1"/>
      <charset val="128"/>
    </font>
    <font>
      <sz val="12"/>
      <name val="ＭＳ Ｐ明朝"/>
      <family val="1"/>
    </font>
    <font>
      <sz val="11"/>
      <color indexed="81"/>
      <name val="HGPｺﾞｼｯｸM"/>
      <family val="3"/>
      <charset val="128"/>
    </font>
    <font>
      <sz val="9"/>
      <color indexed="81"/>
      <name val="ＭＳ Ｐゴシック"/>
      <family val="3"/>
      <charset val="128"/>
    </font>
    <font>
      <sz val="13"/>
      <color theme="1"/>
      <name val="ＭＳ Ｐ明朝"/>
      <family val="1"/>
      <charset val="128"/>
    </font>
    <font>
      <sz val="12"/>
      <color theme="1"/>
      <name val="ＭＳ Ｐ明朝"/>
      <family val="1"/>
      <charset val="128"/>
    </font>
    <font>
      <sz val="11"/>
      <color rgb="FFFF0000"/>
      <name val="ＭＳ Ｐ明朝"/>
      <family val="1"/>
      <charset val="128"/>
    </font>
    <font>
      <sz val="11"/>
      <name val="ＭＳ Ｐゴシック"/>
      <family val="3"/>
    </font>
    <font>
      <sz val="11"/>
      <color indexed="8"/>
      <name val="ＭＳ Ｐゴシック"/>
      <family val="3"/>
    </font>
    <font>
      <sz val="11"/>
      <color theme="1"/>
      <name val="ＭＳ Ｐゴシック"/>
      <family val="3"/>
    </font>
    <font>
      <sz val="11"/>
      <color indexed="9"/>
      <name val="ＭＳ Ｐゴシック"/>
      <family val="3"/>
    </font>
    <font>
      <sz val="11"/>
      <color rgb="FF9C6500"/>
      <name val="ＭＳ Ｐゴシック"/>
      <family val="3"/>
    </font>
    <font>
      <sz val="11"/>
      <color rgb="FF9C5700"/>
      <name val="ＭＳ Ｐゴシック"/>
      <family val="3"/>
      <scheme val="minor"/>
    </font>
    <font>
      <sz val="11"/>
      <color theme="0"/>
      <name val="ＭＳ Ｐゴシック"/>
      <family val="3"/>
      <scheme val="minor"/>
    </font>
    <font>
      <b/>
      <sz val="18"/>
      <color indexed="62"/>
      <name val="ＭＳ Ｐゴシック"/>
      <family val="3"/>
    </font>
    <font>
      <sz val="18"/>
      <color theme="3"/>
      <name val="ＭＳ Ｐゴシック"/>
      <family val="3"/>
      <scheme val="major"/>
    </font>
    <font>
      <b/>
      <sz val="11"/>
      <color indexed="9"/>
      <name val="ＭＳ Ｐゴシック"/>
      <family val="3"/>
    </font>
    <font>
      <b/>
      <sz val="11"/>
      <color theme="0"/>
      <name val="ＭＳ Ｐゴシック"/>
      <family val="3"/>
      <scheme val="minor"/>
    </font>
    <font>
      <sz val="11"/>
      <color rgb="FFFA7D00"/>
      <name val="ＭＳ Ｐゴシック"/>
      <family val="3"/>
    </font>
    <font>
      <sz val="11"/>
      <color rgb="FF3F3F76"/>
      <name val="ＭＳ Ｐゴシック"/>
      <family val="3"/>
    </font>
    <font>
      <b/>
      <sz val="11"/>
      <color rgb="FF3F3F3F"/>
      <name val="ＭＳ Ｐゴシック"/>
      <family val="3"/>
    </font>
    <font>
      <sz val="11"/>
      <color indexed="14"/>
      <name val="ＭＳ Ｐゴシック"/>
      <family val="3"/>
    </font>
    <font>
      <sz val="11"/>
      <color rgb="FF9C0006"/>
      <name val="ＭＳ Ｐゴシック"/>
      <family val="3"/>
      <scheme val="minor"/>
    </font>
    <font>
      <sz val="11"/>
      <color rgb="FF006100"/>
      <name val="ＭＳ Ｐゴシック"/>
      <family val="3"/>
    </font>
    <font>
      <b/>
      <sz val="15"/>
      <color indexed="62"/>
      <name val="ＭＳ Ｐゴシック"/>
      <family val="3"/>
    </font>
    <font>
      <b/>
      <sz val="15"/>
      <color theme="3"/>
      <name val="ＭＳ Ｐゴシック"/>
      <family val="3"/>
      <scheme val="minor"/>
    </font>
    <font>
      <b/>
      <sz val="13"/>
      <color indexed="62"/>
      <name val="ＭＳ Ｐゴシック"/>
      <family val="3"/>
    </font>
    <font>
      <b/>
      <sz val="13"/>
      <color theme="3"/>
      <name val="ＭＳ Ｐゴシック"/>
      <family val="3"/>
      <scheme val="minor"/>
    </font>
    <font>
      <b/>
      <sz val="11"/>
      <color indexed="62"/>
      <name val="ＭＳ Ｐゴシック"/>
      <family val="3"/>
    </font>
    <font>
      <b/>
      <sz val="11"/>
      <color theme="3"/>
      <name val="ＭＳ Ｐゴシック"/>
      <family val="3"/>
      <scheme val="minor"/>
    </font>
    <font>
      <b/>
      <sz val="11"/>
      <color rgb="FFFA7D00"/>
      <name val="ＭＳ Ｐゴシック"/>
      <family val="3"/>
    </font>
    <font>
      <i/>
      <sz val="11"/>
      <color rgb="FF7F7F7F"/>
      <name val="ＭＳ Ｐゴシック"/>
      <family val="3"/>
    </font>
    <font>
      <sz val="11"/>
      <color indexed="2"/>
      <name val="ＭＳ Ｐゴシック"/>
      <family val="3"/>
    </font>
    <font>
      <sz val="11"/>
      <color rgb="FFFF0000"/>
      <name val="ＭＳ Ｐゴシック"/>
      <family val="3"/>
    </font>
    <font>
      <b/>
      <sz val="11"/>
      <color indexed="8"/>
      <name val="ＭＳ Ｐゴシック"/>
      <family val="3"/>
    </font>
    <font>
      <b/>
      <sz val="11"/>
      <color theme="1"/>
      <name val="ＭＳ Ｐゴシック"/>
      <family val="3"/>
      <scheme val="minor"/>
    </font>
  </fonts>
  <fills count="9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19"/>
        <bgColor indexed="64"/>
      </patternFill>
    </fill>
    <fill>
      <patternFill patternType="solid">
        <fgColor indexed="54"/>
        <bgColor indexed="64"/>
      </patternFill>
    </fill>
    <fill>
      <patternFill patternType="solid">
        <fgColor theme="4" tint="0.79998168889431442"/>
        <bgColor indexed="65"/>
      </patternFill>
    </fill>
    <fill>
      <patternFill patternType="solid">
        <fgColor theme="4" tint="0.79992065187536243"/>
        <bgColor indexed="64"/>
      </patternFill>
    </fill>
    <fill>
      <patternFill patternType="solid">
        <fgColor theme="5" tint="0.79998168889431442"/>
        <bgColor indexed="65"/>
      </patternFill>
    </fill>
    <fill>
      <patternFill patternType="solid">
        <fgColor theme="5" tint="0.79992065187536243"/>
        <bgColor indexed="64"/>
      </patternFill>
    </fill>
    <fill>
      <patternFill patternType="solid">
        <fgColor theme="6" tint="0.79998168889431442"/>
        <bgColor indexed="65"/>
      </patternFill>
    </fill>
    <fill>
      <patternFill patternType="solid">
        <fgColor theme="6" tint="0.79992065187536243"/>
        <bgColor indexed="64"/>
      </patternFill>
    </fill>
    <fill>
      <patternFill patternType="solid">
        <fgColor theme="7" tint="0.79998168889431442"/>
        <bgColor indexed="65"/>
      </patternFill>
    </fill>
    <fill>
      <patternFill patternType="solid">
        <fgColor theme="7" tint="0.79992065187536243"/>
        <bgColor indexed="64"/>
      </patternFill>
    </fill>
    <fill>
      <patternFill patternType="solid">
        <fgColor theme="8" tint="0.79998168889431442"/>
        <bgColor indexed="65"/>
      </patternFill>
    </fill>
    <fill>
      <patternFill patternType="solid">
        <fgColor theme="8" tint="0.79985961485641044"/>
        <bgColor indexed="64"/>
      </patternFill>
    </fill>
    <fill>
      <patternFill patternType="solid">
        <fgColor theme="8" tint="0.79992065187536243"/>
        <bgColor indexed="64"/>
      </patternFill>
    </fill>
    <fill>
      <patternFill patternType="solid">
        <fgColor theme="9" tint="0.79998168889431442"/>
        <bgColor indexed="65"/>
      </patternFill>
    </fill>
    <fill>
      <patternFill patternType="solid">
        <fgColor theme="9" tint="0.79985961485641044"/>
        <bgColor indexed="64"/>
      </patternFill>
    </fill>
    <fill>
      <patternFill patternType="solid">
        <fgColor theme="9" tint="0.79992065187536243"/>
        <bgColor indexed="64"/>
      </patternFill>
    </fill>
    <fill>
      <patternFill patternType="solid">
        <fgColor theme="4" tint="0.59999389629810485"/>
        <bgColor indexed="65"/>
      </patternFill>
    </fill>
    <fill>
      <patternFill patternType="solid">
        <fgColor theme="4" tint="0.59993285927915285"/>
        <bgColor indexed="64"/>
      </patternFill>
    </fill>
    <fill>
      <patternFill patternType="solid">
        <fgColor theme="5" tint="0.59999389629810485"/>
        <bgColor indexed="65"/>
      </patternFill>
    </fill>
    <fill>
      <patternFill patternType="solid">
        <fgColor theme="5" tint="0.59984130375072486"/>
        <bgColor indexed="64"/>
      </patternFill>
    </fill>
    <fill>
      <patternFill patternType="solid">
        <fgColor theme="5" tint="0.59978026673177287"/>
        <bgColor indexed="64"/>
      </patternFill>
    </fill>
    <fill>
      <patternFill patternType="solid">
        <fgColor theme="5" tint="0.59974974822229687"/>
        <bgColor indexed="64"/>
      </patternFill>
    </fill>
    <fill>
      <patternFill patternType="solid">
        <fgColor theme="5" tint="0.59993285927915285"/>
        <bgColor indexed="64"/>
      </patternFill>
    </fill>
    <fill>
      <patternFill patternType="solid">
        <fgColor theme="5" tint="0.59987182226020086"/>
        <bgColor indexed="64"/>
      </patternFill>
    </fill>
    <fill>
      <patternFill patternType="solid">
        <fgColor theme="6" tint="0.59999389629810485"/>
        <bgColor indexed="65"/>
      </patternFill>
    </fill>
    <fill>
      <patternFill patternType="solid">
        <fgColor theme="6" tint="0.59993285927915285"/>
        <bgColor indexed="64"/>
      </patternFill>
    </fill>
    <fill>
      <patternFill patternType="solid">
        <fgColor theme="7" tint="0.59999389629810485"/>
        <bgColor indexed="65"/>
      </patternFill>
    </fill>
    <fill>
      <patternFill patternType="solid">
        <fgColor theme="7" tint="0.59993285927915285"/>
        <bgColor indexed="64"/>
      </patternFill>
    </fill>
    <fill>
      <patternFill patternType="solid">
        <fgColor theme="8" tint="0.59999389629810485"/>
        <bgColor indexed="65"/>
      </patternFill>
    </fill>
    <fill>
      <patternFill patternType="solid">
        <fgColor theme="8" tint="0.59984130375072486"/>
        <bgColor indexed="64"/>
      </patternFill>
    </fill>
    <fill>
      <patternFill patternType="solid">
        <fgColor theme="8" tint="0.59978026673177287"/>
        <bgColor indexed="64"/>
      </patternFill>
    </fill>
    <fill>
      <patternFill patternType="solid">
        <fgColor theme="8" tint="0.59974974822229687"/>
        <bgColor indexed="64"/>
      </patternFill>
    </fill>
    <fill>
      <patternFill patternType="solid">
        <fgColor theme="8" tint="0.59993285927915285"/>
        <bgColor indexed="64"/>
      </patternFill>
    </fill>
    <fill>
      <patternFill patternType="solid">
        <fgColor theme="8" tint="0.59987182226020086"/>
        <bgColor indexed="64"/>
      </patternFill>
    </fill>
    <fill>
      <patternFill patternType="solid">
        <fgColor theme="9" tint="0.59999389629810485"/>
        <bgColor indexed="65"/>
      </patternFill>
    </fill>
    <fill>
      <patternFill patternType="solid">
        <fgColor theme="9" tint="0.59993285927915285"/>
        <bgColor indexed="64"/>
      </patternFill>
    </fill>
    <fill>
      <patternFill patternType="solid">
        <fgColor theme="4" tint="0.39997558519241921"/>
        <bgColor indexed="65"/>
      </patternFill>
    </fill>
    <fill>
      <patternFill patternType="solid">
        <fgColor theme="4" tint="0.39997558519241921"/>
        <bgColor indexed="64"/>
      </patternFill>
    </fill>
    <fill>
      <patternFill patternType="solid">
        <fgColor theme="5" tint="0.39997558519241921"/>
        <bgColor indexed="65"/>
      </patternFill>
    </fill>
    <fill>
      <patternFill patternType="solid">
        <fgColor theme="5" tint="0.39997558519241921"/>
        <bgColor indexed="64"/>
      </patternFill>
    </fill>
    <fill>
      <patternFill patternType="solid">
        <fgColor theme="6" tint="0.39997558519241921"/>
        <bgColor indexed="65"/>
      </patternFill>
    </fill>
    <fill>
      <patternFill patternType="solid">
        <fgColor theme="6" tint="0.39997558519241921"/>
        <bgColor indexed="64"/>
      </patternFill>
    </fill>
    <fill>
      <patternFill patternType="solid">
        <fgColor theme="7" tint="0.39997558519241921"/>
        <bgColor indexed="65"/>
      </patternFill>
    </fill>
    <fill>
      <patternFill patternType="solid">
        <fgColor theme="7" tint="0.39997558519241921"/>
        <bgColor indexed="64"/>
      </patternFill>
    </fill>
    <fill>
      <patternFill patternType="solid">
        <fgColor theme="8" tint="0.39997558519241921"/>
        <bgColor indexed="65"/>
      </patternFill>
    </fill>
    <fill>
      <patternFill patternType="solid">
        <fgColor theme="8" tint="0.39997558519241921"/>
        <bgColor indexed="64"/>
      </patternFill>
    </fill>
    <fill>
      <patternFill patternType="solid">
        <fgColor theme="9" tint="0.39997558519241921"/>
        <bgColor indexed="65"/>
      </patternFill>
    </fill>
    <fill>
      <patternFill patternType="solid">
        <fgColor theme="9" tint="0.39997558519241921"/>
        <bgColor indexed="64"/>
      </patternFill>
    </fill>
    <fill>
      <patternFill patternType="solid">
        <fgColor theme="4"/>
      </patternFill>
    </fill>
    <fill>
      <patternFill patternType="solid">
        <fgColor theme="4"/>
        <bgColor indexed="64"/>
      </patternFill>
    </fill>
    <fill>
      <patternFill patternType="solid">
        <fgColor theme="5"/>
      </patternFill>
    </fill>
    <fill>
      <patternFill patternType="solid">
        <fgColor theme="5"/>
        <bgColor indexed="64"/>
      </patternFill>
    </fill>
    <fill>
      <patternFill patternType="solid">
        <fgColor theme="6"/>
      </patternFill>
    </fill>
    <fill>
      <patternFill patternType="solid">
        <fgColor theme="6"/>
        <bgColor indexed="64"/>
      </patternFill>
    </fill>
    <fill>
      <patternFill patternType="solid">
        <fgColor theme="7"/>
      </patternFill>
    </fill>
    <fill>
      <patternFill patternType="solid">
        <fgColor theme="7"/>
        <bgColor indexed="64"/>
      </patternFill>
    </fill>
    <fill>
      <patternFill patternType="solid">
        <fgColor theme="8"/>
      </patternFill>
    </fill>
    <fill>
      <patternFill patternType="solid">
        <fgColor theme="8"/>
        <bgColor indexed="64"/>
      </patternFill>
    </fill>
    <fill>
      <patternFill patternType="solid">
        <fgColor theme="9"/>
      </patternFill>
    </fill>
    <fill>
      <patternFill patternType="solid">
        <fgColor theme="9"/>
        <bgColor indexed="64"/>
      </patternFill>
    </fill>
    <fill>
      <patternFill patternType="solid">
        <fgColor rgb="FFA5A5A5"/>
      </patternFill>
    </fill>
    <fill>
      <patternFill patternType="solid">
        <fgColor rgb="FFA5A5A5"/>
        <bgColor indexed="64"/>
      </patternFill>
    </fill>
    <fill>
      <patternFill patternType="solid">
        <fgColor rgb="FFFFEB9C"/>
      </patternFill>
    </fill>
    <fill>
      <patternFill patternType="solid">
        <fgColor rgb="FFFFEB9C"/>
        <bgColor indexed="64"/>
      </patternFill>
    </fill>
    <fill>
      <patternFill patternType="solid">
        <fgColor rgb="FFFFFFCC"/>
      </patternFill>
    </fill>
    <fill>
      <patternFill patternType="solid">
        <fgColor rgb="FFFFC7CE"/>
      </patternFill>
    </fill>
    <fill>
      <patternFill patternType="solid">
        <fgColor rgb="FFFFC7CE"/>
        <bgColor indexed="64"/>
      </patternFill>
    </fill>
    <fill>
      <patternFill patternType="solid">
        <fgColor rgb="FFF2F2F2"/>
      </patternFill>
    </fill>
    <fill>
      <patternFill patternType="solid">
        <fgColor rgb="FFF2F2F2"/>
        <bgColor indexed="64"/>
      </patternFill>
    </fill>
    <fill>
      <patternFill patternType="solid">
        <fgColor rgb="FFFFCC99"/>
      </patternFill>
    </fill>
    <fill>
      <patternFill patternType="solid">
        <fgColor rgb="FFC6EFCE"/>
      </patternFill>
    </fill>
    <fill>
      <patternFill patternType="solid">
        <fgColor rgb="FFC6EFCE"/>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C0C0C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s>
  <borders count="160">
    <border>
      <left/>
      <right/>
      <top/>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top style="thin">
        <color indexed="64"/>
      </top>
      <bottom/>
      <diagonal/>
    </border>
    <border>
      <left/>
      <right/>
      <top style="thin">
        <color indexed="64"/>
      </top>
      <bottom/>
      <diagonal/>
    </border>
    <border>
      <left/>
      <right/>
      <top/>
      <bottom style="hair">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top/>
      <bottom/>
      <diagonal/>
    </border>
    <border>
      <left style="hair">
        <color indexed="64"/>
      </left>
      <right style="thin">
        <color indexed="64"/>
      </right>
      <top style="hair">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style="thin">
        <color indexed="64"/>
      </right>
      <top/>
      <bottom/>
      <diagonal/>
    </border>
    <border>
      <left style="thin">
        <color indexed="64"/>
      </left>
      <right style="hair">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style="double">
        <color indexed="64"/>
      </left>
      <right style="hair">
        <color indexed="64"/>
      </right>
      <top/>
      <bottom/>
      <diagonal/>
    </border>
    <border>
      <left style="hair">
        <color indexed="64"/>
      </left>
      <right style="double">
        <color indexed="64"/>
      </right>
      <top style="hair">
        <color indexed="64"/>
      </top>
      <bottom style="thin">
        <color indexed="64"/>
      </bottom>
      <diagonal/>
    </border>
    <border>
      <left style="thin">
        <color indexed="64"/>
      </left>
      <right style="hair">
        <color indexed="64"/>
      </right>
      <top style="thin">
        <color indexed="64"/>
      </top>
      <bottom/>
      <diagonal/>
    </border>
    <border>
      <left/>
      <right style="thin">
        <color indexed="64"/>
      </right>
      <top style="hair">
        <color indexed="64"/>
      </top>
      <bottom style="hair">
        <color indexed="64"/>
      </bottom>
      <diagonal/>
    </border>
    <border>
      <left style="hair">
        <color indexed="64"/>
      </left>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top/>
      <bottom style="double">
        <color indexed="64"/>
      </bottom>
      <diagonal/>
    </border>
    <border>
      <left style="thin">
        <color indexed="64"/>
      </left>
      <right style="hair">
        <color indexed="64"/>
      </right>
      <top/>
      <bottom style="double">
        <color indexed="64"/>
      </bottom>
      <diagonal/>
    </border>
    <border>
      <left style="thin">
        <color indexed="64"/>
      </left>
      <right style="thin">
        <color indexed="64"/>
      </right>
      <top/>
      <bottom style="double">
        <color indexed="64"/>
      </bottom>
      <diagonal/>
    </border>
    <border>
      <left/>
      <right style="hair">
        <color indexed="64"/>
      </right>
      <top/>
      <bottom style="double">
        <color indexed="64"/>
      </bottom>
      <diagonal/>
    </border>
    <border>
      <left style="thin">
        <color indexed="64"/>
      </left>
      <right style="hair">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top style="double">
        <color indexed="64"/>
      </top>
      <bottom/>
      <diagonal/>
    </border>
    <border>
      <left style="hair">
        <color indexed="64"/>
      </left>
      <right style="double">
        <color indexed="64"/>
      </right>
      <top/>
      <bottom/>
      <diagonal/>
    </border>
    <border>
      <left style="thin">
        <color indexed="64"/>
      </left>
      <right/>
      <top style="double">
        <color indexed="64"/>
      </top>
      <bottom/>
      <diagonal/>
    </border>
    <border>
      <left style="double">
        <color indexed="64"/>
      </left>
      <right style="hair">
        <color indexed="64"/>
      </right>
      <top/>
      <bottom style="double">
        <color indexed="64"/>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bottom style="double">
        <color indexed="64"/>
      </bottom>
      <diagonal/>
    </border>
    <border>
      <left style="double">
        <color indexed="64"/>
      </left>
      <right style="hair">
        <color indexed="64"/>
      </right>
      <top style="double">
        <color indexed="64"/>
      </top>
      <bottom/>
      <diagonal/>
    </border>
    <border>
      <left style="thin">
        <color indexed="64"/>
      </left>
      <right/>
      <top style="hair">
        <color indexed="64"/>
      </top>
      <bottom style="thin">
        <color indexed="64"/>
      </bottom>
      <diagonal/>
    </border>
    <border>
      <left/>
      <right style="thin">
        <color indexed="64"/>
      </right>
      <top style="double">
        <color indexed="64"/>
      </top>
      <bottom/>
      <diagonal/>
    </border>
    <border>
      <left style="hair">
        <color indexed="8"/>
      </left>
      <right style="hair">
        <color indexed="8"/>
      </right>
      <top/>
      <bottom/>
      <diagonal/>
    </border>
    <border>
      <left style="hair">
        <color indexed="8"/>
      </left>
      <right style="hair">
        <color indexed="64"/>
      </right>
      <top/>
      <bottom/>
      <diagonal/>
    </border>
    <border>
      <left style="hair">
        <color indexed="8"/>
      </left>
      <right style="thin">
        <color indexed="64"/>
      </right>
      <top/>
      <bottom/>
      <diagonal/>
    </border>
    <border>
      <left style="thin">
        <color indexed="64"/>
      </left>
      <right style="hair">
        <color indexed="8"/>
      </right>
      <top/>
      <bottom/>
      <diagonal/>
    </border>
    <border>
      <left style="thin">
        <color indexed="8"/>
      </left>
      <right style="hair">
        <color indexed="8"/>
      </right>
      <top/>
      <bottom/>
      <diagonal/>
    </border>
    <border>
      <left style="hair">
        <color indexed="8"/>
      </left>
      <right style="thin">
        <color indexed="8"/>
      </right>
      <top/>
      <bottom/>
      <diagonal/>
    </border>
    <border>
      <left/>
      <right style="hair">
        <color indexed="8"/>
      </right>
      <top/>
      <bottom/>
      <diagonal/>
    </border>
    <border>
      <left style="hair">
        <color indexed="8"/>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dashed">
        <color indexed="64"/>
      </top>
      <bottom style="dashed">
        <color indexed="64"/>
      </bottom>
      <diagonal/>
    </border>
    <border>
      <left style="double">
        <color indexed="64"/>
      </left>
      <right style="thin">
        <color indexed="64"/>
      </right>
      <top style="dashed">
        <color indexed="64"/>
      </top>
      <bottom style="dashed">
        <color indexed="64"/>
      </bottom>
      <diagonal/>
    </border>
    <border>
      <left style="double">
        <color indexed="64"/>
      </left>
      <right style="thin">
        <color indexed="64"/>
      </right>
      <top/>
      <bottom style="thin">
        <color indexed="64"/>
      </bottom>
      <diagonal/>
    </border>
    <border>
      <left style="thin">
        <color indexed="64"/>
      </left>
      <right style="double">
        <color indexed="64"/>
      </right>
      <top style="dashed">
        <color indexed="64"/>
      </top>
      <bottom style="dashed">
        <color indexed="64"/>
      </bottom>
      <diagonal/>
    </border>
    <border>
      <left style="double">
        <color indexed="64"/>
      </left>
      <right style="thin">
        <color indexed="64"/>
      </right>
      <top style="dashed">
        <color indexed="64"/>
      </top>
      <bottom/>
      <diagonal/>
    </border>
    <border>
      <left style="double">
        <color indexed="64"/>
      </left>
      <right style="thin">
        <color indexed="64"/>
      </right>
      <top/>
      <bottom/>
      <diagonal/>
    </border>
    <border>
      <left style="thin">
        <color indexed="64"/>
      </left>
      <right style="double">
        <color indexed="64"/>
      </right>
      <top style="dashed">
        <color indexed="64"/>
      </top>
      <bottom/>
      <diagonal/>
    </border>
    <border>
      <left style="thin">
        <color indexed="64"/>
      </left>
      <right/>
      <top style="dashed">
        <color indexed="64"/>
      </top>
      <bottom style="thin">
        <color indexed="64"/>
      </bottom>
      <diagonal/>
    </border>
    <border>
      <left style="thin">
        <color indexed="64"/>
      </left>
      <right style="double">
        <color indexed="64"/>
      </right>
      <top style="thin">
        <color indexed="64"/>
      </top>
      <bottom style="dashed">
        <color indexed="64"/>
      </bottom>
      <diagonal/>
    </border>
    <border>
      <left style="double">
        <color indexed="64"/>
      </left>
      <right style="thin">
        <color indexed="64"/>
      </right>
      <top style="thin">
        <color indexed="64"/>
      </top>
      <bottom style="dashed">
        <color indexed="64"/>
      </bottom>
      <diagonal/>
    </border>
    <border>
      <left style="thin">
        <color indexed="64"/>
      </left>
      <right/>
      <top style="dashed">
        <color indexed="64"/>
      </top>
      <bottom/>
      <diagonal/>
    </border>
    <border>
      <left style="double">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double">
        <color indexed="64"/>
      </right>
      <top style="thin">
        <color indexed="64"/>
      </top>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8"/>
      </right>
      <top/>
      <bottom/>
      <diagonal/>
    </border>
    <border>
      <left style="thin">
        <color indexed="8"/>
      </left>
      <right style="thin">
        <color indexed="8"/>
      </right>
      <top/>
      <bottom/>
      <diagonal/>
    </border>
    <border>
      <left/>
      <right style="thin">
        <color indexed="64"/>
      </right>
      <top style="thin">
        <color indexed="64"/>
      </top>
      <bottom style="thin">
        <color indexed="64"/>
      </bottom>
      <diagonal/>
    </border>
    <border>
      <left style="hair">
        <color indexed="64"/>
      </left>
      <right style="hair">
        <color indexed="8"/>
      </right>
      <top/>
      <bottom/>
      <diagonal/>
    </border>
    <border>
      <left style="thin">
        <color indexed="64"/>
      </left>
      <right style="double">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double">
        <color indexed="64"/>
      </left>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thin">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thick">
        <color theme="4" tint="0.49983214819788202"/>
      </bottom>
      <diagonal/>
    </border>
    <border>
      <left/>
      <right/>
      <top/>
      <bottom style="thick">
        <color theme="4" tint="0.49977111117893003"/>
      </bottom>
      <diagonal/>
    </border>
    <border>
      <left/>
      <right/>
      <top/>
      <bottom style="thick">
        <color theme="4" tint="0.49971007415997803"/>
      </bottom>
      <diagonal/>
    </border>
    <border>
      <left/>
      <right/>
      <top/>
      <bottom style="thick">
        <color theme="4" tint="0.49992370372631001"/>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ouble">
        <color indexed="64"/>
      </right>
      <top style="dashed">
        <color indexed="64"/>
      </top>
      <bottom style="dotted">
        <color indexed="64"/>
      </bottom>
      <diagonal/>
    </border>
    <border>
      <left style="double">
        <color indexed="64"/>
      </left>
      <right style="thin">
        <color indexed="64"/>
      </right>
      <top style="dashed">
        <color indexed="64"/>
      </top>
      <bottom style="dotted">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style="double">
        <color indexed="64"/>
      </right>
      <top style="double">
        <color indexed="64"/>
      </top>
      <bottom/>
      <diagonal/>
    </border>
    <border>
      <left style="hair">
        <color indexed="64"/>
      </left>
      <right style="double">
        <color indexed="64"/>
      </right>
      <top/>
      <bottom style="thin">
        <color indexed="64"/>
      </bottom>
      <diagonal/>
    </border>
    <border>
      <left style="double">
        <color indexed="64"/>
      </left>
      <right style="hair">
        <color indexed="64"/>
      </right>
      <top/>
      <bottom style="thin">
        <color indexed="64"/>
      </bottom>
      <diagonal/>
    </border>
  </borders>
  <cellStyleXfs count="299">
    <xf numFmtId="0" fontId="0" fillId="0" borderId="0">
      <alignment vertical="center"/>
    </xf>
    <xf numFmtId="0" fontId="30" fillId="2"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30" fillId="3"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30" fillId="4"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30" fillId="2"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19" borderId="0" applyNumberFormat="0" applyBorder="0" applyAlignment="0" applyProtection="0">
      <alignment vertical="center"/>
    </xf>
    <xf numFmtId="0" fontId="44" fillId="18" borderId="0" applyNumberFormat="0" applyBorder="0" applyAlignment="0" applyProtection="0">
      <alignment vertical="center"/>
    </xf>
    <xf numFmtId="0" fontId="45" fillId="20"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2" borderId="0" applyNumberFormat="0" applyBorder="0" applyAlignment="0" applyProtection="0">
      <alignment vertical="center"/>
    </xf>
    <xf numFmtId="0" fontId="44" fillId="21" borderId="0" applyNumberFormat="0" applyBorder="0" applyAlignment="0" applyProtection="0">
      <alignment vertical="center"/>
    </xf>
    <xf numFmtId="0" fontId="45" fillId="23" borderId="0" applyNumberFormat="0" applyBorder="0" applyAlignment="0" applyProtection="0">
      <alignment vertical="center"/>
    </xf>
    <xf numFmtId="0" fontId="30" fillId="5"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44" fillId="26" borderId="0" applyNumberFormat="0" applyBorder="0" applyAlignment="0" applyProtection="0">
      <alignment vertical="center"/>
    </xf>
    <xf numFmtId="0" fontId="45" fillId="30" borderId="0" applyNumberFormat="0" applyBorder="0" applyAlignment="0" applyProtection="0">
      <alignment vertical="center"/>
    </xf>
    <xf numFmtId="0" fontId="30" fillId="6"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30" fillId="5" borderId="0" applyNumberFormat="0" applyBorder="0" applyAlignment="0" applyProtection="0">
      <alignment vertical="center"/>
    </xf>
    <xf numFmtId="0" fontId="44" fillId="34" borderId="0" applyNumberFormat="0" applyBorder="0" applyAlignment="0" applyProtection="0">
      <alignment vertical="center"/>
    </xf>
    <xf numFmtId="0" fontId="45" fillId="35" borderId="0" applyNumberFormat="0" applyBorder="0" applyAlignment="0" applyProtection="0">
      <alignment vertical="center"/>
    </xf>
    <xf numFmtId="0" fontId="30" fillId="37" borderId="0" applyNumberFormat="0" applyBorder="0" applyAlignment="0" applyProtection="0">
      <alignment vertical="center"/>
    </xf>
    <xf numFmtId="0" fontId="30" fillId="38" borderId="0" applyNumberFormat="0" applyBorder="0" applyAlignment="0" applyProtection="0">
      <alignment vertical="center"/>
    </xf>
    <xf numFmtId="0" fontId="30" fillId="39" borderId="0" applyNumberFormat="0" applyBorder="0" applyAlignment="0" applyProtection="0">
      <alignment vertical="center"/>
    </xf>
    <xf numFmtId="0" fontId="30" fillId="40" borderId="0" applyNumberFormat="0" applyBorder="0" applyAlignment="0" applyProtection="0">
      <alignment vertical="center"/>
    </xf>
    <xf numFmtId="0" fontId="30" fillId="41" borderId="0" applyNumberFormat="0" applyBorder="0" applyAlignment="0" applyProtection="0">
      <alignment vertical="center"/>
    </xf>
    <xf numFmtId="0" fontId="44" fillId="36" borderId="0" applyNumberFormat="0" applyBorder="0" applyAlignment="0" applyProtection="0">
      <alignment vertical="center"/>
    </xf>
    <xf numFmtId="0" fontId="45" fillId="40" borderId="0" applyNumberFormat="0" applyBorder="0" applyAlignment="0" applyProtection="0">
      <alignment vertical="center"/>
    </xf>
    <xf numFmtId="0" fontId="30" fillId="3" borderId="0" applyNumberFormat="0" applyBorder="0" applyAlignment="0" applyProtection="0">
      <alignment vertical="center"/>
    </xf>
    <xf numFmtId="0" fontId="44" fillId="42" borderId="0" applyNumberFormat="0" applyBorder="0" applyAlignment="0" applyProtection="0">
      <alignment vertical="center"/>
    </xf>
    <xf numFmtId="0" fontId="45" fillId="43" borderId="0" applyNumberFormat="0" applyBorder="0" applyAlignment="0" applyProtection="0">
      <alignment vertical="center"/>
    </xf>
    <xf numFmtId="0" fontId="31" fillId="7" borderId="0" applyNumberFormat="0" applyBorder="0" applyAlignment="0" applyProtection="0">
      <alignment vertical="center"/>
    </xf>
    <xf numFmtId="0" fontId="44" fillId="44" borderId="0" applyNumberFormat="0" applyBorder="0" applyAlignment="0" applyProtection="0">
      <alignment vertical="center"/>
    </xf>
    <xf numFmtId="0" fontId="45" fillId="45" borderId="0" applyNumberFormat="0" applyBorder="0" applyAlignment="0" applyProtection="0">
      <alignment vertical="center"/>
    </xf>
    <xf numFmtId="0" fontId="31" fillId="47" borderId="0" applyNumberFormat="0" applyBorder="0" applyAlignment="0" applyProtection="0">
      <alignment vertical="center"/>
    </xf>
    <xf numFmtId="0" fontId="44" fillId="46" borderId="0" applyNumberFormat="0" applyBorder="0" applyAlignment="0" applyProtection="0">
      <alignment vertical="center"/>
    </xf>
    <xf numFmtId="0" fontId="45" fillId="47" borderId="0" applyNumberFormat="0" applyBorder="0" applyAlignment="0" applyProtection="0">
      <alignment vertical="center"/>
    </xf>
    <xf numFmtId="0" fontId="31" fillId="6" borderId="0" applyNumberFormat="0" applyBorder="0" applyAlignment="0" applyProtection="0">
      <alignment vertical="center"/>
    </xf>
    <xf numFmtId="0" fontId="44" fillId="48" borderId="0" applyNumberFormat="0" applyBorder="0" applyAlignment="0" applyProtection="0">
      <alignment vertical="center"/>
    </xf>
    <xf numFmtId="0" fontId="45" fillId="49" borderId="0" applyNumberFormat="0" applyBorder="0" applyAlignment="0" applyProtection="0">
      <alignment vertical="center"/>
    </xf>
    <xf numFmtId="0" fontId="31" fillId="5" borderId="0" applyNumberFormat="0" applyBorder="0" applyAlignment="0" applyProtection="0">
      <alignment vertical="center"/>
    </xf>
    <xf numFmtId="0" fontId="44" fillId="50" borderId="0" applyNumberFormat="0" applyBorder="0" applyAlignment="0" applyProtection="0">
      <alignment vertical="center"/>
    </xf>
    <xf numFmtId="0" fontId="45" fillId="51" borderId="0" applyNumberFormat="0" applyBorder="0" applyAlignment="0" applyProtection="0">
      <alignment vertical="center"/>
    </xf>
    <xf numFmtId="0" fontId="31" fillId="53" borderId="0" applyNumberFormat="0" applyBorder="0" applyAlignment="0" applyProtection="0">
      <alignment vertical="center"/>
    </xf>
    <xf numFmtId="0" fontId="44" fillId="52" borderId="0" applyNumberFormat="0" applyBorder="0" applyAlignment="0" applyProtection="0">
      <alignment vertical="center"/>
    </xf>
    <xf numFmtId="0" fontId="45" fillId="53" borderId="0" applyNumberFormat="0" applyBorder="0" applyAlignment="0" applyProtection="0">
      <alignment vertical="center"/>
    </xf>
    <xf numFmtId="0" fontId="31" fillId="3" borderId="0" applyNumberFormat="0" applyBorder="0" applyAlignment="0" applyProtection="0">
      <alignment vertical="center"/>
    </xf>
    <xf numFmtId="0" fontId="44" fillId="54" borderId="0" applyNumberFormat="0" applyBorder="0" applyAlignment="0" applyProtection="0">
      <alignment vertical="center"/>
    </xf>
    <xf numFmtId="0" fontId="45" fillId="55" borderId="0" applyNumberFormat="0" applyBorder="0" applyAlignment="0" applyProtection="0">
      <alignment vertical="center"/>
    </xf>
    <xf numFmtId="0" fontId="31" fillId="7" borderId="0" applyNumberFormat="0" applyBorder="0" applyAlignment="0" applyProtection="0">
      <alignment vertical="center"/>
    </xf>
    <xf numFmtId="0" fontId="46" fillId="56" borderId="0" applyNumberFormat="0" applyBorder="0" applyAlignment="0" applyProtection="0">
      <alignment vertical="center"/>
    </xf>
    <xf numFmtId="0" fontId="47" fillId="57" borderId="0" applyNumberFormat="0" applyBorder="0" applyAlignment="0" applyProtection="0">
      <alignment vertical="center"/>
    </xf>
    <xf numFmtId="0" fontId="31" fillId="8" borderId="0" applyNumberFormat="0" applyBorder="0" applyAlignment="0" applyProtection="0">
      <alignment vertical="center"/>
    </xf>
    <xf numFmtId="0" fontId="46" fillId="58" borderId="0" applyNumberFormat="0" applyBorder="0" applyAlignment="0" applyProtection="0">
      <alignment vertical="center"/>
    </xf>
    <xf numFmtId="0" fontId="47" fillId="59" borderId="0" applyNumberFormat="0" applyBorder="0" applyAlignment="0" applyProtection="0">
      <alignment vertical="center"/>
    </xf>
    <xf numFmtId="0" fontId="31" fillId="8" borderId="0" applyNumberFormat="0" applyBorder="0" applyAlignment="0" applyProtection="0">
      <alignment vertical="center"/>
    </xf>
    <xf numFmtId="0" fontId="46" fillId="60" borderId="0" applyNumberFormat="0" applyBorder="0" applyAlignment="0" applyProtection="0">
      <alignment vertical="center"/>
    </xf>
    <xf numFmtId="0" fontId="47" fillId="61" borderId="0" applyNumberFormat="0" applyBorder="0" applyAlignment="0" applyProtection="0">
      <alignment vertical="center"/>
    </xf>
    <xf numFmtId="0" fontId="31" fillId="9" borderId="0" applyNumberFormat="0" applyBorder="0" applyAlignment="0" applyProtection="0">
      <alignment vertical="center"/>
    </xf>
    <xf numFmtId="0" fontId="46" fillId="62" borderId="0" applyNumberFormat="0" applyBorder="0" applyAlignment="0" applyProtection="0">
      <alignment vertical="center"/>
    </xf>
    <xf numFmtId="0" fontId="47" fillId="63" borderId="0" applyNumberFormat="0" applyBorder="0" applyAlignment="0" applyProtection="0">
      <alignment vertical="center"/>
    </xf>
    <xf numFmtId="0" fontId="31" fillId="65" borderId="0" applyNumberFormat="0" applyBorder="0" applyAlignment="0" applyProtection="0">
      <alignment vertical="center"/>
    </xf>
    <xf numFmtId="0" fontId="46" fillId="64" borderId="0" applyNumberFormat="0" applyBorder="0" applyAlignment="0" applyProtection="0">
      <alignment vertical="center"/>
    </xf>
    <xf numFmtId="0" fontId="47" fillId="65" borderId="0" applyNumberFormat="0" applyBorder="0" applyAlignment="0" applyProtection="0">
      <alignment vertical="center"/>
    </xf>
    <xf numFmtId="0" fontId="31" fillId="67" borderId="0" applyNumberFormat="0" applyBorder="0" applyAlignment="0" applyProtection="0">
      <alignment vertical="center"/>
    </xf>
    <xf numFmtId="0" fontId="46" fillId="66" borderId="0" applyNumberFormat="0" applyBorder="0" applyAlignment="0" applyProtection="0">
      <alignment vertical="center"/>
    </xf>
    <xf numFmtId="0" fontId="47" fillId="67" borderId="0" applyNumberFormat="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3" fillId="69" borderId="137" applyNumberFormat="0" applyAlignment="0" applyProtection="0">
      <alignment vertical="center"/>
    </xf>
    <xf numFmtId="0" fontId="50" fillId="68" borderId="137" applyNumberFormat="0" applyAlignment="0" applyProtection="0">
      <alignment vertical="center"/>
    </xf>
    <xf numFmtId="0" fontId="51" fillId="69" borderId="137" applyNumberFormat="0" applyAlignment="0" applyProtection="0">
      <alignment vertical="center"/>
    </xf>
    <xf numFmtId="0" fontId="52" fillId="71" borderId="0" applyNumberFormat="0" applyBorder="0" applyAlignment="0" applyProtection="0">
      <alignment vertical="center"/>
    </xf>
    <xf numFmtId="0" fontId="53" fillId="70" borderId="0" applyNumberFormat="0" applyBorder="0" applyAlignment="0" applyProtection="0">
      <alignment vertical="center"/>
    </xf>
    <xf numFmtId="0" fontId="53" fillId="71" borderId="0" applyNumberFormat="0" applyBorder="0" applyAlignment="0" applyProtection="0">
      <alignment vertical="center"/>
    </xf>
    <xf numFmtId="9" fontId="1" fillId="0" borderId="0" applyFont="0" applyFill="0" applyBorder="0" applyAlignment="0" applyProtection="0">
      <alignment vertical="center"/>
    </xf>
    <xf numFmtId="0" fontId="1" fillId="4" borderId="138" applyNumberFormat="0" applyFont="0" applyAlignment="0" applyProtection="0">
      <alignment vertical="center"/>
    </xf>
    <xf numFmtId="0" fontId="44" fillId="72" borderId="138" applyNumberFormat="0" applyFont="0" applyAlignment="0" applyProtection="0">
      <alignment vertical="center"/>
    </xf>
    <xf numFmtId="0" fontId="45" fillId="4" borderId="138" applyNumberFormat="0" applyAlignment="0" applyProtection="0">
      <alignment vertical="center"/>
    </xf>
    <xf numFmtId="0" fontId="54" fillId="0" borderId="139" applyNumberFormat="0" applyFill="0" applyAlignment="0" applyProtection="0">
      <alignment vertical="center"/>
    </xf>
    <xf numFmtId="0" fontId="55" fillId="0" borderId="139" applyNumberFormat="0" applyFill="0" applyAlignment="0" applyProtection="0">
      <alignment vertical="center"/>
    </xf>
    <xf numFmtId="0" fontId="34" fillId="74" borderId="0" applyNumberFormat="0" applyBorder="0" applyAlignment="0" applyProtection="0">
      <alignment vertical="center"/>
    </xf>
    <xf numFmtId="0" fontId="56" fillId="73" borderId="0" applyNumberFormat="0" applyBorder="0" applyAlignment="0" applyProtection="0">
      <alignment vertical="center"/>
    </xf>
    <xf numFmtId="0" fontId="56" fillId="74" borderId="0" applyNumberFormat="0" applyBorder="0" applyAlignment="0" applyProtection="0">
      <alignment vertical="center"/>
    </xf>
    <xf numFmtId="0" fontId="57" fillId="2" borderId="140" applyNumberFormat="0" applyAlignment="0" applyProtection="0">
      <alignment vertical="center"/>
    </xf>
    <xf numFmtId="0" fontId="58" fillId="75" borderId="140" applyNumberFormat="0" applyAlignment="0" applyProtection="0">
      <alignment vertical="center"/>
    </xf>
    <xf numFmtId="0" fontId="58" fillId="76" borderId="140" applyNumberFormat="0" applyAlignment="0" applyProtection="0">
      <alignment vertical="center"/>
    </xf>
    <xf numFmtId="0" fontId="4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5" fillId="0" borderId="1" applyNumberFormat="0" applyFill="0" applyAlignment="0" applyProtection="0">
      <alignment vertical="center"/>
    </xf>
    <xf numFmtId="0" fontId="62" fillId="0" borderId="141" applyNumberFormat="0" applyFill="0" applyAlignment="0" applyProtection="0">
      <alignment vertical="center"/>
    </xf>
    <xf numFmtId="0" fontId="36" fillId="0" borderId="143" applyNumberFormat="0" applyFill="0" applyAlignment="0" applyProtection="0">
      <alignment vertical="center"/>
    </xf>
    <xf numFmtId="0" fontId="36" fillId="0" borderId="144" applyNumberFormat="0" applyFill="0" applyAlignment="0" applyProtection="0">
      <alignment vertical="center"/>
    </xf>
    <xf numFmtId="0" fontId="36" fillId="0" borderId="145" applyNumberFormat="0" applyFill="0" applyAlignment="0" applyProtection="0">
      <alignment vertical="center"/>
    </xf>
    <xf numFmtId="0" fontId="36" fillId="0" borderId="146" applyNumberFormat="0" applyFill="0" applyAlignment="0" applyProtection="0">
      <alignment vertical="center"/>
    </xf>
    <xf numFmtId="0" fontId="36" fillId="0" borderId="147" applyNumberFormat="0" applyFill="0" applyAlignment="0" applyProtection="0">
      <alignment vertical="center"/>
    </xf>
    <xf numFmtId="0" fontId="63" fillId="0" borderId="142" applyNumberFormat="0" applyFill="0" applyAlignment="0" applyProtection="0">
      <alignment vertical="center"/>
    </xf>
    <xf numFmtId="0" fontId="63" fillId="0" borderId="146" applyNumberFormat="0" applyFill="0" applyAlignment="0" applyProtection="0">
      <alignment vertical="center"/>
    </xf>
    <xf numFmtId="0" fontId="37" fillId="0" borderId="2" applyNumberFormat="0" applyFill="0" applyAlignment="0" applyProtection="0">
      <alignment vertical="center"/>
    </xf>
    <xf numFmtId="0" fontId="64" fillId="0" borderId="148" applyNumberFormat="0" applyFill="0" applyAlignment="0" applyProtection="0">
      <alignment vertical="center"/>
    </xf>
    <xf numFmtId="0" fontId="37"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8" fillId="0" borderId="3" applyNumberFormat="0" applyFill="0" applyAlignment="0" applyProtection="0">
      <alignment vertical="center"/>
    </xf>
    <xf numFmtId="0" fontId="65" fillId="0" borderId="149" applyNumberFormat="0" applyFill="0" applyAlignment="0" applyProtection="0">
      <alignment vertical="center"/>
    </xf>
    <xf numFmtId="0" fontId="66" fillId="0" borderId="149" applyNumberFormat="0" applyFill="0" applyAlignment="0" applyProtection="0">
      <alignment vertical="center"/>
    </xf>
    <xf numFmtId="0" fontId="67" fillId="2" borderId="150" applyNumberFormat="0" applyAlignment="0" applyProtection="0">
      <alignment vertical="center"/>
    </xf>
    <xf numFmtId="0" fontId="68" fillId="75" borderId="150" applyNumberFormat="0" applyAlignment="0" applyProtection="0">
      <alignment vertical="center"/>
    </xf>
    <xf numFmtId="0" fontId="68" fillId="76" borderId="150" applyNumberFormat="0" applyAlignment="0" applyProtection="0">
      <alignment vertical="center"/>
    </xf>
    <xf numFmtId="0" fontId="69"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1" fillId="3" borderId="140" applyNumberFormat="0" applyAlignment="0" applyProtection="0">
      <alignment vertical="center"/>
    </xf>
    <xf numFmtId="0" fontId="72" fillId="77" borderId="140" applyNumberFormat="0" applyAlignment="0" applyProtection="0">
      <alignment vertical="center"/>
    </xf>
    <xf numFmtId="0" fontId="72" fillId="3" borderId="140" applyNumberFormat="0" applyAlignment="0" applyProtection="0">
      <alignment vertical="center"/>
    </xf>
    <xf numFmtId="0" fontId="1" fillId="0" borderId="0">
      <alignment vertical="center"/>
    </xf>
    <xf numFmtId="0" fontId="43" fillId="0" borderId="0"/>
    <xf numFmtId="0" fontId="39" fillId="0" borderId="0"/>
    <xf numFmtId="0" fontId="30" fillId="0" borderId="0"/>
    <xf numFmtId="0" fontId="44" fillId="0" borderId="0"/>
    <xf numFmtId="0" fontId="45" fillId="0" borderId="0"/>
    <xf numFmtId="0" fontId="1" fillId="0" borderId="0">
      <alignment vertical="center"/>
    </xf>
    <xf numFmtId="0" fontId="1" fillId="0" borderId="0">
      <alignment vertical="center"/>
    </xf>
    <xf numFmtId="0" fontId="44" fillId="0" borderId="0">
      <alignment vertical="center"/>
    </xf>
    <xf numFmtId="0" fontId="45" fillId="0" borderId="0">
      <alignment vertical="center"/>
    </xf>
    <xf numFmtId="0" fontId="1" fillId="0" borderId="0"/>
    <xf numFmtId="0" fontId="73" fillId="79" borderId="0" applyNumberFormat="0" applyBorder="0" applyAlignment="0" applyProtection="0">
      <alignment vertical="center"/>
    </xf>
    <xf numFmtId="0" fontId="74" fillId="78" borderId="0" applyNumberFormat="0" applyBorder="0" applyAlignment="0" applyProtection="0">
      <alignment vertical="center"/>
    </xf>
    <xf numFmtId="0" fontId="74" fillId="79" borderId="0" applyNumberFormat="0" applyBorder="0" applyAlignment="0" applyProtection="0">
      <alignment vertical="center"/>
    </xf>
    <xf numFmtId="0" fontId="90" fillId="0" borderId="0">
      <alignment vertical="center"/>
    </xf>
    <xf numFmtId="0" fontId="91" fillId="2" borderId="0" applyNumberFormat="0" applyBorder="0" applyAlignment="0" applyProtection="0">
      <alignment vertical="center"/>
    </xf>
    <xf numFmtId="0" fontId="92" fillId="10" borderId="0" applyNumberFormat="0" applyBorder="0" applyAlignment="0" applyProtection="0">
      <alignment vertical="center"/>
    </xf>
    <xf numFmtId="0" fontId="91" fillId="84" borderId="0" applyNumberFormat="0" applyBorder="0" applyAlignment="0" applyProtection="0">
      <alignment vertical="center"/>
    </xf>
    <xf numFmtId="0" fontId="91" fillId="3" borderId="0" applyNumberFormat="0" applyBorder="0" applyAlignment="0" applyProtection="0">
      <alignment vertical="center"/>
    </xf>
    <xf numFmtId="0" fontId="92" fillId="12" borderId="0" applyNumberFormat="0" applyBorder="0" applyAlignment="0" applyProtection="0">
      <alignment vertical="center"/>
    </xf>
    <xf numFmtId="0" fontId="91" fillId="85" borderId="0" applyNumberFormat="0" applyBorder="0" applyAlignment="0" applyProtection="0">
      <alignment vertical="center"/>
    </xf>
    <xf numFmtId="0" fontId="91" fillId="4" borderId="0" applyNumberFormat="0" applyBorder="0" applyAlignment="0" applyProtection="0">
      <alignment vertical="center"/>
    </xf>
    <xf numFmtId="0" fontId="92" fillId="14" borderId="0" applyNumberFormat="0" applyBorder="0" applyAlignment="0" applyProtection="0">
      <alignment vertical="center"/>
    </xf>
    <xf numFmtId="0" fontId="91" fillId="86" borderId="0" applyNumberFormat="0" applyBorder="0" applyAlignment="0" applyProtection="0">
      <alignment vertical="center"/>
    </xf>
    <xf numFmtId="0" fontId="91" fillId="2" borderId="0" applyNumberFormat="0" applyBorder="0" applyAlignment="0" applyProtection="0">
      <alignment vertical="center"/>
    </xf>
    <xf numFmtId="0" fontId="92" fillId="16" borderId="0" applyNumberFormat="0" applyBorder="0" applyAlignment="0" applyProtection="0">
      <alignment vertical="center"/>
    </xf>
    <xf numFmtId="0" fontId="91" fillId="87" borderId="0" applyNumberFormat="0" applyBorder="0" applyAlignment="0" applyProtection="0">
      <alignment vertical="center"/>
    </xf>
    <xf numFmtId="0" fontId="91" fillId="88" borderId="0" applyNumberFormat="0" applyBorder="0" applyAlignment="0" applyProtection="0">
      <alignment vertical="center"/>
    </xf>
    <xf numFmtId="0" fontId="91" fillId="88" borderId="0" applyNumberFormat="0" applyBorder="0" applyAlignment="0" applyProtection="0">
      <alignment vertical="center"/>
    </xf>
    <xf numFmtId="0" fontId="91" fillId="88" borderId="0" applyNumberFormat="0" applyBorder="0" applyAlignment="0" applyProtection="0">
      <alignment vertical="center"/>
    </xf>
    <xf numFmtId="0" fontId="92" fillId="18" borderId="0" applyNumberFormat="0" applyBorder="0" applyAlignment="0" applyProtection="0">
      <alignment vertical="center"/>
    </xf>
    <xf numFmtId="0" fontId="91" fillId="88" borderId="0" applyNumberFormat="0" applyBorder="0" applyAlignment="0" applyProtection="0">
      <alignment vertical="center"/>
    </xf>
    <xf numFmtId="0" fontId="91" fillId="89" borderId="0" applyNumberFormat="0" applyBorder="0" applyAlignment="0" applyProtection="0">
      <alignment vertical="center"/>
    </xf>
    <xf numFmtId="0" fontId="91" fillId="89" borderId="0" applyNumberFormat="0" applyBorder="0" applyAlignment="0" applyProtection="0">
      <alignment vertical="center"/>
    </xf>
    <xf numFmtId="0" fontId="91" fillId="89" borderId="0" applyNumberFormat="0" applyBorder="0" applyAlignment="0" applyProtection="0">
      <alignment vertical="center"/>
    </xf>
    <xf numFmtId="0" fontId="92" fillId="21" borderId="0" applyNumberFormat="0" applyBorder="0" applyAlignment="0" applyProtection="0">
      <alignment vertical="center"/>
    </xf>
    <xf numFmtId="0" fontId="91" fillId="89" borderId="0" applyNumberFormat="0" applyBorder="0" applyAlignment="0" applyProtection="0">
      <alignment vertical="center"/>
    </xf>
    <xf numFmtId="0" fontId="91" fillId="5" borderId="0" applyNumberFormat="0" applyBorder="0" applyAlignment="0" applyProtection="0">
      <alignment vertical="center"/>
    </xf>
    <xf numFmtId="0" fontId="92" fillId="24" borderId="0" applyNumberFormat="0" applyBorder="0" applyAlignment="0" applyProtection="0">
      <alignment vertical="center"/>
    </xf>
    <xf numFmtId="0" fontId="91" fillId="90" borderId="0" applyNumberFormat="0" applyBorder="0" applyAlignment="0" applyProtection="0">
      <alignment vertical="center"/>
    </xf>
    <xf numFmtId="0" fontId="91" fillId="91" borderId="0" applyNumberFormat="0" applyBorder="0" applyAlignment="0" applyProtection="0">
      <alignment vertical="center"/>
    </xf>
    <xf numFmtId="0" fontId="91" fillId="91" borderId="0" applyNumberFormat="0" applyBorder="0" applyAlignment="0" applyProtection="0">
      <alignment vertical="center"/>
    </xf>
    <xf numFmtId="0" fontId="91" fillId="91" borderId="0" applyNumberFormat="0" applyBorder="0" applyAlignment="0" applyProtection="0">
      <alignment vertical="center"/>
    </xf>
    <xf numFmtId="0" fontId="91" fillId="91" borderId="0" applyNumberFormat="0" applyBorder="0" applyAlignment="0" applyProtection="0">
      <alignment vertical="center"/>
    </xf>
    <xf numFmtId="0" fontId="91" fillId="91" borderId="0" applyNumberFormat="0" applyBorder="0" applyAlignment="0" applyProtection="0">
      <alignment vertical="center"/>
    </xf>
    <xf numFmtId="0" fontId="92" fillId="26" borderId="0" applyNumberFormat="0" applyBorder="0" applyAlignment="0" applyProtection="0">
      <alignment vertical="center"/>
    </xf>
    <xf numFmtId="0" fontId="91" fillId="91" borderId="0" applyNumberFormat="0" applyBorder="0" applyAlignment="0" applyProtection="0">
      <alignment vertical="center"/>
    </xf>
    <xf numFmtId="0" fontId="91" fillId="6" borderId="0" applyNumberFormat="0" applyBorder="0" applyAlignment="0" applyProtection="0">
      <alignment vertical="center"/>
    </xf>
    <xf numFmtId="0" fontId="92" fillId="32" borderId="0" applyNumberFormat="0" applyBorder="0" applyAlignment="0" applyProtection="0">
      <alignment vertical="center"/>
    </xf>
    <xf numFmtId="0" fontId="91" fillId="92" borderId="0" applyNumberFormat="0" applyBorder="0" applyAlignment="0" applyProtection="0">
      <alignment vertical="center"/>
    </xf>
    <xf numFmtId="0" fontId="91" fillId="5" borderId="0" applyNumberFormat="0" applyBorder="0" applyAlignment="0" applyProtection="0">
      <alignment vertical="center"/>
    </xf>
    <xf numFmtId="0" fontId="92" fillId="34" borderId="0" applyNumberFormat="0" applyBorder="0" applyAlignment="0" applyProtection="0">
      <alignment vertical="center"/>
    </xf>
    <xf numFmtId="0" fontId="91" fillId="93" borderId="0" applyNumberFormat="0" applyBorder="0" applyAlignment="0" applyProtection="0">
      <alignment vertical="center"/>
    </xf>
    <xf numFmtId="0" fontId="91" fillId="94" borderId="0" applyNumberFormat="0" applyBorder="0" applyAlignment="0" applyProtection="0">
      <alignment vertical="center"/>
    </xf>
    <xf numFmtId="0" fontId="91" fillId="94" borderId="0" applyNumberFormat="0" applyBorder="0" applyAlignment="0" applyProtection="0">
      <alignment vertical="center"/>
    </xf>
    <xf numFmtId="0" fontId="91" fillId="94" borderId="0" applyNumberFormat="0" applyBorder="0" applyAlignment="0" applyProtection="0">
      <alignment vertical="center"/>
    </xf>
    <xf numFmtId="0" fontId="91" fillId="94" borderId="0" applyNumberFormat="0" applyBorder="0" applyAlignment="0" applyProtection="0">
      <alignment vertical="center"/>
    </xf>
    <xf numFmtId="0" fontId="91" fillId="94" borderId="0" applyNumberFormat="0" applyBorder="0" applyAlignment="0" applyProtection="0">
      <alignment vertical="center"/>
    </xf>
    <xf numFmtId="0" fontId="92" fillId="36" borderId="0" applyNumberFormat="0" applyBorder="0" applyAlignment="0" applyProtection="0">
      <alignment vertical="center"/>
    </xf>
    <xf numFmtId="0" fontId="91" fillId="94" borderId="0" applyNumberFormat="0" applyBorder="0" applyAlignment="0" applyProtection="0">
      <alignment vertical="center"/>
    </xf>
    <xf numFmtId="0" fontId="91" fillId="3" borderId="0" applyNumberFormat="0" applyBorder="0" applyAlignment="0" applyProtection="0">
      <alignment vertical="center"/>
    </xf>
    <xf numFmtId="0" fontId="92" fillId="42" borderId="0" applyNumberFormat="0" applyBorder="0" applyAlignment="0" applyProtection="0">
      <alignment vertical="center"/>
    </xf>
    <xf numFmtId="0" fontId="91" fillId="95" borderId="0" applyNumberFormat="0" applyBorder="0" applyAlignment="0" applyProtection="0">
      <alignment vertical="center"/>
    </xf>
    <xf numFmtId="0" fontId="93" fillId="7" borderId="0" applyNumberFormat="0" applyBorder="0" applyAlignment="0" applyProtection="0">
      <alignment vertical="center"/>
    </xf>
    <xf numFmtId="0" fontId="92" fillId="44" borderId="0" applyNumberFormat="0" applyBorder="0" applyAlignment="0" applyProtection="0">
      <alignment vertical="center"/>
    </xf>
    <xf numFmtId="0" fontId="91" fillId="45" borderId="0" applyNumberFormat="0" applyBorder="0" applyAlignment="0" applyProtection="0">
      <alignment vertical="center"/>
    </xf>
    <xf numFmtId="0" fontId="93" fillId="47" borderId="0" applyNumberFormat="0" applyBorder="0" applyAlignment="0" applyProtection="0">
      <alignment vertical="center"/>
    </xf>
    <xf numFmtId="0" fontId="92" fillId="46" borderId="0" applyNumberFormat="0" applyBorder="0" applyAlignment="0" applyProtection="0">
      <alignment vertical="center"/>
    </xf>
    <xf numFmtId="0" fontId="91" fillId="47" borderId="0" applyNumberFormat="0" applyBorder="0" applyAlignment="0" applyProtection="0">
      <alignment vertical="center"/>
    </xf>
    <xf numFmtId="0" fontId="93" fillId="6" borderId="0" applyNumberFormat="0" applyBorder="0" applyAlignment="0" applyProtection="0">
      <alignment vertical="center"/>
    </xf>
    <xf numFmtId="0" fontId="92" fillId="48" borderId="0" applyNumberFormat="0" applyBorder="0" applyAlignment="0" applyProtection="0">
      <alignment vertical="center"/>
    </xf>
    <xf numFmtId="0" fontId="91" fillId="49" borderId="0" applyNumberFormat="0" applyBorder="0" applyAlignment="0" applyProtection="0">
      <alignment vertical="center"/>
    </xf>
    <xf numFmtId="0" fontId="93" fillId="5" borderId="0" applyNumberFormat="0" applyBorder="0" applyAlignment="0" applyProtection="0">
      <alignment vertical="center"/>
    </xf>
    <xf numFmtId="0" fontId="92" fillId="50" borderId="0" applyNumberFormat="0" applyBorder="0" applyAlignment="0" applyProtection="0">
      <alignment vertical="center"/>
    </xf>
    <xf numFmtId="0" fontId="91" fillId="51" borderId="0" applyNumberFormat="0" applyBorder="0" applyAlignment="0" applyProtection="0">
      <alignment vertical="center"/>
    </xf>
    <xf numFmtId="0" fontId="93" fillId="53" borderId="0" applyNumberFormat="0" applyBorder="0" applyAlignment="0" applyProtection="0">
      <alignment vertical="center"/>
    </xf>
    <xf numFmtId="0" fontId="92" fillId="52" borderId="0" applyNumberFormat="0" applyBorder="0" applyAlignment="0" applyProtection="0">
      <alignment vertical="center"/>
    </xf>
    <xf numFmtId="0" fontId="91" fillId="53" borderId="0" applyNumberFormat="0" applyBorder="0" applyAlignment="0" applyProtection="0">
      <alignment vertical="center"/>
    </xf>
    <xf numFmtId="0" fontId="93" fillId="3" borderId="0" applyNumberFormat="0" applyBorder="0" applyAlignment="0" applyProtection="0">
      <alignment vertical="center"/>
    </xf>
    <xf numFmtId="0" fontId="92" fillId="54" borderId="0" applyNumberFormat="0" applyBorder="0" applyAlignment="0" applyProtection="0">
      <alignment vertical="center"/>
    </xf>
    <xf numFmtId="0" fontId="91" fillId="55" borderId="0" applyNumberFormat="0" applyBorder="0" applyAlignment="0" applyProtection="0">
      <alignment vertical="center"/>
    </xf>
    <xf numFmtId="0" fontId="94" fillId="71" borderId="0" applyNumberFormat="0" applyBorder="0" applyAlignment="0" applyProtection="0">
      <alignment vertical="center"/>
    </xf>
    <xf numFmtId="0" fontId="95" fillId="70" borderId="0" applyNumberFormat="0" applyBorder="0" applyAlignment="0" applyProtection="0">
      <alignment vertical="center"/>
    </xf>
    <xf numFmtId="0" fontId="95" fillId="71" borderId="0" applyNumberFormat="0" applyBorder="0" applyAlignment="0" applyProtection="0">
      <alignment vertical="center"/>
    </xf>
    <xf numFmtId="0" fontId="93" fillId="7" borderId="0" applyNumberFormat="0" applyBorder="0" applyAlignment="0" applyProtection="0">
      <alignment vertical="center"/>
    </xf>
    <xf numFmtId="0" fontId="96" fillId="56" borderId="0" applyNumberFormat="0" applyBorder="0" applyAlignment="0" applyProtection="0">
      <alignment vertical="center"/>
    </xf>
    <xf numFmtId="0" fontId="93" fillId="57" borderId="0" applyNumberFormat="0" applyBorder="0" applyAlignment="0" applyProtection="0">
      <alignment vertical="center"/>
    </xf>
    <xf numFmtId="0" fontId="93" fillId="8" borderId="0" applyNumberFormat="0" applyBorder="0" applyAlignment="0" applyProtection="0">
      <alignment vertical="center"/>
    </xf>
    <xf numFmtId="0" fontId="96" fillId="58" borderId="0" applyNumberFormat="0" applyBorder="0" applyAlignment="0" applyProtection="0">
      <alignment vertical="center"/>
    </xf>
    <xf numFmtId="0" fontId="93" fillId="59" borderId="0" applyNumberFormat="0" applyBorder="0" applyAlignment="0" applyProtection="0">
      <alignment vertical="center"/>
    </xf>
    <xf numFmtId="0" fontId="93" fillId="8" borderId="0" applyNumberFormat="0" applyBorder="0" applyAlignment="0" applyProtection="0">
      <alignment vertical="center"/>
    </xf>
    <xf numFmtId="0" fontId="96" fillId="60" borderId="0" applyNumberFormat="0" applyBorder="0" applyAlignment="0" applyProtection="0">
      <alignment vertical="center"/>
    </xf>
    <xf numFmtId="0" fontId="93" fillId="61" borderId="0" applyNumberFormat="0" applyBorder="0" applyAlignment="0" applyProtection="0">
      <alignment vertical="center"/>
    </xf>
    <xf numFmtId="0" fontId="93" fillId="9" borderId="0" applyNumberFormat="0" applyBorder="0" applyAlignment="0" applyProtection="0">
      <alignment vertical="center"/>
    </xf>
    <xf numFmtId="0" fontId="96" fillId="62" borderId="0" applyNumberFormat="0" applyBorder="0" applyAlignment="0" applyProtection="0">
      <alignment vertical="center"/>
    </xf>
    <xf numFmtId="0" fontId="93" fillId="63" borderId="0" applyNumberFormat="0" applyBorder="0" applyAlignment="0" applyProtection="0">
      <alignment vertical="center"/>
    </xf>
    <xf numFmtId="0" fontId="93" fillId="65" borderId="0" applyNumberFormat="0" applyBorder="0" applyAlignment="0" applyProtection="0">
      <alignment vertical="center"/>
    </xf>
    <xf numFmtId="0" fontId="96" fillId="64" borderId="0" applyNumberFormat="0" applyBorder="0" applyAlignment="0" applyProtection="0">
      <alignment vertical="center"/>
    </xf>
    <xf numFmtId="0" fontId="93" fillId="65" borderId="0" applyNumberFormat="0" applyBorder="0" applyAlignment="0" applyProtection="0">
      <alignment vertical="center"/>
    </xf>
    <xf numFmtId="0" fontId="93" fillId="67" borderId="0" applyNumberFormat="0" applyBorder="0" applyAlignment="0" applyProtection="0">
      <alignment vertical="center"/>
    </xf>
    <xf numFmtId="0" fontId="96" fillId="66" borderId="0" applyNumberFormat="0" applyBorder="0" applyAlignment="0" applyProtection="0">
      <alignment vertical="center"/>
    </xf>
    <xf numFmtId="0" fontId="93" fillId="67" borderId="0" applyNumberFormat="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9" fillId="69" borderId="137" applyNumberFormat="0" applyAlignment="0" applyProtection="0">
      <alignment vertical="center"/>
    </xf>
    <xf numFmtId="0" fontId="100" fillId="68" borderId="137" applyNumberFormat="0" applyAlignment="0" applyProtection="0">
      <alignment vertical="center"/>
    </xf>
    <xf numFmtId="0" fontId="99" fillId="69" borderId="137" applyNumberFormat="0" applyAlignment="0" applyProtection="0">
      <alignment vertical="center"/>
    </xf>
    <xf numFmtId="0" fontId="90" fillId="4" borderId="138" applyNumberFormat="0" applyFont="0" applyAlignment="0" applyProtection="0">
      <alignment vertical="center"/>
    </xf>
    <xf numFmtId="0" fontId="92" fillId="72" borderId="138" applyNumberFormat="0" applyFont="0" applyAlignment="0" applyProtection="0">
      <alignment vertical="center"/>
    </xf>
    <xf numFmtId="0" fontId="91" fillId="4" borderId="138" applyNumberFormat="0" applyAlignment="0" applyProtection="0">
      <alignment vertical="center"/>
    </xf>
    <xf numFmtId="0" fontId="101" fillId="0" borderId="139" applyNumberFormat="0" applyFill="0" applyAlignment="0" applyProtection="0">
      <alignment vertical="center"/>
    </xf>
    <xf numFmtId="0" fontId="101" fillId="0" borderId="139" applyNumberFormat="0" applyFill="0" applyAlignment="0" applyProtection="0">
      <alignment vertical="center"/>
    </xf>
    <xf numFmtId="0" fontId="102" fillId="3" borderId="140" applyNumberFormat="0" applyAlignment="0" applyProtection="0">
      <alignment vertical="center"/>
    </xf>
    <xf numFmtId="0" fontId="102" fillId="77" borderId="140" applyNumberFormat="0" applyAlignment="0" applyProtection="0">
      <alignment vertical="center"/>
    </xf>
    <xf numFmtId="0" fontId="102" fillId="3" borderId="140" applyNumberFormat="0" applyAlignment="0" applyProtection="0">
      <alignment vertical="center"/>
    </xf>
    <xf numFmtId="0" fontId="103" fillId="2" borderId="150" applyNumberFormat="0" applyAlignment="0" applyProtection="0">
      <alignment vertical="center"/>
    </xf>
    <xf numFmtId="0" fontId="103" fillId="75" borderId="150" applyNumberFormat="0" applyAlignment="0" applyProtection="0">
      <alignment vertical="center"/>
    </xf>
    <xf numFmtId="0" fontId="103" fillId="76" borderId="150" applyNumberFormat="0" applyAlignment="0" applyProtection="0">
      <alignment vertical="center"/>
    </xf>
    <xf numFmtId="0" fontId="104" fillId="74" borderId="0" applyNumberFormat="0" applyBorder="0" applyAlignment="0" applyProtection="0">
      <alignment vertical="center"/>
    </xf>
    <xf numFmtId="0" fontId="105" fillId="73" borderId="0" applyNumberFormat="0" applyBorder="0" applyAlignment="0" applyProtection="0">
      <alignment vertical="center"/>
    </xf>
    <xf numFmtId="0" fontId="105" fillId="74" borderId="0" applyNumberFormat="0" applyBorder="0" applyAlignment="0" applyProtection="0">
      <alignment vertical="center"/>
    </xf>
    <xf numFmtId="38" fontId="90" fillId="0" borderId="0" applyFont="0" applyFill="0" applyBorder="0" applyAlignment="0" applyProtection="0">
      <alignment vertical="center"/>
    </xf>
    <xf numFmtId="0" fontId="90" fillId="0" borderId="0">
      <alignment vertical="center"/>
    </xf>
    <xf numFmtId="0" fontId="92" fillId="0" borderId="0"/>
    <xf numFmtId="0" fontId="91" fillId="0" borderId="0"/>
    <xf numFmtId="0" fontId="91" fillId="0" borderId="0"/>
    <xf numFmtId="0" fontId="92" fillId="0" borderId="0"/>
    <xf numFmtId="0" fontId="91" fillId="0" borderId="0"/>
    <xf numFmtId="0" fontId="90" fillId="0" borderId="0">
      <alignment vertical="center"/>
    </xf>
    <xf numFmtId="0" fontId="90" fillId="0" borderId="0">
      <alignment vertical="center"/>
    </xf>
    <xf numFmtId="0" fontId="92" fillId="0" borderId="0">
      <alignment vertical="center"/>
    </xf>
    <xf numFmtId="0" fontId="91" fillId="0" borderId="0">
      <alignment vertical="center"/>
    </xf>
    <xf numFmtId="0" fontId="106" fillId="79" borderId="0" applyNumberFormat="0" applyBorder="0" applyAlignment="0" applyProtection="0">
      <alignment vertical="center"/>
    </xf>
    <xf numFmtId="0" fontId="106" fillId="78" borderId="0" applyNumberFormat="0" applyBorder="0" applyAlignment="0" applyProtection="0">
      <alignment vertical="center"/>
    </xf>
    <xf numFmtId="0" fontId="106" fillId="79" borderId="0" applyNumberFormat="0" applyBorder="0" applyAlignment="0" applyProtection="0">
      <alignment vertical="center"/>
    </xf>
    <xf numFmtId="0" fontId="107" fillId="0" borderId="1" applyNumberFormat="0" applyFill="0" applyAlignment="0" applyProtection="0">
      <alignment vertical="center"/>
    </xf>
    <xf numFmtId="0" fontId="108" fillId="0" borderId="141" applyNumberFormat="0" applyFill="0" applyAlignment="0" applyProtection="0">
      <alignment vertical="center"/>
    </xf>
    <xf numFmtId="0" fontId="109" fillId="0" borderId="142" applyNumberFormat="0" applyFill="0" applyAlignment="0" applyProtection="0">
      <alignment vertical="center"/>
    </xf>
    <xf numFmtId="0" fontId="109" fillId="0" borderId="142" applyNumberFormat="0" applyFill="0" applyAlignment="0" applyProtection="0">
      <alignment vertical="center"/>
    </xf>
    <xf numFmtId="0" fontId="109" fillId="0" borderId="142" applyNumberFormat="0" applyFill="0" applyAlignment="0" applyProtection="0">
      <alignment vertical="center"/>
    </xf>
    <xf numFmtId="0" fontId="109" fillId="0" borderId="142" applyNumberFormat="0" applyFill="0" applyAlignment="0" applyProtection="0">
      <alignment vertical="center"/>
    </xf>
    <xf numFmtId="0" fontId="109" fillId="0" borderId="142" applyNumberFormat="0" applyFill="0" applyAlignment="0" applyProtection="0">
      <alignment vertical="center"/>
    </xf>
    <xf numFmtId="0" fontId="110" fillId="0" borderId="142" applyNumberFormat="0" applyFill="0" applyAlignment="0" applyProtection="0">
      <alignment vertical="center"/>
    </xf>
    <xf numFmtId="0" fontId="110" fillId="0" borderId="142" applyNumberFormat="0" applyFill="0" applyAlignment="0" applyProtection="0">
      <alignment vertical="center"/>
    </xf>
    <xf numFmtId="0" fontId="111" fillId="0" borderId="2" applyNumberFormat="0" applyFill="0" applyAlignment="0" applyProtection="0">
      <alignment vertical="center"/>
    </xf>
    <xf numFmtId="0" fontId="112" fillId="0" borderId="148" applyNumberFormat="0" applyFill="0" applyAlignment="0" applyProtection="0">
      <alignment vertical="center"/>
    </xf>
    <xf numFmtId="0" fontId="111"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3" fillId="2" borderId="140" applyNumberFormat="0" applyAlignment="0" applyProtection="0">
      <alignment vertical="center"/>
    </xf>
    <xf numFmtId="0" fontId="113" fillId="75" borderId="140" applyNumberFormat="0" applyAlignment="0" applyProtection="0">
      <alignment vertical="center"/>
    </xf>
    <xf numFmtId="0" fontId="113" fillId="76" borderId="140" applyNumberFormat="0" applyAlignment="0" applyProtection="0">
      <alignment vertical="center"/>
    </xf>
    <xf numFmtId="0" fontId="114" fillId="0" borderId="0" applyNumberFormat="0" applyFill="0" applyBorder="0" applyAlignment="0" applyProtection="0">
      <alignment vertical="center"/>
    </xf>
    <xf numFmtId="0" fontId="114"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7" fillId="0" borderId="3" applyNumberFormat="0" applyFill="0" applyAlignment="0" applyProtection="0">
      <alignment vertical="center"/>
    </xf>
    <xf numFmtId="0" fontId="118" fillId="0" borderId="149" applyNumberFormat="0" applyFill="0" applyAlignment="0" applyProtection="0">
      <alignment vertical="center"/>
    </xf>
    <xf numFmtId="0" fontId="117" fillId="0" borderId="149" applyNumberFormat="0" applyFill="0" applyAlignment="0" applyProtection="0">
      <alignment vertical="center"/>
    </xf>
    <xf numFmtId="38" fontId="90" fillId="0" borderId="0" applyFont="0" applyFill="0" applyBorder="0" applyAlignment="0" applyProtection="0">
      <alignment vertical="center"/>
    </xf>
    <xf numFmtId="9" fontId="90" fillId="0" borderId="0" applyFont="0" applyFill="0" applyBorder="0" applyAlignment="0" applyProtection="0">
      <alignment vertical="center"/>
    </xf>
  </cellStyleXfs>
  <cellXfs count="1774">
    <xf numFmtId="0" fontId="0" fillId="0" borderId="0" xfId="0">
      <alignment vertical="center"/>
    </xf>
    <xf numFmtId="0" fontId="3" fillId="0" borderId="0" xfId="0" applyFont="1">
      <alignment vertical="center"/>
    </xf>
    <xf numFmtId="0" fontId="1"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right" vertical="center"/>
    </xf>
    <xf numFmtId="0" fontId="9" fillId="0" borderId="4" xfId="0" applyFont="1" applyBorder="1">
      <alignment vertical="center"/>
    </xf>
    <xf numFmtId="0" fontId="9" fillId="0" borderId="5" xfId="0" applyFont="1" applyBorder="1" applyAlignment="1">
      <alignment horizontal="center" vertical="center" shrinkToFit="1"/>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11" xfId="0" applyFont="1" applyBorder="1">
      <alignment vertical="center"/>
    </xf>
    <xf numFmtId="0" fontId="9" fillId="0" borderId="13" xfId="0" applyFont="1" applyBorder="1">
      <alignment vertical="center"/>
    </xf>
    <xf numFmtId="0" fontId="9" fillId="0" borderId="14" xfId="0" applyFont="1" applyBorder="1">
      <alignment vertical="center"/>
    </xf>
    <xf numFmtId="0" fontId="9" fillId="0" borderId="12" xfId="0" applyFont="1" applyBorder="1">
      <alignment vertical="center"/>
    </xf>
    <xf numFmtId="0" fontId="9" fillId="0" borderId="16" xfId="0" applyFont="1" applyBorder="1">
      <alignment vertical="center"/>
    </xf>
    <xf numFmtId="177" fontId="11" fillId="0" borderId="0" xfId="0" applyNumberFormat="1" applyFont="1">
      <alignment vertical="center"/>
    </xf>
    <xf numFmtId="0" fontId="14" fillId="0" borderId="17" xfId="0" applyFont="1" applyBorder="1" applyAlignment="1">
      <alignment horizontal="left" vertical="center"/>
    </xf>
    <xf numFmtId="0" fontId="15" fillId="0" borderId="17" xfId="0" applyFont="1" applyBorder="1" applyAlignment="1">
      <alignment horizontal="left" vertical="center"/>
    </xf>
    <xf numFmtId="0" fontId="6" fillId="0" borderId="12" xfId="0" applyFont="1" applyBorder="1">
      <alignment vertical="center"/>
    </xf>
    <xf numFmtId="0" fontId="6" fillId="0" borderId="16" xfId="0" applyFont="1" applyBorder="1">
      <alignment vertical="center"/>
    </xf>
    <xf numFmtId="182" fontId="9" fillId="0" borderId="12" xfId="0" applyNumberFormat="1" applyFont="1" applyBorder="1">
      <alignment vertical="center"/>
    </xf>
    <xf numFmtId="182" fontId="9" fillId="0" borderId="0" xfId="0" applyNumberFormat="1" applyFont="1">
      <alignment vertical="center"/>
    </xf>
    <xf numFmtId="183" fontId="9" fillId="0" borderId="5" xfId="0" applyNumberFormat="1" applyFont="1" applyBorder="1" applyAlignment="1">
      <alignment horizontal="center" vertical="center" shrinkToFit="1"/>
    </xf>
    <xf numFmtId="185" fontId="9" fillId="0" borderId="5" xfId="0" applyNumberFormat="1" applyFont="1" applyBorder="1" applyAlignment="1">
      <alignment horizontal="center" vertical="center" shrinkToFit="1"/>
    </xf>
    <xf numFmtId="182" fontId="9" fillId="0" borderId="5" xfId="0" applyNumberFormat="1" applyFont="1" applyBorder="1" applyAlignment="1">
      <alignment horizontal="center" vertical="center" shrinkToFit="1"/>
    </xf>
    <xf numFmtId="185" fontId="9" fillId="0" borderId="21" xfId="0" applyNumberFormat="1" applyFont="1" applyBorder="1" applyAlignment="1">
      <alignment horizontal="center" vertical="center" shrinkToFit="1"/>
    </xf>
    <xf numFmtId="185" fontId="9" fillId="0" borderId="22" xfId="0" applyNumberFormat="1" applyFont="1" applyBorder="1" applyAlignment="1">
      <alignment horizontal="center" vertical="center" shrinkToFit="1"/>
    </xf>
    <xf numFmtId="0" fontId="9" fillId="0" borderId="23" xfId="0" applyFont="1" applyBorder="1">
      <alignment vertical="center"/>
    </xf>
    <xf numFmtId="0" fontId="9" fillId="0" borderId="25" xfId="0" applyFont="1" applyBorder="1">
      <alignment vertical="center"/>
    </xf>
    <xf numFmtId="0" fontId="9" fillId="0" borderId="26" xfId="0" applyFont="1" applyBorder="1" applyAlignment="1">
      <alignment horizontal="center" shrinkToFit="1"/>
    </xf>
    <xf numFmtId="0" fontId="6" fillId="0" borderId="6" xfId="0" applyFont="1" applyBorder="1" applyAlignment="1">
      <alignment horizontal="center" vertical="top" shrinkToFit="1"/>
    </xf>
    <xf numFmtId="0" fontId="9" fillId="0" borderId="27" xfId="0" applyFont="1" applyBorder="1" applyAlignment="1">
      <alignment horizontal="center" shrinkToFit="1"/>
    </xf>
    <xf numFmtId="0" fontId="6" fillId="0" borderId="5" xfId="0" applyFont="1" applyBorder="1" applyAlignment="1">
      <alignment horizontal="center" vertical="center" shrinkToFit="1"/>
    </xf>
    <xf numFmtId="0" fontId="9" fillId="0" borderId="6" xfId="0" applyFont="1" applyBorder="1" applyAlignment="1">
      <alignment horizontal="center" vertical="top" shrinkToFit="1"/>
    </xf>
    <xf numFmtId="0" fontId="6" fillId="0" borderId="22" xfId="0" applyFont="1" applyBorder="1" applyAlignment="1">
      <alignment horizontal="center" vertical="center" shrinkToFit="1"/>
    </xf>
    <xf numFmtId="178" fontId="11" fillId="0" borderId="0" xfId="0" applyNumberFormat="1" applyFont="1" applyAlignment="1">
      <alignment horizontal="right" vertical="center"/>
    </xf>
    <xf numFmtId="185" fontId="9" fillId="0" borderId="28" xfId="0" applyNumberFormat="1" applyFont="1" applyBorder="1" applyAlignment="1">
      <alignment horizontal="center" vertical="center" shrinkToFit="1"/>
    </xf>
    <xf numFmtId="0" fontId="17" fillId="0" borderId="0" xfId="0" applyFont="1">
      <alignment vertical="center"/>
    </xf>
    <xf numFmtId="0" fontId="4" fillId="0" borderId="31" xfId="0" applyFont="1" applyBorder="1" applyAlignment="1">
      <alignment horizontal="center" vertical="center"/>
    </xf>
    <xf numFmtId="0" fontId="4" fillId="0" borderId="31" xfId="0" applyFont="1" applyBorder="1" applyAlignment="1">
      <alignment horizontal="center" vertical="center" wrapText="1"/>
    </xf>
    <xf numFmtId="0" fontId="14" fillId="0" borderId="0" xfId="0" applyFont="1" applyAlignment="1">
      <alignment horizontal="left" vertical="center"/>
    </xf>
    <xf numFmtId="0" fontId="9" fillId="0" borderId="32" xfId="0" applyFont="1" applyBorder="1" applyAlignment="1">
      <alignment horizontal="right" vertical="center"/>
    </xf>
    <xf numFmtId="0" fontId="6" fillId="0" borderId="33" xfId="0" applyFont="1" applyBorder="1">
      <alignment vertical="center"/>
    </xf>
    <xf numFmtId="0" fontId="9" fillId="0" borderId="34" xfId="0" applyFont="1" applyBorder="1">
      <alignment vertical="center"/>
    </xf>
    <xf numFmtId="177" fontId="11" fillId="0" borderId="0" xfId="0" applyNumberFormat="1" applyFont="1" applyAlignment="1">
      <alignment horizontal="right" vertical="center"/>
    </xf>
    <xf numFmtId="177" fontId="11" fillId="0" borderId="0" xfId="0" applyNumberFormat="1" applyFont="1" applyAlignment="1" applyProtection="1">
      <alignment horizontal="right" vertical="center"/>
      <protection locked="0"/>
    </xf>
    <xf numFmtId="178" fontId="11" fillId="0" borderId="0" xfId="0" applyNumberFormat="1" applyFont="1" applyAlignment="1" applyProtection="1">
      <alignment horizontal="right" vertical="center"/>
      <protection locked="0"/>
    </xf>
    <xf numFmtId="179" fontId="11" fillId="0" borderId="0" xfId="0" applyNumberFormat="1" applyFont="1" applyAlignment="1">
      <alignment horizontal="right" vertical="center"/>
    </xf>
    <xf numFmtId="0" fontId="12" fillId="0" borderId="35" xfId="0" applyFont="1" applyBorder="1" applyAlignment="1">
      <alignment horizontal="right" vertical="center"/>
    </xf>
    <xf numFmtId="0" fontId="12" fillId="0" borderId="36" xfId="0" applyFont="1" applyBorder="1" applyAlignment="1">
      <alignment horizontal="right" vertical="center"/>
    </xf>
    <xf numFmtId="0" fontId="9" fillId="0" borderId="33" xfId="0" applyFont="1" applyBorder="1">
      <alignment vertical="center"/>
    </xf>
    <xf numFmtId="178" fontId="11" fillId="0" borderId="12" xfId="0" applyNumberFormat="1" applyFont="1" applyBorder="1" applyAlignment="1">
      <alignment horizontal="right" vertical="center"/>
    </xf>
    <xf numFmtId="0" fontId="6" fillId="0" borderId="12" xfId="0" applyFont="1" applyBorder="1" applyAlignment="1">
      <alignment vertical="center" shrinkToFit="1"/>
    </xf>
    <xf numFmtId="0" fontId="12" fillId="0" borderId="37" xfId="0" applyFont="1" applyBorder="1" applyAlignment="1">
      <alignment horizontal="right" vertical="center"/>
    </xf>
    <xf numFmtId="182" fontId="12" fillId="0" borderId="35" xfId="0" applyNumberFormat="1" applyFont="1" applyBorder="1" applyAlignment="1">
      <alignment horizontal="right" vertical="center"/>
    </xf>
    <xf numFmtId="0" fontId="9" fillId="0" borderId="38" xfId="0" applyFont="1" applyBorder="1">
      <alignment vertical="center"/>
    </xf>
    <xf numFmtId="0" fontId="9" fillId="0" borderId="39" xfId="0" applyFont="1" applyBorder="1">
      <alignment vertical="center"/>
    </xf>
    <xf numFmtId="0" fontId="12" fillId="0" borderId="40" xfId="0" applyFont="1" applyBorder="1" applyAlignment="1">
      <alignment horizontal="right" vertical="center"/>
    </xf>
    <xf numFmtId="177" fontId="11" fillId="2" borderId="0" xfId="0" applyNumberFormat="1" applyFont="1" applyFill="1">
      <alignment vertical="center"/>
    </xf>
    <xf numFmtId="178" fontId="11" fillId="2" borderId="0" xfId="0" applyNumberFormat="1" applyFont="1" applyFill="1" applyAlignment="1">
      <alignment horizontal="right" vertical="center"/>
    </xf>
    <xf numFmtId="177" fontId="11" fillId="2" borderId="0" xfId="0" applyNumberFormat="1" applyFont="1" applyFill="1" applyAlignment="1">
      <alignment horizontal="right" vertical="center"/>
    </xf>
    <xf numFmtId="182" fontId="9" fillId="0" borderId="0" xfId="0" applyNumberFormat="1" applyFont="1" applyAlignment="1">
      <alignment horizontal="right" vertical="center"/>
    </xf>
    <xf numFmtId="0" fontId="19" fillId="0" borderId="0" xfId="0" applyFont="1" applyAlignment="1">
      <alignment vertical="top"/>
    </xf>
    <xf numFmtId="0" fontId="12" fillId="0" borderId="41" xfId="0" applyFont="1" applyBorder="1" applyAlignment="1">
      <alignment horizontal="right" vertical="center"/>
    </xf>
    <xf numFmtId="0" fontId="6" fillId="0" borderId="40" xfId="0" applyFont="1" applyBorder="1" applyAlignment="1">
      <alignment horizontal="right" vertical="center"/>
    </xf>
    <xf numFmtId="0" fontId="6" fillId="0" borderId="35" xfId="0" applyFont="1" applyBorder="1" applyAlignment="1">
      <alignment horizontal="right" vertical="center"/>
    </xf>
    <xf numFmtId="0" fontId="6" fillId="0" borderId="36" xfId="0" applyFont="1" applyBorder="1" applyAlignment="1">
      <alignment horizontal="right" vertical="center"/>
    </xf>
    <xf numFmtId="186" fontId="12" fillId="0" borderId="35" xfId="0" applyNumberFormat="1" applyFont="1" applyBorder="1">
      <alignment vertical="center"/>
    </xf>
    <xf numFmtId="0" fontId="12" fillId="0" borderId="36" xfId="0" applyFont="1" applyBorder="1" applyAlignment="1">
      <alignment horizontal="center" vertical="center"/>
    </xf>
    <xf numFmtId="185" fontId="12" fillId="0" borderId="36" xfId="0" applyNumberFormat="1" applyFont="1" applyBorder="1" applyAlignment="1">
      <alignment horizontal="right" vertical="center"/>
    </xf>
    <xf numFmtId="0" fontId="12" fillId="0" borderId="42" xfId="0" applyFont="1" applyBorder="1" applyAlignment="1">
      <alignment horizontal="right" vertical="center"/>
    </xf>
    <xf numFmtId="0" fontId="12" fillId="0" borderId="43" xfId="0" applyFont="1" applyBorder="1" applyAlignment="1">
      <alignment horizontal="right" vertical="center"/>
    </xf>
    <xf numFmtId="0" fontId="12" fillId="0" borderId="44" xfId="0" applyFont="1" applyBorder="1" applyAlignment="1">
      <alignment horizontal="right" vertical="center"/>
    </xf>
    <xf numFmtId="0" fontId="12" fillId="0" borderId="45" xfId="0" applyFont="1" applyBorder="1" applyAlignment="1">
      <alignment horizontal="right" vertical="center"/>
    </xf>
    <xf numFmtId="55" fontId="22" fillId="2" borderId="0" xfId="0" applyNumberFormat="1" applyFont="1" applyFill="1" applyAlignment="1">
      <alignment horizontal="center" vertical="center"/>
    </xf>
    <xf numFmtId="0" fontId="23" fillId="2" borderId="0" xfId="0" applyFont="1" applyFill="1" applyAlignment="1">
      <alignment horizontal="center" vertical="center"/>
    </xf>
    <xf numFmtId="0" fontId="17" fillId="0" borderId="0" xfId="0" applyFont="1" applyAlignment="1">
      <alignment horizontal="right" vertical="center"/>
    </xf>
    <xf numFmtId="177" fontId="6" fillId="0" borderId="0" xfId="0" applyNumberFormat="1" applyFont="1">
      <alignment vertical="center"/>
    </xf>
    <xf numFmtId="0" fontId="19" fillId="0" borderId="0" xfId="0" applyFont="1" applyAlignment="1">
      <alignment horizontal="left" vertical="top"/>
    </xf>
    <xf numFmtId="0" fontId="24" fillId="2" borderId="0" xfId="0" applyFont="1" applyFill="1" applyAlignment="1">
      <alignment horizontal="center" vertical="center"/>
    </xf>
    <xf numFmtId="58" fontId="4" fillId="0" borderId="31" xfId="0" applyNumberFormat="1" applyFont="1" applyBorder="1" applyAlignment="1">
      <alignment horizontal="distributed" vertical="center" justifyLastLine="1"/>
    </xf>
    <xf numFmtId="0" fontId="16" fillId="0" borderId="31" xfId="0" applyFont="1" applyBorder="1" applyAlignment="1">
      <alignment horizontal="center" vertical="center"/>
    </xf>
    <xf numFmtId="0" fontId="7" fillId="0" borderId="0" xfId="0" applyFont="1" applyAlignment="1">
      <alignment horizontal="right" vertical="center"/>
    </xf>
    <xf numFmtId="0" fontId="6" fillId="0" borderId="0" xfId="0" applyFont="1" applyAlignment="1">
      <alignment horizontal="right" vertical="center"/>
    </xf>
    <xf numFmtId="0" fontId="4" fillId="0" borderId="0" xfId="0" applyFont="1">
      <alignment vertical="center"/>
    </xf>
    <xf numFmtId="0" fontId="3" fillId="0" borderId="0" xfId="0" applyFont="1" applyAlignment="1">
      <alignment vertical="center" shrinkToFit="1"/>
    </xf>
    <xf numFmtId="0" fontId="12" fillId="0" borderId="46" xfId="0" applyFont="1" applyBorder="1" applyAlignment="1">
      <alignment horizontal="right" vertical="center"/>
    </xf>
    <xf numFmtId="0" fontId="12" fillId="0" borderId="47" xfId="0" applyFont="1" applyBorder="1" applyAlignment="1">
      <alignment horizontal="right" vertical="center"/>
    </xf>
    <xf numFmtId="0" fontId="6" fillId="0" borderId="41" xfId="0" applyFont="1" applyBorder="1" applyAlignment="1">
      <alignment horizontal="right" vertical="center"/>
    </xf>
    <xf numFmtId="0" fontId="21" fillId="0" borderId="0" xfId="0" applyFont="1">
      <alignment vertical="center"/>
    </xf>
    <xf numFmtId="0" fontId="3" fillId="0" borderId="0" xfId="136" applyFont="1">
      <alignment vertical="center"/>
    </xf>
    <xf numFmtId="0" fontId="9" fillId="0" borderId="0" xfId="136" applyFont="1">
      <alignment vertical="center"/>
    </xf>
    <xf numFmtId="0" fontId="17" fillId="0" borderId="12" xfId="136" applyFont="1" applyBorder="1" applyAlignment="1">
      <alignment horizontal="center" vertical="center" wrapText="1" shrinkToFit="1"/>
    </xf>
    <xf numFmtId="0" fontId="6" fillId="0" borderId="0" xfId="136" applyFont="1">
      <alignment vertical="center"/>
    </xf>
    <xf numFmtId="0" fontId="12" fillId="0" borderId="35" xfId="136" applyFont="1" applyBorder="1" applyAlignment="1">
      <alignment horizontal="right" vertical="center"/>
    </xf>
    <xf numFmtId="0" fontId="12" fillId="0" borderId="41" xfId="136" applyFont="1" applyBorder="1" applyAlignment="1">
      <alignment horizontal="right" vertical="center"/>
    </xf>
    <xf numFmtId="0" fontId="12" fillId="0" borderId="50" xfId="0" applyFont="1" applyBorder="1" applyAlignment="1">
      <alignment horizontal="right" vertical="center"/>
    </xf>
    <xf numFmtId="0" fontId="12" fillId="0" borderId="27" xfId="0" applyFont="1" applyBorder="1" applyAlignment="1">
      <alignment horizontal="center" wrapText="1"/>
    </xf>
    <xf numFmtId="0" fontId="25" fillId="0" borderId="0" xfId="0" applyFont="1">
      <alignment vertical="center"/>
    </xf>
    <xf numFmtId="0" fontId="9" fillId="0" borderId="14" xfId="0" applyFont="1" applyBorder="1" applyAlignment="1">
      <alignment horizontal="center" vertical="center" wrapText="1"/>
    </xf>
    <xf numFmtId="0" fontId="26" fillId="0" borderId="0" xfId="0" applyFont="1">
      <alignment vertical="center"/>
    </xf>
    <xf numFmtId="0" fontId="9" fillId="0" borderId="19" xfId="0" applyFont="1" applyBorder="1" applyAlignment="1">
      <alignment horizontal="distributed" shrinkToFit="1"/>
    </xf>
    <xf numFmtId="0" fontId="9" fillId="0" borderId="6" xfId="0" applyFont="1" applyBorder="1" applyAlignment="1">
      <alignment horizontal="distributed" vertical="top" shrinkToFit="1"/>
    </xf>
    <xf numFmtId="0" fontId="9" fillId="0" borderId="19" xfId="0" applyFont="1" applyBorder="1" applyAlignment="1">
      <alignment shrinkToFit="1"/>
    </xf>
    <xf numFmtId="177" fontId="17" fillId="0" borderId="0" xfId="0" applyNumberFormat="1" applyFont="1" applyAlignment="1">
      <alignment vertical="top" wrapText="1"/>
    </xf>
    <xf numFmtId="0" fontId="12" fillId="0" borderId="51" xfId="0" applyFont="1" applyBorder="1" applyAlignment="1">
      <alignment horizontal="right" vertical="center"/>
    </xf>
    <xf numFmtId="0" fontId="12" fillId="0" borderId="40" xfId="136" applyFont="1" applyBorder="1" applyAlignment="1">
      <alignment horizontal="right" vertical="center"/>
    </xf>
    <xf numFmtId="0" fontId="12" fillId="0" borderId="36" xfId="136" applyFont="1" applyBorder="1" applyAlignment="1">
      <alignment horizontal="right" vertical="center"/>
    </xf>
    <xf numFmtId="0" fontId="6" fillId="0" borderId="40" xfId="146" applyFont="1" applyBorder="1" applyAlignment="1">
      <alignment horizontal="right" vertical="center"/>
    </xf>
    <xf numFmtId="0" fontId="6" fillId="0" borderId="51" xfId="146" applyFont="1" applyBorder="1" applyAlignment="1">
      <alignment horizontal="right" vertical="center"/>
    </xf>
    <xf numFmtId="0" fontId="18" fillId="0" borderId="0" xfId="0" applyFont="1">
      <alignment vertical="center"/>
    </xf>
    <xf numFmtId="177" fontId="11" fillId="0" borderId="16" xfId="0" applyNumberFormat="1" applyFont="1" applyBorder="1" applyAlignment="1">
      <alignment horizontal="right" vertical="center"/>
    </xf>
    <xf numFmtId="0" fontId="9" fillId="0" borderId="38" xfId="0" applyFont="1" applyBorder="1" applyAlignment="1">
      <alignment horizontal="left" vertical="center"/>
    </xf>
    <xf numFmtId="178" fontId="11" fillId="0" borderId="4" xfId="0" applyNumberFormat="1" applyFont="1" applyBorder="1" applyAlignment="1" applyProtection="1">
      <alignment horizontal="right" vertical="center"/>
      <protection locked="0"/>
    </xf>
    <xf numFmtId="0" fontId="9" fillId="0" borderId="39" xfId="0" applyFont="1" applyBorder="1" applyAlignment="1">
      <alignment horizontal="center" vertical="top" shrinkToFit="1"/>
    </xf>
    <xf numFmtId="0" fontId="9" fillId="0" borderId="19" xfId="0" applyFont="1" applyBorder="1" applyAlignment="1">
      <alignment horizontal="center" shrinkToFit="1"/>
    </xf>
    <xf numFmtId="0" fontId="12" fillId="0" borderId="54" xfId="0" applyFont="1" applyBorder="1" applyAlignment="1">
      <alignment horizontal="center" vertical="top" wrapText="1"/>
    </xf>
    <xf numFmtId="177" fontId="11" fillId="0" borderId="48" xfId="0" applyNumberFormat="1" applyFont="1" applyBorder="1" applyAlignment="1" applyProtection="1">
      <alignment horizontal="right" vertical="center"/>
      <protection locked="0"/>
    </xf>
    <xf numFmtId="178" fontId="11" fillId="0" borderId="53" xfId="0" applyNumberFormat="1" applyFont="1" applyBorder="1" applyProtection="1">
      <alignment vertical="center"/>
      <protection locked="0"/>
    </xf>
    <xf numFmtId="177" fontId="11" fillId="0" borderId="55" xfId="0" applyNumberFormat="1" applyFont="1" applyBorder="1" applyAlignment="1" applyProtection="1">
      <alignment horizontal="right" vertical="center"/>
      <protection locked="0"/>
    </xf>
    <xf numFmtId="178" fontId="11" fillId="0" borderId="4" xfId="0" applyNumberFormat="1" applyFont="1" applyBorder="1" applyAlignment="1">
      <alignment horizontal="right" vertical="center"/>
    </xf>
    <xf numFmtId="178" fontId="11" fillId="0" borderId="53" xfId="0" applyNumberFormat="1" applyFont="1" applyBorder="1" applyAlignment="1">
      <alignment horizontal="right" vertical="center"/>
    </xf>
    <xf numFmtId="177" fontId="11" fillId="0" borderId="48" xfId="0" applyNumberFormat="1" applyFont="1" applyBorder="1" applyAlignment="1">
      <alignment horizontal="right" vertical="center"/>
    </xf>
    <xf numFmtId="177" fontId="11" fillId="0" borderId="4" xfId="0" applyNumberFormat="1" applyFont="1" applyBorder="1" applyAlignment="1">
      <alignment horizontal="right" vertical="center"/>
    </xf>
    <xf numFmtId="177" fontId="11" fillId="0" borderId="12" xfId="0" applyNumberFormat="1" applyFont="1" applyBorder="1" applyAlignment="1">
      <alignment horizontal="right" vertical="center"/>
    </xf>
    <xf numFmtId="177" fontId="11" fillId="0" borderId="53" xfId="0" applyNumberFormat="1" applyFont="1" applyBorder="1" applyAlignment="1">
      <alignment horizontal="right" vertical="center"/>
    </xf>
    <xf numFmtId="177" fontId="11" fillId="0" borderId="4" xfId="0" applyNumberFormat="1" applyFont="1" applyBorder="1" applyAlignment="1" applyProtection="1">
      <alignment horizontal="right" vertical="center"/>
      <protection locked="0"/>
    </xf>
    <xf numFmtId="177" fontId="11" fillId="0" borderId="53" xfId="0" applyNumberFormat="1" applyFont="1" applyBorder="1" applyAlignment="1" applyProtection="1">
      <alignment horizontal="right" vertical="center"/>
      <protection locked="0"/>
    </xf>
    <xf numFmtId="177" fontId="11" fillId="0" borderId="12" xfId="0" applyNumberFormat="1" applyFont="1" applyBorder="1" applyAlignment="1" applyProtection="1">
      <alignment horizontal="right" vertical="center"/>
      <protection locked="0"/>
    </xf>
    <xf numFmtId="177" fontId="11" fillId="0" borderId="52" xfId="0" applyNumberFormat="1" applyFont="1" applyBorder="1" applyAlignment="1" applyProtection="1">
      <alignment horizontal="right" vertical="center"/>
      <protection locked="0"/>
    </xf>
    <xf numFmtId="178" fontId="11" fillId="0" borderId="53" xfId="0" applyNumberFormat="1" applyFont="1" applyBorder="1" applyAlignment="1" applyProtection="1">
      <alignment horizontal="right" vertical="center"/>
      <protection locked="0"/>
    </xf>
    <xf numFmtId="177" fontId="11" fillId="0" borderId="33" xfId="0" applyNumberFormat="1" applyFont="1" applyBorder="1" applyAlignment="1" applyProtection="1">
      <alignment horizontal="right" vertical="center"/>
      <protection locked="0"/>
    </xf>
    <xf numFmtId="0" fontId="15" fillId="0" borderId="17" xfId="0" applyFont="1" applyBorder="1">
      <alignment vertical="center"/>
    </xf>
    <xf numFmtId="0" fontId="17" fillId="0" borderId="0" xfId="0" applyFont="1" applyAlignment="1">
      <alignment horizontal="distributed" vertical="center" justifyLastLine="1"/>
    </xf>
    <xf numFmtId="177" fontId="17" fillId="0" borderId="0" xfId="0" applyNumberFormat="1" applyFont="1" applyAlignment="1">
      <alignment horizontal="right" vertical="center"/>
    </xf>
    <xf numFmtId="177" fontId="17" fillId="0" borderId="0" xfId="0" applyNumberFormat="1" applyFont="1" applyAlignment="1" applyProtection="1">
      <alignment horizontal="right" vertical="center"/>
      <protection locked="0"/>
    </xf>
    <xf numFmtId="178" fontId="17" fillId="0" borderId="0" xfId="0" applyNumberFormat="1" applyFont="1" applyAlignment="1" applyProtection="1">
      <alignment horizontal="right" vertical="center"/>
      <protection locked="0"/>
    </xf>
    <xf numFmtId="49" fontId="18" fillId="0" borderId="0" xfId="0" applyNumberFormat="1" applyFont="1" applyAlignment="1">
      <alignment horizontal="left" vertical="center"/>
    </xf>
    <xf numFmtId="182" fontId="18" fillId="0" borderId="0" xfId="0" applyNumberFormat="1" applyFont="1">
      <alignment vertical="center"/>
    </xf>
    <xf numFmtId="0" fontId="18" fillId="0" borderId="0" xfId="0" applyFont="1" applyAlignment="1">
      <alignment vertical="top"/>
    </xf>
    <xf numFmtId="183" fontId="18" fillId="0" borderId="0" xfId="0" applyNumberFormat="1" applyFont="1">
      <alignment vertical="center"/>
    </xf>
    <xf numFmtId="177" fontId="11" fillId="0" borderId="52" xfId="0" applyNumberFormat="1" applyFont="1" applyBorder="1" applyAlignment="1">
      <alignment horizontal="right" vertical="center"/>
    </xf>
    <xf numFmtId="0" fontId="11" fillId="0" borderId="48" xfId="0" applyFont="1" applyBorder="1" applyAlignment="1">
      <alignment horizontal="right" vertical="center" justifyLastLine="1"/>
    </xf>
    <xf numFmtId="38" fontId="11" fillId="0" borderId="55" xfId="110" applyFont="1" applyBorder="1" applyAlignment="1">
      <alignment vertical="center" justifyLastLine="1"/>
    </xf>
    <xf numFmtId="182" fontId="12" fillId="0" borderId="29" xfId="0" applyNumberFormat="1" applyFont="1" applyBorder="1" applyAlignment="1">
      <alignment horizontal="right" vertical="center"/>
    </xf>
    <xf numFmtId="183" fontId="12" fillId="0" borderId="19" xfId="0" applyNumberFormat="1" applyFont="1" applyBorder="1" applyAlignment="1">
      <alignment horizontal="right" vertical="center"/>
    </xf>
    <xf numFmtId="182" fontId="12" fillId="0" borderId="19" xfId="0" applyNumberFormat="1" applyFont="1" applyBorder="1" applyAlignment="1">
      <alignment horizontal="right" vertical="center"/>
    </xf>
    <xf numFmtId="185" fontId="12" fillId="0" borderId="19" xfId="0" applyNumberFormat="1" applyFont="1" applyBorder="1" applyAlignment="1">
      <alignment horizontal="right" vertical="center"/>
    </xf>
    <xf numFmtId="0" fontId="12" fillId="0" borderId="19" xfId="0" applyFont="1" applyBorder="1" applyAlignment="1">
      <alignment horizontal="right" vertical="center"/>
    </xf>
    <xf numFmtId="0" fontId="12" fillId="0" borderId="24" xfId="0" applyFont="1" applyBorder="1" applyAlignment="1">
      <alignment horizontal="right" vertical="center"/>
    </xf>
    <xf numFmtId="0" fontId="12" fillId="0" borderId="29" xfId="0" applyFont="1" applyBorder="1" applyAlignment="1">
      <alignment horizontal="right" vertical="center"/>
    </xf>
    <xf numFmtId="185" fontId="12" fillId="0" borderId="20" xfId="0" applyNumberFormat="1" applyFont="1" applyBorder="1" applyAlignment="1">
      <alignment horizontal="right" vertical="center"/>
    </xf>
    <xf numFmtId="185" fontId="12" fillId="0" borderId="24" xfId="0" applyNumberFormat="1" applyFont="1" applyBorder="1" applyAlignment="1">
      <alignment horizontal="right" vertical="center"/>
    </xf>
    <xf numFmtId="0" fontId="12" fillId="0" borderId="56" xfId="0" applyFont="1" applyBorder="1" applyAlignment="1">
      <alignment horizontal="right" vertical="center"/>
    </xf>
    <xf numFmtId="0" fontId="9" fillId="0" borderId="57" xfId="0" applyFont="1" applyBorder="1">
      <alignment vertical="center"/>
    </xf>
    <xf numFmtId="182" fontId="9" fillId="0" borderId="57" xfId="0" applyNumberFormat="1" applyFont="1" applyBorder="1">
      <alignment vertical="center"/>
    </xf>
    <xf numFmtId="182" fontId="12" fillId="0" borderId="56" xfId="0" applyNumberFormat="1" applyFont="1" applyBorder="1" applyAlignment="1">
      <alignment horizontal="right" vertical="center"/>
    </xf>
    <xf numFmtId="0" fontId="9" fillId="0" borderId="58" xfId="0" applyFont="1" applyBorder="1" applyAlignment="1">
      <alignment horizontal="center" shrinkToFit="1"/>
    </xf>
    <xf numFmtId="0" fontId="9" fillId="0" borderId="49" xfId="0" applyFont="1" applyBorder="1" applyAlignment="1">
      <alignment horizontal="center" vertical="top" shrinkToFit="1"/>
    </xf>
    <xf numFmtId="0" fontId="6" fillId="0" borderId="43" xfId="0" applyFont="1" applyBorder="1" applyAlignment="1">
      <alignment horizontal="right" vertical="center"/>
    </xf>
    <xf numFmtId="0" fontId="9" fillId="0" borderId="48" xfId="0" applyFont="1" applyBorder="1">
      <alignment vertical="center"/>
    </xf>
    <xf numFmtId="0" fontId="5" fillId="0" borderId="0" xfId="0" applyFont="1">
      <alignment vertical="center"/>
    </xf>
    <xf numFmtId="0" fontId="27" fillId="0" borderId="10" xfId="0" applyFont="1" applyBorder="1" applyAlignment="1">
      <alignment horizontal="center" vertical="center" wrapText="1" shrinkToFit="1"/>
    </xf>
    <xf numFmtId="0" fontId="13" fillId="0" borderId="39" xfId="136" applyFont="1" applyBorder="1" applyAlignment="1">
      <alignment horizontal="center" vertical="center"/>
    </xf>
    <xf numFmtId="0" fontId="27" fillId="0" borderId="22" xfId="136" applyFont="1" applyBorder="1" applyAlignment="1">
      <alignment horizontal="center" vertical="center" wrapText="1"/>
    </xf>
    <xf numFmtId="0" fontId="27" fillId="0" borderId="5" xfId="136" applyFont="1" applyBorder="1" applyAlignment="1">
      <alignment horizontal="center" vertical="center" wrapText="1"/>
    </xf>
    <xf numFmtId="0" fontId="27" fillId="0" borderId="39" xfId="136" applyFont="1" applyBorder="1" applyAlignment="1">
      <alignment horizontal="center" vertical="center"/>
    </xf>
    <xf numFmtId="0" fontId="16" fillId="0" borderId="17" xfId="136" applyFont="1" applyBorder="1">
      <alignment vertical="center"/>
    </xf>
    <xf numFmtId="0" fontId="6" fillId="0" borderId="15" xfId="136" applyFont="1" applyBorder="1" applyAlignment="1">
      <alignment horizontal="center" vertical="center" wrapText="1"/>
    </xf>
    <xf numFmtId="0" fontId="6" fillId="0" borderId="5" xfId="136" applyFont="1" applyBorder="1" applyAlignment="1">
      <alignment horizontal="center" vertical="center" wrapText="1"/>
    </xf>
    <xf numFmtId="0" fontId="6" fillId="0" borderId="5" xfId="136" applyFont="1" applyBorder="1" applyAlignment="1">
      <alignment horizontal="center" vertical="center"/>
    </xf>
    <xf numFmtId="0" fontId="6" fillId="0" borderId="16" xfId="136" applyFont="1" applyBorder="1">
      <alignment vertical="center"/>
    </xf>
    <xf numFmtId="0" fontId="17" fillId="0" borderId="16" xfId="136" applyFont="1" applyBorder="1" applyAlignment="1">
      <alignment horizontal="center" vertical="center"/>
    </xf>
    <xf numFmtId="0" fontId="6" fillId="0" borderId="59" xfId="136" applyFont="1" applyBorder="1">
      <alignment vertical="center"/>
    </xf>
    <xf numFmtId="0" fontId="6" fillId="0" borderId="16" xfId="136" applyFont="1" applyBorder="1" applyAlignment="1">
      <alignment horizontal="center" vertical="center"/>
    </xf>
    <xf numFmtId="0" fontId="27" fillId="0" borderId="28" xfId="0" applyFont="1" applyBorder="1" applyAlignment="1">
      <alignment horizontal="center" vertical="center" wrapText="1"/>
    </xf>
    <xf numFmtId="182" fontId="27" fillId="0" borderId="5" xfId="0" applyNumberFormat="1" applyFont="1" applyBorder="1" applyAlignment="1">
      <alignment horizontal="center" vertical="center" wrapText="1" shrinkToFit="1"/>
    </xf>
    <xf numFmtId="177" fontId="11" fillId="2" borderId="48" xfId="0" applyNumberFormat="1" applyFont="1" applyFill="1" applyBorder="1" applyProtection="1">
      <alignment vertical="center"/>
      <protection locked="0"/>
    </xf>
    <xf numFmtId="178" fontId="11" fillId="2" borderId="4" xfId="0" applyNumberFormat="1" applyFont="1" applyFill="1" applyBorder="1" applyAlignment="1" applyProtection="1">
      <alignment horizontal="right" vertical="center"/>
      <protection locked="0"/>
    </xf>
    <xf numFmtId="177" fontId="11" fillId="2" borderId="48" xfId="0" applyNumberFormat="1" applyFont="1" applyFill="1" applyBorder="1" applyAlignment="1" applyProtection="1">
      <alignment horizontal="right" vertical="center"/>
      <protection locked="0"/>
    </xf>
    <xf numFmtId="177" fontId="11" fillId="2" borderId="55" xfId="0" applyNumberFormat="1" applyFont="1" applyFill="1" applyBorder="1" applyAlignment="1" applyProtection="1">
      <alignment horizontal="right" vertical="center"/>
      <protection locked="0"/>
    </xf>
    <xf numFmtId="178" fontId="11" fillId="2" borderId="53" xfId="0" applyNumberFormat="1" applyFont="1" applyFill="1" applyBorder="1" applyProtection="1">
      <alignment vertical="center"/>
      <protection locked="0"/>
    </xf>
    <xf numFmtId="177" fontId="11" fillId="2" borderId="4" xfId="0" applyNumberFormat="1" applyFont="1" applyFill="1" applyBorder="1" applyAlignment="1" applyProtection="1">
      <alignment horizontal="right" vertical="center"/>
      <protection locked="0"/>
    </xf>
    <xf numFmtId="177" fontId="11" fillId="2" borderId="52" xfId="0" applyNumberFormat="1" applyFont="1" applyFill="1" applyBorder="1" applyAlignment="1" applyProtection="1">
      <alignment horizontal="right" vertical="center"/>
      <protection locked="0"/>
    </xf>
    <xf numFmtId="177" fontId="11" fillId="2" borderId="48" xfId="0" applyNumberFormat="1" applyFont="1" applyFill="1" applyBorder="1" applyAlignment="1">
      <alignment horizontal="right" vertical="center"/>
    </xf>
    <xf numFmtId="178" fontId="11" fillId="2" borderId="4" xfId="0" applyNumberFormat="1" applyFont="1" applyFill="1" applyBorder="1" applyAlignment="1">
      <alignment horizontal="right" vertical="center"/>
    </xf>
    <xf numFmtId="177" fontId="11" fillId="2" borderId="4" xfId="0" applyNumberFormat="1" applyFont="1" applyFill="1" applyBorder="1" applyAlignment="1">
      <alignment horizontal="right" vertical="center"/>
    </xf>
    <xf numFmtId="178" fontId="11" fillId="2" borderId="53" xfId="0" applyNumberFormat="1" applyFont="1" applyFill="1" applyBorder="1" applyAlignment="1">
      <alignment horizontal="right" vertical="center"/>
    </xf>
    <xf numFmtId="177" fontId="11" fillId="2" borderId="53" xfId="0" applyNumberFormat="1" applyFont="1" applyFill="1" applyBorder="1" applyAlignment="1">
      <alignment horizontal="right" vertical="center"/>
    </xf>
    <xf numFmtId="178" fontId="11" fillId="2" borderId="12" xfId="0" applyNumberFormat="1" applyFont="1" applyFill="1" applyBorder="1" applyAlignment="1">
      <alignment horizontal="right" vertical="center"/>
    </xf>
    <xf numFmtId="177" fontId="9" fillId="2" borderId="4" xfId="0" applyNumberFormat="1" applyFont="1" applyFill="1" applyBorder="1" applyAlignment="1">
      <alignment horizontal="right" vertical="center"/>
    </xf>
    <xf numFmtId="177" fontId="11" fillId="2" borderId="12" xfId="0" applyNumberFormat="1" applyFont="1" applyFill="1" applyBorder="1" applyAlignment="1">
      <alignment horizontal="right" vertical="center"/>
    </xf>
    <xf numFmtId="178" fontId="11" fillId="2" borderId="53" xfId="0" applyNumberFormat="1" applyFont="1" applyFill="1" applyBorder="1">
      <alignment vertical="center"/>
    </xf>
    <xf numFmtId="177" fontId="11" fillId="2" borderId="60" xfId="0" applyNumberFormat="1" applyFont="1" applyFill="1" applyBorder="1" applyAlignment="1" applyProtection="1">
      <alignment horizontal="right" vertical="center"/>
      <protection locked="0"/>
    </xf>
    <xf numFmtId="177" fontId="11" fillId="2" borderId="53" xfId="0" applyNumberFormat="1" applyFont="1" applyFill="1" applyBorder="1" applyAlignment="1" applyProtection="1">
      <alignment horizontal="right" vertical="center"/>
      <protection locked="0"/>
    </xf>
    <xf numFmtId="178" fontId="11" fillId="2" borderId="53" xfId="0" applyNumberFormat="1" applyFont="1" applyFill="1" applyBorder="1" applyAlignment="1" applyProtection="1">
      <alignment horizontal="right" vertical="center"/>
      <protection locked="0"/>
    </xf>
    <xf numFmtId="178" fontId="11" fillId="2" borderId="52" xfId="0" applyNumberFormat="1" applyFont="1" applyFill="1" applyBorder="1" applyAlignment="1" applyProtection="1">
      <alignment horizontal="right" vertical="center"/>
      <protection locked="0"/>
    </xf>
    <xf numFmtId="177" fontId="11" fillId="2" borderId="12" xfId="0" applyNumberFormat="1" applyFont="1" applyFill="1" applyBorder="1" applyAlignment="1" applyProtection="1">
      <alignment horizontal="right" vertical="center"/>
      <protection locked="0"/>
    </xf>
    <xf numFmtId="177" fontId="11" fillId="2" borderId="0" xfId="0" applyNumberFormat="1" applyFont="1" applyFill="1" applyAlignment="1" applyProtection="1">
      <alignment horizontal="right" vertical="center"/>
      <protection locked="0"/>
    </xf>
    <xf numFmtId="177" fontId="11" fillId="2" borderId="33" xfId="0" applyNumberFormat="1" applyFont="1" applyFill="1" applyBorder="1" applyAlignment="1" applyProtection="1">
      <alignment horizontal="right" vertical="center"/>
      <protection locked="0"/>
    </xf>
    <xf numFmtId="177" fontId="11" fillId="2" borderId="16" xfId="0" applyNumberFormat="1" applyFont="1" applyFill="1" applyBorder="1" applyAlignment="1">
      <alignment horizontal="right" vertical="center"/>
    </xf>
    <xf numFmtId="178" fontId="11" fillId="2" borderId="12" xfId="0" applyNumberFormat="1" applyFont="1" applyFill="1" applyBorder="1" applyAlignment="1" applyProtection="1">
      <alignment horizontal="right" vertical="center"/>
      <protection locked="0"/>
    </xf>
    <xf numFmtId="187" fontId="11" fillId="2" borderId="55" xfId="110" applyNumberFormat="1" applyFont="1" applyFill="1" applyBorder="1" applyAlignment="1" applyProtection="1">
      <alignment horizontal="right" vertical="center"/>
      <protection locked="0"/>
    </xf>
    <xf numFmtId="178" fontId="11" fillId="2" borderId="55" xfId="0" applyNumberFormat="1" applyFont="1" applyFill="1" applyBorder="1" applyAlignment="1" applyProtection="1">
      <alignment horizontal="right" vertical="center"/>
      <protection locked="0"/>
    </xf>
    <xf numFmtId="187" fontId="11" fillId="2" borderId="4" xfId="110" applyNumberFormat="1" applyFont="1" applyFill="1" applyBorder="1" applyAlignment="1" applyProtection="1">
      <alignment horizontal="right" vertical="center"/>
      <protection locked="0"/>
    </xf>
    <xf numFmtId="177" fontId="11" fillId="2" borderId="16" xfId="0" applyNumberFormat="1" applyFont="1" applyFill="1" applyBorder="1" applyAlignment="1" applyProtection="1">
      <alignment horizontal="right" vertical="center"/>
      <protection locked="0"/>
    </xf>
    <xf numFmtId="178" fontId="9" fillId="2" borderId="53" xfId="0" applyNumberFormat="1" applyFont="1" applyFill="1" applyBorder="1" applyAlignment="1">
      <alignment horizontal="right" vertical="center"/>
    </xf>
    <xf numFmtId="177" fontId="9" fillId="2" borderId="48" xfId="0" applyNumberFormat="1" applyFont="1" applyFill="1" applyBorder="1" applyAlignment="1">
      <alignment horizontal="right" vertical="center"/>
    </xf>
    <xf numFmtId="177" fontId="9" fillId="2" borderId="12" xfId="0" applyNumberFormat="1" applyFont="1" applyFill="1" applyBorder="1" applyAlignment="1">
      <alignment horizontal="right" vertical="center"/>
    </xf>
    <xf numFmtId="179" fontId="11" fillId="2" borderId="4" xfId="136" applyNumberFormat="1" applyFont="1" applyFill="1" applyBorder="1" applyAlignment="1">
      <alignment horizontal="right" vertical="center"/>
    </xf>
    <xf numFmtId="178" fontId="11" fillId="2" borderId="4" xfId="136" applyNumberFormat="1" applyFont="1" applyFill="1" applyBorder="1" applyAlignment="1">
      <alignment horizontal="right" vertical="center"/>
    </xf>
    <xf numFmtId="177" fontId="11" fillId="2" borderId="4" xfId="136" applyNumberFormat="1" applyFont="1" applyFill="1" applyBorder="1" applyAlignment="1">
      <alignment horizontal="right" vertical="center"/>
    </xf>
    <xf numFmtId="177" fontId="11" fillId="2" borderId="53" xfId="136" applyNumberFormat="1" applyFont="1" applyFill="1" applyBorder="1" applyAlignment="1">
      <alignment horizontal="right" vertical="center"/>
    </xf>
    <xf numFmtId="177" fontId="11" fillId="2" borderId="48" xfId="136" applyNumberFormat="1" applyFont="1" applyFill="1" applyBorder="1" applyAlignment="1">
      <alignment horizontal="right" vertical="center"/>
    </xf>
    <xf numFmtId="177" fontId="11" fillId="2" borderId="48" xfId="136" applyNumberFormat="1" applyFont="1" applyFill="1" applyBorder="1" applyAlignment="1">
      <alignment horizontal="right" vertical="center" shrinkToFit="1"/>
    </xf>
    <xf numFmtId="177" fontId="11" fillId="2" borderId="16" xfId="136" applyNumberFormat="1" applyFont="1" applyFill="1" applyBorder="1" applyAlignment="1">
      <alignment horizontal="right" vertical="center"/>
    </xf>
    <xf numFmtId="177" fontId="11" fillId="2" borderId="52" xfId="0" applyNumberFormat="1" applyFont="1" applyFill="1" applyBorder="1" applyAlignment="1">
      <alignment horizontal="right" vertical="center"/>
    </xf>
    <xf numFmtId="177" fontId="11" fillId="2" borderId="4" xfId="0" applyNumberFormat="1" applyFont="1" applyFill="1" applyBorder="1" applyAlignment="1">
      <alignment horizontal="right" vertical="center" shrinkToFit="1"/>
    </xf>
    <xf numFmtId="178" fontId="11" fillId="2" borderId="4" xfId="0" applyNumberFormat="1" applyFont="1" applyFill="1" applyBorder="1" applyAlignment="1">
      <alignment horizontal="right" vertical="center" shrinkToFit="1"/>
    </xf>
    <xf numFmtId="178" fontId="11" fillId="2" borderId="53" xfId="0" applyNumberFormat="1" applyFont="1" applyFill="1" applyBorder="1" applyAlignment="1">
      <alignment horizontal="right" vertical="center" shrinkToFit="1"/>
    </xf>
    <xf numFmtId="0" fontId="11" fillId="2" borderId="48" xfId="0" applyFont="1" applyFill="1" applyBorder="1" applyAlignment="1">
      <alignment horizontal="right" vertical="center" justifyLastLine="1"/>
    </xf>
    <xf numFmtId="38" fontId="11" fillId="2" borderId="55" xfId="110" applyFont="1" applyFill="1" applyBorder="1" applyAlignment="1">
      <alignment vertical="center" justifyLastLine="1"/>
    </xf>
    <xf numFmtId="184" fontId="11" fillId="0" borderId="12" xfId="0" applyNumberFormat="1" applyFont="1" applyBorder="1" applyAlignment="1">
      <alignment horizontal="right" vertical="center"/>
    </xf>
    <xf numFmtId="184" fontId="11" fillId="2" borderId="12" xfId="0" applyNumberFormat="1" applyFont="1" applyFill="1" applyBorder="1" applyAlignment="1">
      <alignment horizontal="right" vertical="center"/>
    </xf>
    <xf numFmtId="177" fontId="11" fillId="2" borderId="55" xfId="0" applyNumberFormat="1" applyFont="1" applyFill="1" applyBorder="1" applyAlignment="1">
      <alignment horizontal="right" vertical="center"/>
    </xf>
    <xf numFmtId="186" fontId="11" fillId="2" borderId="4" xfId="0" applyNumberFormat="1" applyFont="1" applyFill="1" applyBorder="1" applyAlignment="1">
      <alignment horizontal="right" vertical="center"/>
    </xf>
    <xf numFmtId="177" fontId="11" fillId="2" borderId="53" xfId="0" applyNumberFormat="1" applyFont="1" applyFill="1" applyBorder="1" applyAlignment="1">
      <alignment horizontal="center" vertical="center"/>
    </xf>
    <xf numFmtId="178" fontId="11" fillId="2" borderId="48" xfId="0" applyNumberFormat="1" applyFont="1" applyFill="1" applyBorder="1" applyAlignment="1">
      <alignment horizontal="right" vertical="center"/>
    </xf>
    <xf numFmtId="177" fontId="11" fillId="2" borderId="60" xfId="0" applyNumberFormat="1" applyFont="1" applyFill="1" applyBorder="1" applyAlignment="1">
      <alignment horizontal="right" vertical="center"/>
    </xf>
    <xf numFmtId="185" fontId="12" fillId="0" borderId="35" xfId="0" applyNumberFormat="1" applyFont="1" applyBorder="1" applyAlignment="1">
      <alignment horizontal="right" vertical="center"/>
    </xf>
    <xf numFmtId="185" fontId="12" fillId="0" borderId="61" xfId="0" applyNumberFormat="1" applyFont="1" applyBorder="1" applyAlignment="1">
      <alignment horizontal="right" vertical="center"/>
    </xf>
    <xf numFmtId="178" fontId="11" fillId="0" borderId="52" xfId="0" applyNumberFormat="1" applyFont="1" applyBorder="1" applyAlignment="1" applyProtection="1">
      <alignment horizontal="right" vertical="center"/>
      <protection locked="0"/>
    </xf>
    <xf numFmtId="178" fontId="11" fillId="0" borderId="12" xfId="0" applyNumberFormat="1" applyFont="1" applyBorder="1" applyAlignment="1" applyProtection="1">
      <alignment horizontal="right" vertical="center"/>
      <protection locked="0"/>
    </xf>
    <xf numFmtId="178" fontId="11" fillId="0" borderId="60" xfId="0" applyNumberFormat="1" applyFont="1" applyBorder="1" applyAlignment="1" applyProtection="1">
      <alignment horizontal="right" vertical="center"/>
      <protection locked="0"/>
    </xf>
    <xf numFmtId="0" fontId="9" fillId="5" borderId="16" xfId="0" applyFont="1" applyFill="1" applyBorder="1" applyAlignment="1">
      <alignment horizontal="center" vertical="center"/>
    </xf>
    <xf numFmtId="177" fontId="11" fillId="5" borderId="48" xfId="0" applyNumberFormat="1" applyFont="1" applyFill="1" applyBorder="1" applyProtection="1">
      <alignment vertical="center"/>
      <protection locked="0"/>
    </xf>
    <xf numFmtId="178" fontId="11" fillId="5" borderId="4" xfId="0" applyNumberFormat="1" applyFont="1" applyFill="1" applyBorder="1" applyAlignment="1" applyProtection="1">
      <alignment horizontal="right" vertical="center"/>
      <protection locked="0"/>
    </xf>
    <xf numFmtId="177" fontId="11" fillId="5" borderId="4" xfId="0" applyNumberFormat="1" applyFont="1" applyFill="1" applyBorder="1" applyAlignment="1" applyProtection="1">
      <alignment horizontal="right" vertical="center"/>
      <protection locked="0"/>
    </xf>
    <xf numFmtId="177" fontId="11" fillId="5" borderId="62" xfId="0" applyNumberFormat="1" applyFont="1" applyFill="1" applyBorder="1" applyAlignment="1" applyProtection="1">
      <alignment horizontal="right" vertical="center"/>
      <protection locked="0"/>
    </xf>
    <xf numFmtId="178" fontId="11" fillId="5" borderId="26" xfId="0" applyNumberFormat="1" applyFont="1" applyFill="1" applyBorder="1" applyAlignment="1" applyProtection="1">
      <alignment horizontal="right" vertical="center"/>
      <protection locked="0"/>
    </xf>
    <xf numFmtId="177" fontId="11" fillId="5" borderId="55" xfId="0" applyNumberFormat="1" applyFont="1" applyFill="1" applyBorder="1" applyAlignment="1" applyProtection="1">
      <alignment horizontal="right" vertical="center"/>
      <protection locked="0"/>
    </xf>
    <xf numFmtId="177" fontId="11" fillId="5" borderId="48" xfId="0" applyNumberFormat="1" applyFont="1" applyFill="1" applyBorder="1" applyAlignment="1" applyProtection="1">
      <alignment horizontal="right" vertical="center"/>
      <protection locked="0"/>
    </xf>
    <xf numFmtId="178" fontId="11" fillId="5" borderId="53" xfId="0" applyNumberFormat="1" applyFont="1" applyFill="1" applyBorder="1" applyProtection="1">
      <alignment vertical="center"/>
      <protection locked="0"/>
    </xf>
    <xf numFmtId="177" fontId="11" fillId="5" borderId="53" xfId="0" applyNumberFormat="1" applyFont="1" applyFill="1" applyBorder="1" applyAlignment="1" applyProtection="1">
      <alignment horizontal="right" vertical="center"/>
      <protection locked="0"/>
    </xf>
    <xf numFmtId="178" fontId="11" fillId="5" borderId="53" xfId="0" applyNumberFormat="1" applyFont="1" applyFill="1" applyBorder="1" applyAlignment="1" applyProtection="1">
      <alignment horizontal="right" vertical="center"/>
      <protection locked="0"/>
    </xf>
    <xf numFmtId="178" fontId="11" fillId="5" borderId="52" xfId="0" applyNumberFormat="1" applyFont="1" applyFill="1" applyBorder="1" applyAlignment="1" applyProtection="1">
      <alignment horizontal="right" vertical="center"/>
      <protection locked="0"/>
    </xf>
    <xf numFmtId="178" fontId="11" fillId="5" borderId="12" xfId="0" applyNumberFormat="1" applyFont="1" applyFill="1" applyBorder="1" applyAlignment="1" applyProtection="1">
      <alignment horizontal="right" vertical="center"/>
      <protection locked="0"/>
    </xf>
    <xf numFmtId="178" fontId="11" fillId="5" borderId="55" xfId="0" applyNumberFormat="1" applyFont="1" applyFill="1" applyBorder="1" applyAlignment="1" applyProtection="1">
      <alignment horizontal="right" vertical="center"/>
      <protection locked="0"/>
    </xf>
    <xf numFmtId="177" fontId="11" fillId="5" borderId="16" xfId="0" applyNumberFormat="1" applyFont="1" applyFill="1" applyBorder="1" applyAlignment="1" applyProtection="1">
      <alignment horizontal="right" vertical="center"/>
      <protection locked="0"/>
    </xf>
    <xf numFmtId="178" fontId="11" fillId="5" borderId="0" xfId="0" applyNumberFormat="1" applyFont="1" applyFill="1" applyAlignment="1" applyProtection="1">
      <alignment horizontal="right" vertical="center"/>
      <protection locked="0"/>
    </xf>
    <xf numFmtId="178" fontId="11" fillId="5" borderId="4" xfId="0" applyNumberFormat="1" applyFont="1" applyFill="1" applyBorder="1" applyAlignment="1">
      <alignment horizontal="right" vertical="center"/>
    </xf>
    <xf numFmtId="177" fontId="11" fillId="5" borderId="4" xfId="0" applyNumberFormat="1" applyFont="1" applyFill="1" applyBorder="1">
      <alignment vertical="center"/>
    </xf>
    <xf numFmtId="178" fontId="11" fillId="5" borderId="4" xfId="0" applyNumberFormat="1" applyFont="1" applyFill="1" applyBorder="1">
      <alignment vertical="center"/>
    </xf>
    <xf numFmtId="178" fontId="11" fillId="5" borderId="27" xfId="0" applyNumberFormat="1" applyFont="1" applyFill="1" applyBorder="1" applyAlignment="1">
      <alignment horizontal="right" vertical="center"/>
    </xf>
    <xf numFmtId="178" fontId="11" fillId="5" borderId="53" xfId="0" applyNumberFormat="1" applyFont="1" applyFill="1" applyBorder="1" applyAlignment="1">
      <alignment horizontal="right" vertical="center"/>
    </xf>
    <xf numFmtId="177" fontId="11" fillId="5" borderId="48" xfId="0" applyNumberFormat="1" applyFont="1" applyFill="1" applyBorder="1" applyAlignment="1">
      <alignment horizontal="right" vertical="center"/>
    </xf>
    <xf numFmtId="177" fontId="11" fillId="5" borderId="4" xfId="0" applyNumberFormat="1" applyFont="1" applyFill="1" applyBorder="1" applyAlignment="1">
      <alignment horizontal="right" vertical="center"/>
    </xf>
    <xf numFmtId="177" fontId="11" fillId="5" borderId="12" xfId="0" applyNumberFormat="1" applyFont="1" applyFill="1" applyBorder="1" applyAlignment="1">
      <alignment horizontal="right" vertical="center"/>
    </xf>
    <xf numFmtId="177" fontId="11" fillId="5" borderId="53" xfId="0" applyNumberFormat="1" applyFont="1" applyFill="1" applyBorder="1" applyAlignment="1">
      <alignment horizontal="right" vertical="center"/>
    </xf>
    <xf numFmtId="177" fontId="11" fillId="5" borderId="25" xfId="0" applyNumberFormat="1" applyFont="1" applyFill="1" applyBorder="1" applyAlignment="1">
      <alignment horizontal="right" vertical="center"/>
    </xf>
    <xf numFmtId="177" fontId="11" fillId="5" borderId="26" xfId="0" applyNumberFormat="1" applyFont="1" applyFill="1" applyBorder="1" applyAlignment="1">
      <alignment horizontal="right" vertical="center"/>
    </xf>
    <xf numFmtId="178" fontId="11" fillId="5" borderId="18" xfId="0" applyNumberFormat="1" applyFont="1" applyFill="1" applyBorder="1" applyAlignment="1" applyProtection="1">
      <alignment horizontal="right" vertical="center"/>
      <protection locked="0"/>
    </xf>
    <xf numFmtId="177" fontId="11" fillId="5" borderId="12" xfId="0" applyNumberFormat="1" applyFont="1" applyFill="1" applyBorder="1" applyAlignment="1" applyProtection="1">
      <alignment horizontal="right" vertical="center"/>
      <protection locked="0"/>
    </xf>
    <xf numFmtId="177" fontId="11" fillId="5" borderId="26" xfId="0" applyNumberFormat="1" applyFont="1" applyFill="1" applyBorder="1" applyAlignment="1" applyProtection="1">
      <alignment horizontal="right" vertical="center"/>
      <protection locked="0"/>
    </xf>
    <xf numFmtId="177" fontId="11" fillId="5" borderId="52" xfId="0" applyNumberFormat="1" applyFont="1" applyFill="1" applyBorder="1" applyAlignment="1" applyProtection="1">
      <alignment horizontal="right" vertical="center"/>
      <protection locked="0"/>
    </xf>
    <xf numFmtId="177" fontId="11" fillId="5" borderId="0" xfId="0" applyNumberFormat="1" applyFont="1" applyFill="1" applyAlignment="1" applyProtection="1">
      <alignment horizontal="right" vertical="center"/>
      <protection locked="0"/>
    </xf>
    <xf numFmtId="177" fontId="11" fillId="5" borderId="32" xfId="0" applyNumberFormat="1" applyFont="1" applyFill="1" applyBorder="1" applyAlignment="1" applyProtection="1">
      <alignment horizontal="right" vertical="center"/>
      <protection locked="0"/>
    </xf>
    <xf numFmtId="177" fontId="11" fillId="5" borderId="16" xfId="0" applyNumberFormat="1" applyFont="1" applyFill="1" applyBorder="1" applyAlignment="1">
      <alignment horizontal="right" vertical="center"/>
    </xf>
    <xf numFmtId="177" fontId="11" fillId="5" borderId="33" xfId="0" applyNumberFormat="1" applyFont="1" applyFill="1" applyBorder="1" applyAlignment="1" applyProtection="1">
      <alignment horizontal="right" vertical="center"/>
      <protection locked="0"/>
    </xf>
    <xf numFmtId="177" fontId="11" fillId="5" borderId="55" xfId="0" applyNumberFormat="1" applyFont="1" applyFill="1" applyBorder="1" applyAlignment="1">
      <alignment horizontal="right" vertical="center"/>
    </xf>
    <xf numFmtId="177" fontId="9" fillId="5" borderId="48" xfId="0" applyNumberFormat="1" applyFont="1" applyFill="1" applyBorder="1" applyAlignment="1">
      <alignment horizontal="right" vertical="center"/>
    </xf>
    <xf numFmtId="177" fontId="9" fillId="5" borderId="4" xfId="0" applyNumberFormat="1" applyFont="1" applyFill="1" applyBorder="1" applyAlignment="1">
      <alignment horizontal="right" vertical="center"/>
    </xf>
    <xf numFmtId="177" fontId="9" fillId="5" borderId="12" xfId="0" applyNumberFormat="1" applyFont="1" applyFill="1" applyBorder="1" applyAlignment="1">
      <alignment horizontal="right" vertical="center"/>
    </xf>
    <xf numFmtId="178" fontId="9" fillId="5" borderId="53" xfId="0" applyNumberFormat="1" applyFont="1" applyFill="1" applyBorder="1" applyAlignment="1">
      <alignment horizontal="right" vertical="center"/>
    </xf>
    <xf numFmtId="177" fontId="9" fillId="5" borderId="4" xfId="0" quotePrefix="1" applyNumberFormat="1" applyFont="1" applyFill="1" applyBorder="1" applyAlignment="1">
      <alignment horizontal="right" vertical="center"/>
    </xf>
    <xf numFmtId="179" fontId="11" fillId="5" borderId="4" xfId="136" applyNumberFormat="1" applyFont="1" applyFill="1" applyBorder="1" applyAlignment="1">
      <alignment horizontal="right" vertical="center"/>
    </xf>
    <xf numFmtId="178" fontId="11" fillId="5" borderId="4" xfId="136" applyNumberFormat="1" applyFont="1" applyFill="1" applyBorder="1" applyAlignment="1">
      <alignment horizontal="right" vertical="center"/>
    </xf>
    <xf numFmtId="177" fontId="11" fillId="5" borderId="26" xfId="136" applyNumberFormat="1" applyFont="1" applyFill="1" applyBorder="1" applyAlignment="1">
      <alignment horizontal="right" vertical="center"/>
    </xf>
    <xf numFmtId="177" fontId="11" fillId="5" borderId="27" xfId="136" applyNumberFormat="1" applyFont="1" applyFill="1" applyBorder="1" applyAlignment="1">
      <alignment horizontal="right" vertical="center"/>
    </xf>
    <xf numFmtId="177" fontId="11" fillId="5" borderId="4" xfId="136" applyNumberFormat="1" applyFont="1" applyFill="1" applyBorder="1" applyAlignment="1">
      <alignment horizontal="right" vertical="center"/>
    </xf>
    <xf numFmtId="177" fontId="11" fillId="5" borderId="53" xfId="136" applyNumberFormat="1" applyFont="1" applyFill="1" applyBorder="1" applyAlignment="1">
      <alignment horizontal="right" vertical="center"/>
    </xf>
    <xf numFmtId="177" fontId="11" fillId="5" borderId="48" xfId="136" applyNumberFormat="1" applyFont="1" applyFill="1" applyBorder="1" applyAlignment="1">
      <alignment horizontal="right" vertical="center" shrinkToFit="1"/>
    </xf>
    <xf numFmtId="177" fontId="11" fillId="5" borderId="48" xfId="136" applyNumberFormat="1" applyFont="1" applyFill="1" applyBorder="1" applyAlignment="1">
      <alignment horizontal="right" vertical="center"/>
    </xf>
    <xf numFmtId="176" fontId="11" fillId="5" borderId="48" xfId="136" applyNumberFormat="1" applyFont="1" applyFill="1" applyBorder="1" applyAlignment="1">
      <alignment horizontal="right" vertical="center" shrinkToFit="1"/>
    </xf>
    <xf numFmtId="177" fontId="11" fillId="5" borderId="12" xfId="136" applyNumberFormat="1" applyFont="1" applyFill="1" applyBorder="1" applyAlignment="1">
      <alignment horizontal="right" vertical="center"/>
    </xf>
    <xf numFmtId="177" fontId="11" fillId="5" borderId="27" xfId="0" applyNumberFormat="1" applyFont="1" applyFill="1" applyBorder="1" applyAlignment="1">
      <alignment horizontal="right" vertical="center"/>
    </xf>
    <xf numFmtId="178" fontId="11" fillId="5" borderId="12" xfId="0" applyNumberFormat="1" applyFont="1" applyFill="1" applyBorder="1" applyAlignment="1">
      <alignment horizontal="right" vertical="center"/>
    </xf>
    <xf numFmtId="177" fontId="11" fillId="5" borderId="52" xfId="0" applyNumberFormat="1" applyFont="1" applyFill="1" applyBorder="1" applyAlignment="1">
      <alignment horizontal="right" vertical="center"/>
    </xf>
    <xf numFmtId="177" fontId="11" fillId="5" borderId="52" xfId="0" applyNumberFormat="1" applyFont="1" applyFill="1" applyBorder="1" applyAlignment="1">
      <alignment horizontal="right" vertical="center" shrinkToFit="1"/>
    </xf>
    <xf numFmtId="177" fontId="11" fillId="5" borderId="4" xfId="0" applyNumberFormat="1" applyFont="1" applyFill="1" applyBorder="1" applyAlignment="1">
      <alignment horizontal="right" vertical="center" shrinkToFit="1"/>
    </xf>
    <xf numFmtId="178" fontId="11" fillId="5" borderId="4" xfId="0" applyNumberFormat="1" applyFont="1" applyFill="1" applyBorder="1" applyAlignment="1">
      <alignment horizontal="right" vertical="center" shrinkToFit="1"/>
    </xf>
    <xf numFmtId="177" fontId="11" fillId="5" borderId="0" xfId="0" applyNumberFormat="1" applyFont="1" applyFill="1" applyAlignment="1">
      <alignment horizontal="right" vertical="center"/>
    </xf>
    <xf numFmtId="177" fontId="11" fillId="5" borderId="62" xfId="0" applyNumberFormat="1" applyFont="1" applyFill="1" applyBorder="1" applyAlignment="1">
      <alignment horizontal="right" vertical="center"/>
    </xf>
    <xf numFmtId="177" fontId="11" fillId="5" borderId="13" xfId="0" applyNumberFormat="1" applyFont="1" applyFill="1" applyBorder="1" applyAlignment="1">
      <alignment horizontal="right" vertical="center"/>
    </xf>
    <xf numFmtId="0" fontId="11" fillId="5" borderId="48" xfId="0" applyFont="1" applyFill="1" applyBorder="1" applyAlignment="1">
      <alignment horizontal="right" vertical="center" justifyLastLine="1"/>
    </xf>
    <xf numFmtId="38" fontId="11" fillId="5" borderId="55" xfId="110" applyFont="1" applyFill="1" applyBorder="1" applyAlignment="1">
      <alignment vertical="center" justifyLastLine="1"/>
    </xf>
    <xf numFmtId="184" fontId="11" fillId="5" borderId="12" xfId="0" applyNumberFormat="1" applyFont="1" applyFill="1" applyBorder="1" applyAlignment="1">
      <alignment horizontal="right" vertical="center"/>
    </xf>
    <xf numFmtId="177" fontId="11" fillId="5" borderId="4" xfId="0" quotePrefix="1" applyNumberFormat="1" applyFont="1" applyFill="1" applyBorder="1" applyAlignment="1">
      <alignment horizontal="right" vertical="center"/>
    </xf>
    <xf numFmtId="177" fontId="11" fillId="5" borderId="12" xfId="0" quotePrefix="1" applyNumberFormat="1" applyFont="1" applyFill="1" applyBorder="1" applyAlignment="1">
      <alignment horizontal="right" vertical="center"/>
    </xf>
    <xf numFmtId="38" fontId="11" fillId="5" borderId="53" xfId="110" applyFont="1" applyFill="1" applyBorder="1" applyAlignment="1">
      <alignment vertical="center" justifyLastLine="1"/>
    </xf>
    <xf numFmtId="38" fontId="11" fillId="5" borderId="55" xfId="110" applyFont="1" applyFill="1" applyBorder="1" applyAlignment="1">
      <alignment horizontal="right" vertical="center" justifyLastLine="1"/>
    </xf>
    <xf numFmtId="38" fontId="11" fillId="5" borderId="55" xfId="111" applyFont="1" applyFill="1" applyBorder="1" applyAlignment="1">
      <alignment vertical="center" justifyLastLine="1"/>
    </xf>
    <xf numFmtId="0" fontId="11" fillId="5" borderId="48" xfId="0" applyFont="1" applyFill="1" applyBorder="1" applyAlignment="1">
      <alignment horizontal="right" vertical="center"/>
    </xf>
    <xf numFmtId="38" fontId="11" fillId="5" borderId="55" xfId="110" applyFont="1" applyFill="1" applyBorder="1">
      <alignment vertical="center"/>
    </xf>
    <xf numFmtId="186" fontId="11" fillId="5" borderId="26" xfId="0" applyNumberFormat="1" applyFont="1" applyFill="1" applyBorder="1" applyAlignment="1">
      <alignment horizontal="right" vertical="center"/>
    </xf>
    <xf numFmtId="178" fontId="11" fillId="5" borderId="26" xfId="0" applyNumberFormat="1" applyFont="1" applyFill="1" applyBorder="1" applyAlignment="1">
      <alignment horizontal="right" vertical="center"/>
    </xf>
    <xf numFmtId="178" fontId="11" fillId="5" borderId="62" xfId="0" applyNumberFormat="1" applyFont="1" applyFill="1" applyBorder="1" applyAlignment="1">
      <alignment horizontal="right" vertical="center"/>
    </xf>
    <xf numFmtId="177" fontId="11" fillId="5" borderId="53" xfId="0" applyNumberFormat="1" applyFont="1" applyFill="1" applyBorder="1" applyAlignment="1">
      <alignment horizontal="center" vertical="center"/>
    </xf>
    <xf numFmtId="186" fontId="11" fillId="5" borderId="4" xfId="0" applyNumberFormat="1" applyFont="1" applyFill="1" applyBorder="1" applyAlignment="1">
      <alignment horizontal="right" vertical="center"/>
    </xf>
    <xf numFmtId="178" fontId="11" fillId="5" borderId="48" xfId="0" applyNumberFormat="1" applyFont="1" applyFill="1" applyBorder="1" applyAlignment="1">
      <alignment horizontal="right" vertical="center"/>
    </xf>
    <xf numFmtId="178" fontId="11" fillId="5" borderId="27" xfId="0" applyNumberFormat="1" applyFont="1" applyFill="1" applyBorder="1" applyAlignment="1" applyProtection="1">
      <alignment horizontal="right" vertical="center"/>
      <protection locked="0"/>
    </xf>
    <xf numFmtId="178" fontId="11" fillId="5" borderId="52" xfId="0" applyNumberFormat="1" applyFont="1" applyFill="1" applyBorder="1" applyAlignment="1">
      <alignment horizontal="right" vertical="center"/>
    </xf>
    <xf numFmtId="177" fontId="11" fillId="5" borderId="60" xfId="0" applyNumberFormat="1" applyFont="1" applyFill="1" applyBorder="1" applyAlignment="1">
      <alignment horizontal="right" vertical="center"/>
    </xf>
    <xf numFmtId="178" fontId="11" fillId="5" borderId="0" xfId="0" applyNumberFormat="1" applyFont="1" applyFill="1" applyAlignment="1">
      <alignment horizontal="right" vertical="center"/>
    </xf>
    <xf numFmtId="177" fontId="11" fillId="5" borderId="60" xfId="0" applyNumberFormat="1" applyFont="1" applyFill="1" applyBorder="1" applyAlignment="1" applyProtection="1">
      <alignment horizontal="right" vertical="center"/>
      <protection locked="0"/>
    </xf>
    <xf numFmtId="177" fontId="11" fillId="5" borderId="60" xfId="0" applyNumberFormat="1" applyFont="1" applyFill="1" applyBorder="1" applyProtection="1">
      <alignment vertical="center"/>
      <protection locked="0"/>
    </xf>
    <xf numFmtId="177" fontId="9" fillId="5" borderId="0" xfId="0" applyNumberFormat="1" applyFont="1" applyFill="1" applyAlignment="1">
      <alignment horizontal="right" vertical="center"/>
    </xf>
    <xf numFmtId="178" fontId="9" fillId="5" borderId="55" xfId="0" applyNumberFormat="1" applyFont="1" applyFill="1" applyBorder="1" applyAlignment="1">
      <alignment horizontal="right" vertical="center"/>
    </xf>
    <xf numFmtId="177" fontId="11" fillId="5" borderId="27" xfId="0" applyNumberFormat="1" applyFont="1" applyFill="1" applyBorder="1" applyAlignment="1">
      <alignment horizontal="center" vertical="center"/>
    </xf>
    <xf numFmtId="177" fontId="11" fillId="5" borderId="14" xfId="0" applyNumberFormat="1" applyFont="1" applyFill="1" applyBorder="1" applyAlignment="1">
      <alignment horizontal="right" vertical="center"/>
    </xf>
    <xf numFmtId="177" fontId="11" fillId="5" borderId="48" xfId="0" quotePrefix="1" applyNumberFormat="1" applyFont="1" applyFill="1" applyBorder="1" applyAlignment="1">
      <alignment horizontal="right" vertical="center"/>
    </xf>
    <xf numFmtId="177" fontId="11" fillId="0" borderId="48" xfId="0" applyNumberFormat="1" applyFont="1" applyBorder="1" applyProtection="1">
      <alignment vertical="center"/>
      <protection locked="0"/>
    </xf>
    <xf numFmtId="177" fontId="11" fillId="0" borderId="16" xfId="0" applyNumberFormat="1" applyFont="1" applyBorder="1" applyAlignment="1" applyProtection="1">
      <alignment horizontal="right" vertical="center"/>
      <protection locked="0"/>
    </xf>
    <xf numFmtId="178" fontId="11" fillId="0" borderId="55" xfId="0" applyNumberFormat="1" applyFont="1" applyBorder="1" applyAlignment="1" applyProtection="1">
      <alignment horizontal="right" vertical="center"/>
      <protection locked="0"/>
    </xf>
    <xf numFmtId="178" fontId="11" fillId="0" borderId="64" xfId="0" applyNumberFormat="1" applyFont="1" applyBorder="1" applyAlignment="1" applyProtection="1">
      <alignment horizontal="right" vertical="center"/>
      <protection locked="0"/>
    </xf>
    <xf numFmtId="177" fontId="11" fillId="0" borderId="65" xfId="0" applyNumberFormat="1" applyFont="1" applyBorder="1" applyAlignment="1" applyProtection="1">
      <alignment horizontal="right" vertical="center"/>
      <protection locked="0"/>
    </xf>
    <xf numFmtId="178" fontId="11" fillId="0" borderId="66" xfId="0" applyNumberFormat="1" applyFont="1" applyBorder="1" applyAlignment="1" applyProtection="1">
      <alignment horizontal="right" vertical="center"/>
      <protection locked="0"/>
    </xf>
    <xf numFmtId="0" fontId="9" fillId="0" borderId="69" xfId="0" applyFont="1" applyBorder="1" applyAlignment="1">
      <alignment horizontal="center" vertical="center"/>
    </xf>
    <xf numFmtId="177" fontId="11" fillId="5" borderId="71" xfId="0" applyNumberFormat="1" applyFont="1" applyFill="1" applyBorder="1" applyProtection="1">
      <alignment vertical="center"/>
      <protection locked="0"/>
    </xf>
    <xf numFmtId="177" fontId="11" fillId="5" borderId="72" xfId="0" applyNumberFormat="1" applyFont="1" applyFill="1" applyBorder="1" applyProtection="1">
      <alignment vertical="center"/>
      <protection locked="0"/>
    </xf>
    <xf numFmtId="178" fontId="11" fillId="5" borderId="73" xfId="0" applyNumberFormat="1" applyFont="1" applyFill="1" applyBorder="1" applyAlignment="1" applyProtection="1">
      <alignment horizontal="right" vertical="center"/>
      <protection locked="0"/>
    </xf>
    <xf numFmtId="177" fontId="11" fillId="5" borderId="73" xfId="0" applyNumberFormat="1" applyFont="1" applyFill="1" applyBorder="1" applyAlignment="1" applyProtection="1">
      <alignment horizontal="right" vertical="center"/>
      <protection locked="0"/>
    </xf>
    <xf numFmtId="177" fontId="11" fillId="5" borderId="73" xfId="0" applyNumberFormat="1" applyFont="1" applyFill="1" applyBorder="1" applyProtection="1">
      <alignment vertical="center"/>
      <protection locked="0"/>
    </xf>
    <xf numFmtId="180" fontId="11" fillId="5" borderId="74" xfId="0" applyNumberFormat="1" applyFont="1" applyFill="1" applyBorder="1" applyAlignment="1" applyProtection="1">
      <alignment horizontal="right" vertical="center"/>
      <protection locked="0"/>
    </xf>
    <xf numFmtId="177" fontId="11" fillId="5" borderId="71" xfId="0" applyNumberFormat="1" applyFont="1" applyFill="1" applyBorder="1" applyAlignment="1" applyProtection="1">
      <alignment horizontal="right" vertical="center"/>
      <protection locked="0"/>
    </xf>
    <xf numFmtId="177" fontId="11" fillId="5" borderId="72" xfId="0" applyNumberFormat="1" applyFont="1" applyFill="1" applyBorder="1" applyAlignment="1" applyProtection="1">
      <alignment horizontal="right" vertical="center"/>
      <protection locked="0"/>
    </xf>
    <xf numFmtId="178" fontId="11" fillId="5" borderId="75" xfId="0" applyNumberFormat="1" applyFont="1" applyFill="1" applyBorder="1" applyAlignment="1" applyProtection="1">
      <alignment horizontal="right" vertical="center"/>
      <protection locked="0"/>
    </xf>
    <xf numFmtId="177" fontId="11" fillId="5" borderId="75" xfId="0" applyNumberFormat="1" applyFont="1" applyFill="1" applyBorder="1" applyAlignment="1" applyProtection="1">
      <alignment horizontal="right" vertical="center"/>
      <protection locked="0"/>
    </xf>
    <xf numFmtId="178" fontId="11" fillId="5" borderId="74" xfId="0" applyNumberFormat="1" applyFont="1" applyFill="1" applyBorder="1" applyAlignment="1">
      <alignment horizontal="right" vertical="center"/>
    </xf>
    <xf numFmtId="178" fontId="11" fillId="5" borderId="73" xfId="0" applyNumberFormat="1" applyFont="1" applyFill="1" applyBorder="1" applyProtection="1">
      <alignment vertical="center"/>
      <protection locked="0"/>
    </xf>
    <xf numFmtId="180" fontId="11" fillId="5" borderId="73" xfId="0" applyNumberFormat="1" applyFont="1" applyFill="1" applyBorder="1">
      <alignment vertical="center"/>
    </xf>
    <xf numFmtId="177" fontId="11" fillId="5" borderId="73" xfId="0" applyNumberFormat="1" applyFont="1" applyFill="1" applyBorder="1">
      <alignment vertical="center"/>
    </xf>
    <xf numFmtId="177" fontId="11" fillId="5" borderId="73" xfId="0" applyNumberFormat="1" applyFont="1" applyFill="1" applyBorder="1" applyAlignment="1">
      <alignment horizontal="right" vertical="center"/>
    </xf>
    <xf numFmtId="180" fontId="11" fillId="5" borderId="71" xfId="0" applyNumberFormat="1" applyFont="1" applyFill="1" applyBorder="1" applyProtection="1">
      <alignment vertical="center"/>
      <protection locked="0"/>
    </xf>
    <xf numFmtId="177" fontId="11" fillId="0" borderId="55" xfId="0" applyNumberFormat="1" applyFont="1" applyBorder="1" applyAlignment="1">
      <alignment horizontal="right" vertical="center"/>
    </xf>
    <xf numFmtId="177" fontId="9" fillId="0" borderId="4" xfId="0" applyNumberFormat="1" applyFont="1" applyBorder="1" applyAlignment="1">
      <alignment horizontal="right" vertical="center"/>
    </xf>
    <xf numFmtId="177" fontId="9" fillId="5" borderId="16" xfId="0" applyNumberFormat="1" applyFont="1" applyFill="1" applyBorder="1" applyAlignment="1">
      <alignment horizontal="right" vertical="center"/>
    </xf>
    <xf numFmtId="177" fontId="11" fillId="0" borderId="4" xfId="136" applyNumberFormat="1" applyFont="1" applyBorder="1" applyAlignment="1">
      <alignment horizontal="right" vertical="center"/>
    </xf>
    <xf numFmtId="177" fontId="11" fillId="0" borderId="53" xfId="136" applyNumberFormat="1" applyFont="1" applyBorder="1" applyAlignment="1">
      <alignment horizontal="right" vertical="center"/>
    </xf>
    <xf numFmtId="1" fontId="11" fillId="5" borderId="16" xfId="0" applyNumberFormat="1" applyFont="1" applyFill="1" applyBorder="1" applyAlignment="1">
      <alignment horizontal="right" vertical="center" justifyLastLine="1"/>
    </xf>
    <xf numFmtId="178" fontId="11" fillId="5" borderId="16" xfId="0" applyNumberFormat="1" applyFont="1" applyFill="1" applyBorder="1" applyAlignment="1">
      <alignment horizontal="right" vertical="center"/>
    </xf>
    <xf numFmtId="177" fontId="11" fillId="0" borderId="4" xfId="0" applyNumberFormat="1" applyFont="1" applyBorder="1" applyAlignment="1">
      <alignment horizontal="right" vertical="center" shrinkToFit="1"/>
    </xf>
    <xf numFmtId="177" fontId="11" fillId="0" borderId="60" xfId="0" applyNumberFormat="1" applyFont="1" applyBorder="1" applyAlignment="1">
      <alignment horizontal="right" vertical="center"/>
    </xf>
    <xf numFmtId="177" fontId="11" fillId="5" borderId="23" xfId="0" applyNumberFormat="1" applyFont="1" applyFill="1" applyBorder="1" applyAlignment="1">
      <alignment horizontal="right" vertical="center"/>
    </xf>
    <xf numFmtId="177" fontId="11" fillId="5" borderId="23" xfId="0" applyNumberFormat="1" applyFont="1" applyFill="1" applyBorder="1" applyAlignment="1" applyProtection="1">
      <alignment horizontal="right" vertical="center"/>
      <protection locked="0"/>
    </xf>
    <xf numFmtId="177" fontId="11" fillId="0" borderId="60" xfId="0" applyNumberFormat="1" applyFont="1" applyBorder="1" applyAlignment="1" applyProtection="1">
      <alignment horizontal="right" vertical="center"/>
      <protection locked="0"/>
    </xf>
    <xf numFmtId="178" fontId="11" fillId="5" borderId="60" xfId="0" applyNumberFormat="1" applyFont="1" applyFill="1" applyBorder="1" applyAlignment="1" applyProtection="1">
      <alignment horizontal="right" vertical="center"/>
      <protection locked="0"/>
    </xf>
    <xf numFmtId="178" fontId="11" fillId="2" borderId="0" xfId="0" applyNumberFormat="1" applyFont="1" applyFill="1" applyAlignment="1" applyProtection="1">
      <alignment horizontal="right" vertical="center"/>
      <protection locked="0"/>
    </xf>
    <xf numFmtId="49" fontId="11" fillId="5" borderId="4" xfId="0" applyNumberFormat="1" applyFont="1" applyFill="1" applyBorder="1" applyAlignment="1">
      <alignment horizontal="right" vertical="center"/>
    </xf>
    <xf numFmtId="38" fontId="11" fillId="5" borderId="4" xfId="0" applyNumberFormat="1" applyFont="1" applyFill="1" applyBorder="1" applyAlignment="1" applyProtection="1">
      <alignment horizontal="right" vertical="center"/>
      <protection locked="0"/>
    </xf>
    <xf numFmtId="179" fontId="11" fillId="0" borderId="4" xfId="136" applyNumberFormat="1" applyFont="1" applyBorder="1" applyAlignment="1">
      <alignment horizontal="right" vertical="center"/>
    </xf>
    <xf numFmtId="178" fontId="11" fillId="0" borderId="4" xfId="136" applyNumberFormat="1" applyFont="1" applyBorder="1" applyAlignment="1">
      <alignment horizontal="right" vertical="center"/>
    </xf>
    <xf numFmtId="177" fontId="11" fillId="2" borderId="12" xfId="136" applyNumberFormat="1" applyFont="1" applyFill="1" applyBorder="1" applyAlignment="1">
      <alignment horizontal="right" vertical="center"/>
    </xf>
    <xf numFmtId="38" fontId="11" fillId="0" borderId="55" xfId="111" applyFont="1" applyBorder="1" applyAlignment="1">
      <alignment vertical="center" justifyLastLine="1"/>
    </xf>
    <xf numFmtId="49" fontId="11" fillId="0" borderId="12" xfId="0" applyNumberFormat="1" applyFont="1" applyBorder="1" applyAlignment="1" applyProtection="1">
      <alignment horizontal="right" vertical="center"/>
      <protection locked="0"/>
    </xf>
    <xf numFmtId="177" fontId="9" fillId="0" borderId="48" xfId="0" applyNumberFormat="1" applyFont="1" applyBorder="1" applyAlignment="1">
      <alignment horizontal="right" vertical="center"/>
    </xf>
    <xf numFmtId="177" fontId="9" fillId="0" borderId="12" xfId="0" applyNumberFormat="1" applyFont="1" applyBorder="1" applyAlignment="1">
      <alignment horizontal="right" vertical="center"/>
    </xf>
    <xf numFmtId="178" fontId="9" fillId="0" borderId="53" xfId="0" applyNumberFormat="1" applyFont="1" applyBorder="1" applyAlignment="1">
      <alignment horizontal="right" vertical="center"/>
    </xf>
    <xf numFmtId="177" fontId="11" fillId="0" borderId="48" xfId="136" applyNumberFormat="1" applyFont="1" applyBorder="1" applyAlignment="1">
      <alignment horizontal="right" vertical="center"/>
    </xf>
    <xf numFmtId="177" fontId="11" fillId="5" borderId="53" xfId="0" quotePrefix="1" applyNumberFormat="1" applyFont="1" applyFill="1" applyBorder="1" applyAlignment="1">
      <alignment horizontal="right" vertical="center"/>
    </xf>
    <xf numFmtId="177" fontId="11" fillId="5" borderId="4" xfId="0" quotePrefix="1" applyNumberFormat="1" applyFont="1" applyFill="1" applyBorder="1" applyAlignment="1" applyProtection="1">
      <alignment horizontal="right" vertical="center"/>
      <protection locked="0"/>
    </xf>
    <xf numFmtId="177" fontId="11" fillId="5" borderId="16" xfId="0" quotePrefix="1" applyNumberFormat="1" applyFont="1" applyFill="1" applyBorder="1" applyAlignment="1">
      <alignment horizontal="right" vertical="center"/>
    </xf>
    <xf numFmtId="177" fontId="11" fillId="5" borderId="52" xfId="0" quotePrefix="1" applyNumberFormat="1" applyFont="1" applyFill="1" applyBorder="1" applyAlignment="1">
      <alignment horizontal="right" vertical="center"/>
    </xf>
    <xf numFmtId="0" fontId="11" fillId="2" borderId="48" xfId="0" applyFont="1" applyFill="1" applyBorder="1" applyAlignment="1">
      <alignment horizontal="right" vertical="center"/>
    </xf>
    <xf numFmtId="38" fontId="11" fillId="2" borderId="55" xfId="110" applyFont="1" applyFill="1" applyBorder="1">
      <alignment vertical="center"/>
    </xf>
    <xf numFmtId="0" fontId="11" fillId="5" borderId="4" xfId="0" applyFont="1" applyFill="1" applyBorder="1" applyAlignment="1" applyProtection="1">
      <alignment horizontal="right" vertical="center"/>
      <protection locked="0"/>
    </xf>
    <xf numFmtId="38" fontId="11" fillId="5" borderId="55" xfId="111" applyFont="1" applyFill="1" applyBorder="1" applyAlignment="1">
      <alignment horizontal="right" vertical="center" justifyLastLine="1"/>
    </xf>
    <xf numFmtId="177" fontId="11" fillId="0" borderId="53" xfId="0" applyNumberFormat="1" applyFont="1" applyBorder="1" applyAlignment="1">
      <alignment horizontal="center" vertical="center"/>
    </xf>
    <xf numFmtId="186" fontId="11" fillId="0" borderId="4" xfId="0" applyNumberFormat="1" applyFont="1" applyBorder="1" applyAlignment="1">
      <alignment horizontal="right" vertical="center"/>
    </xf>
    <xf numFmtId="178" fontId="11" fillId="0" borderId="48" xfId="0" applyNumberFormat="1" applyFont="1" applyBorder="1" applyAlignment="1">
      <alignment horizontal="right" vertical="center"/>
    </xf>
    <xf numFmtId="178" fontId="11" fillId="0" borderId="53" xfId="0" applyNumberFormat="1" applyFont="1" applyBorder="1" applyAlignment="1">
      <alignment horizontal="right" vertical="center" shrinkToFit="1"/>
    </xf>
    <xf numFmtId="38" fontId="11" fillId="2" borderId="53" xfId="110" applyFont="1" applyFill="1" applyBorder="1" applyAlignment="1">
      <alignment horizontal="right" vertical="center"/>
    </xf>
    <xf numFmtId="177" fontId="11" fillId="5" borderId="76" xfId="0" applyNumberFormat="1" applyFont="1" applyFill="1" applyBorder="1" applyAlignment="1">
      <alignment horizontal="right" vertical="center"/>
    </xf>
    <xf numFmtId="177" fontId="11" fillId="0" borderId="48" xfId="136" applyNumberFormat="1" applyFont="1" applyBorder="1" applyAlignment="1">
      <alignment horizontal="right" vertical="center" shrinkToFit="1"/>
    </xf>
    <xf numFmtId="0" fontId="11" fillId="0" borderId="12" xfId="0" applyFont="1" applyBorder="1" applyAlignment="1">
      <alignment horizontal="right" vertical="center"/>
    </xf>
    <xf numFmtId="177" fontId="11" fillId="0" borderId="4" xfId="0" quotePrefix="1" applyNumberFormat="1" applyFont="1" applyBorder="1" applyAlignment="1">
      <alignment horizontal="right" vertical="center"/>
    </xf>
    <xf numFmtId="177" fontId="11" fillId="0" borderId="12" xfId="0" quotePrefix="1" applyNumberFormat="1" applyFont="1" applyBorder="1" applyAlignment="1">
      <alignment horizontal="right" vertical="center"/>
    </xf>
    <xf numFmtId="178" fontId="11" fillId="0" borderId="4" xfId="0" quotePrefix="1" applyNumberFormat="1" applyFont="1" applyBorder="1" applyAlignment="1">
      <alignment horizontal="right" vertical="center"/>
    </xf>
    <xf numFmtId="178" fontId="11" fillId="0" borderId="12" xfId="0" quotePrefix="1" applyNumberFormat="1" applyFont="1" applyBorder="1" applyAlignment="1">
      <alignment horizontal="right" vertical="center"/>
    </xf>
    <xf numFmtId="177" fontId="9" fillId="2" borderId="16" xfId="0" applyNumberFormat="1" applyFont="1" applyFill="1" applyBorder="1" applyAlignment="1">
      <alignment horizontal="right" vertical="center"/>
    </xf>
    <xf numFmtId="0" fontId="11" fillId="2" borderId="16" xfId="0" applyFont="1" applyFill="1" applyBorder="1" applyAlignment="1">
      <alignment horizontal="right" vertical="center"/>
    </xf>
    <xf numFmtId="178" fontId="11" fillId="2" borderId="52" xfId="0" applyNumberFormat="1" applyFont="1" applyFill="1" applyBorder="1" applyAlignment="1">
      <alignment horizontal="right" vertical="center"/>
    </xf>
    <xf numFmtId="178" fontId="11" fillId="2" borderId="60" xfId="0" applyNumberFormat="1" applyFont="1" applyFill="1" applyBorder="1" applyAlignment="1" applyProtection="1">
      <alignment horizontal="right" vertical="center"/>
      <protection locked="0"/>
    </xf>
    <xf numFmtId="177" fontId="11" fillId="0" borderId="66" xfId="0" applyNumberFormat="1" applyFont="1" applyBorder="1" applyAlignment="1" applyProtection="1">
      <alignment horizontal="right" vertical="center"/>
      <protection locked="0"/>
    </xf>
    <xf numFmtId="180" fontId="11" fillId="0" borderId="48" xfId="0" applyNumberFormat="1" applyFont="1" applyBorder="1" applyAlignment="1" applyProtection="1">
      <alignment horizontal="right" vertical="center"/>
      <protection locked="0"/>
    </xf>
    <xf numFmtId="38" fontId="11" fillId="2" borderId="4" xfId="0" applyNumberFormat="1" applyFont="1" applyFill="1" applyBorder="1" applyAlignment="1" applyProtection="1">
      <alignment horizontal="right" vertical="center"/>
      <protection locked="0"/>
    </xf>
    <xf numFmtId="188" fontId="11" fillId="0" borderId="4" xfId="0" applyNumberFormat="1" applyFont="1" applyBorder="1" applyAlignment="1" applyProtection="1">
      <alignment horizontal="right" vertical="center"/>
      <protection locked="0"/>
    </xf>
    <xf numFmtId="178" fontId="9" fillId="2" borderId="55" xfId="0" applyNumberFormat="1" applyFont="1" applyFill="1" applyBorder="1" applyAlignment="1">
      <alignment horizontal="right" vertical="center"/>
    </xf>
    <xf numFmtId="0" fontId="9" fillId="2" borderId="18" xfId="0" applyFont="1" applyFill="1" applyBorder="1">
      <alignment vertical="center"/>
    </xf>
    <xf numFmtId="0" fontId="12" fillId="2" borderId="36" xfId="0" applyFont="1" applyFill="1" applyBorder="1" applyAlignment="1">
      <alignment horizontal="right" vertical="center"/>
    </xf>
    <xf numFmtId="0" fontId="6" fillId="2" borderId="40" xfId="0" applyFont="1" applyFill="1" applyBorder="1" applyAlignment="1">
      <alignment horizontal="right" vertical="center"/>
    </xf>
    <xf numFmtId="0" fontId="6" fillId="2" borderId="12" xfId="0" applyFont="1" applyFill="1" applyBorder="1">
      <alignment vertical="center"/>
    </xf>
    <xf numFmtId="0" fontId="6" fillId="2" borderId="35" xfId="0" applyFont="1" applyFill="1" applyBorder="1" applyAlignment="1">
      <alignment horizontal="right" vertical="center"/>
    </xf>
    <xf numFmtId="0" fontId="6" fillId="2" borderId="41" xfId="0" applyFont="1" applyFill="1" applyBorder="1" applyAlignment="1">
      <alignment horizontal="right" vertical="center"/>
    </xf>
    <xf numFmtId="178" fontId="11" fillId="5" borderId="26" xfId="136" applyNumberFormat="1" applyFont="1" applyFill="1" applyBorder="1" applyAlignment="1">
      <alignment horizontal="right" vertical="center"/>
    </xf>
    <xf numFmtId="177" fontId="11" fillId="80" borderId="4" xfId="0" applyNumberFormat="1" applyFont="1" applyFill="1" applyBorder="1" applyAlignment="1">
      <alignment horizontal="right" vertical="center"/>
    </xf>
    <xf numFmtId="178" fontId="11" fillId="80" borderId="4" xfId="0" applyNumberFormat="1" applyFont="1" applyFill="1" applyBorder="1" applyAlignment="1">
      <alignment horizontal="right" vertical="center"/>
    </xf>
    <xf numFmtId="178" fontId="11" fillId="80" borderId="53" xfId="0" applyNumberFormat="1" applyFont="1" applyFill="1" applyBorder="1" applyAlignment="1">
      <alignment horizontal="right" vertical="center"/>
    </xf>
    <xf numFmtId="178" fontId="11" fillId="80" borderId="48" xfId="0" applyNumberFormat="1" applyFont="1" applyFill="1" applyBorder="1" applyAlignment="1">
      <alignment horizontal="right" vertical="center"/>
    </xf>
    <xf numFmtId="58" fontId="5" fillId="0" borderId="31" xfId="0" applyNumberFormat="1" applyFont="1" applyBorder="1" applyAlignment="1">
      <alignment horizontal="distributed" vertical="center" justifyLastLine="1"/>
    </xf>
    <xf numFmtId="0" fontId="5" fillId="0" borderId="31" xfId="0" applyFont="1" applyBorder="1" applyAlignment="1">
      <alignment horizontal="center" vertical="center"/>
    </xf>
    <xf numFmtId="0" fontId="5" fillId="0" borderId="31" xfId="0" applyFont="1" applyBorder="1" applyAlignment="1">
      <alignment vertical="center" wrapText="1"/>
    </xf>
    <xf numFmtId="0" fontId="5" fillId="0" borderId="31" xfId="0" applyFont="1" applyBorder="1">
      <alignment vertical="center"/>
    </xf>
    <xf numFmtId="58" fontId="5" fillId="0" borderId="32" xfId="0" applyNumberFormat="1" applyFont="1" applyBorder="1" applyAlignment="1">
      <alignment horizontal="distributed" vertical="center" justifyLastLine="1"/>
    </xf>
    <xf numFmtId="0" fontId="5" fillId="2" borderId="0" xfId="0" applyFont="1" applyFill="1">
      <alignment vertical="center"/>
    </xf>
    <xf numFmtId="58" fontId="5" fillId="0" borderId="38" xfId="0" applyNumberFormat="1" applyFont="1" applyBorder="1" applyAlignment="1">
      <alignment horizontal="distributed" vertical="center" justifyLastLine="1"/>
    </xf>
    <xf numFmtId="0" fontId="5" fillId="0" borderId="38" xfId="0" applyFont="1" applyBorder="1" applyAlignment="1">
      <alignment horizontal="center" vertical="center"/>
    </xf>
    <xf numFmtId="0" fontId="5" fillId="0" borderId="38" xfId="0" applyFont="1" applyBorder="1" applyAlignment="1">
      <alignment vertical="center" wrapText="1"/>
    </xf>
    <xf numFmtId="178" fontId="11" fillId="80" borderId="4" xfId="136" applyNumberFormat="1" applyFont="1" applyFill="1" applyBorder="1" applyAlignment="1">
      <alignment horizontal="right" vertical="center"/>
    </xf>
    <xf numFmtId="177" fontId="11" fillId="80" borderId="4" xfId="136" applyNumberFormat="1" applyFont="1" applyFill="1" applyBorder="1" applyAlignment="1">
      <alignment horizontal="right" vertical="center"/>
    </xf>
    <xf numFmtId="177" fontId="11" fillId="80" borderId="53" xfId="0" applyNumberFormat="1" applyFont="1" applyFill="1" applyBorder="1" applyAlignment="1">
      <alignment horizontal="right" vertical="center"/>
    </xf>
    <xf numFmtId="178" fontId="11" fillId="80" borderId="66" xfId="0" applyNumberFormat="1" applyFont="1" applyFill="1" applyBorder="1" applyAlignment="1" applyProtection="1">
      <alignment horizontal="right" vertical="center"/>
      <protection locked="0"/>
    </xf>
    <xf numFmtId="178" fontId="11" fillId="80" borderId="55" xfId="0" applyNumberFormat="1" applyFont="1" applyFill="1" applyBorder="1" applyAlignment="1" applyProtection="1">
      <alignment horizontal="right" vertical="center"/>
      <protection locked="0"/>
    </xf>
    <xf numFmtId="177" fontId="11" fillId="80" borderId="48" xfId="0" applyNumberFormat="1" applyFont="1" applyFill="1" applyBorder="1" applyAlignment="1" applyProtection="1">
      <alignment horizontal="right" vertical="center"/>
      <protection locked="0"/>
    </xf>
    <xf numFmtId="177" fontId="11" fillId="80" borderId="4" xfId="0" applyNumberFormat="1" applyFont="1" applyFill="1" applyBorder="1" applyAlignment="1" applyProtection="1">
      <alignment horizontal="right" vertical="center"/>
      <protection locked="0"/>
    </xf>
    <xf numFmtId="178" fontId="11" fillId="80" borderId="4" xfId="0" applyNumberFormat="1" applyFont="1" applyFill="1" applyBorder="1" applyAlignment="1" applyProtection="1">
      <alignment horizontal="right" vertical="center"/>
      <protection locked="0"/>
    </xf>
    <xf numFmtId="178" fontId="11" fillId="80" borderId="12" xfId="0" applyNumberFormat="1" applyFont="1" applyFill="1" applyBorder="1" applyAlignment="1" applyProtection="1">
      <alignment horizontal="right" vertical="center"/>
      <protection locked="0"/>
    </xf>
    <xf numFmtId="177" fontId="11" fillId="80" borderId="48" xfId="0" applyNumberFormat="1" applyFont="1" applyFill="1" applyBorder="1" applyAlignment="1">
      <alignment horizontal="right" vertical="center"/>
    </xf>
    <xf numFmtId="177" fontId="11" fillId="80" borderId="52" xfId="0" applyNumberFormat="1" applyFont="1" applyFill="1" applyBorder="1" applyAlignment="1">
      <alignment horizontal="right" vertical="center"/>
    </xf>
    <xf numFmtId="178" fontId="11" fillId="80" borderId="12" xfId="0" applyNumberFormat="1" applyFont="1" applyFill="1" applyBorder="1" applyAlignment="1">
      <alignment horizontal="right" vertical="center"/>
    </xf>
    <xf numFmtId="177" fontId="11" fillId="80" borderId="55" xfId="0" applyNumberFormat="1" applyFont="1" applyFill="1" applyBorder="1" applyAlignment="1">
      <alignment horizontal="right" vertical="center"/>
    </xf>
    <xf numFmtId="177" fontId="11" fillId="80" borderId="12" xfId="0" applyNumberFormat="1" applyFont="1" applyFill="1" applyBorder="1" applyAlignment="1">
      <alignment horizontal="right" vertical="center"/>
    </xf>
    <xf numFmtId="178" fontId="11" fillId="80" borderId="53" xfId="0" applyNumberFormat="1" applyFont="1" applyFill="1" applyBorder="1" applyAlignment="1" applyProtection="1">
      <alignment horizontal="right" vertical="center"/>
      <protection locked="0"/>
    </xf>
    <xf numFmtId="177" fontId="9" fillId="5" borderId="52" xfId="0" applyNumberFormat="1" applyFont="1" applyFill="1" applyBorder="1" applyAlignment="1">
      <alignment horizontal="right" vertical="center"/>
    </xf>
    <xf numFmtId="177" fontId="9" fillId="2" borderId="52" xfId="0" applyNumberFormat="1" applyFont="1" applyFill="1" applyBorder="1" applyAlignment="1">
      <alignment horizontal="right" vertical="center"/>
    </xf>
    <xf numFmtId="177" fontId="9" fillId="5" borderId="52" xfId="0" applyNumberFormat="1" applyFont="1" applyFill="1" applyBorder="1" applyAlignment="1">
      <alignment horizontal="right" vertical="center" shrinkToFit="1"/>
    </xf>
    <xf numFmtId="177" fontId="9" fillId="0" borderId="52" xfId="0" applyNumberFormat="1" applyFont="1" applyBorder="1" applyAlignment="1">
      <alignment horizontal="right" vertical="center"/>
    </xf>
    <xf numFmtId="177" fontId="9" fillId="2" borderId="52" xfId="0" applyNumberFormat="1" applyFont="1" applyFill="1" applyBorder="1" applyAlignment="1">
      <alignment horizontal="right" vertical="center" shrinkToFit="1"/>
    </xf>
    <xf numFmtId="177" fontId="9" fillId="80" borderId="52" xfId="0" applyNumberFormat="1" applyFont="1" applyFill="1" applyBorder="1" applyAlignment="1">
      <alignment horizontal="right" vertical="center"/>
    </xf>
    <xf numFmtId="177" fontId="9" fillId="80" borderId="48" xfId="0" applyNumberFormat="1" applyFont="1" applyFill="1" applyBorder="1" applyAlignment="1">
      <alignment horizontal="right" vertical="center"/>
    </xf>
    <xf numFmtId="177" fontId="9" fillId="2" borderId="48" xfId="0" applyNumberFormat="1" applyFont="1" applyFill="1" applyBorder="1" applyAlignment="1">
      <alignment horizontal="right" vertical="center" shrinkToFit="1"/>
    </xf>
    <xf numFmtId="177" fontId="9" fillId="5" borderId="48" xfId="0" applyNumberFormat="1" applyFont="1" applyFill="1" applyBorder="1" applyAlignment="1">
      <alignment horizontal="right" vertical="center" shrinkToFit="1"/>
    </xf>
    <xf numFmtId="0" fontId="12" fillId="2" borderId="41" xfId="0" applyFont="1" applyFill="1" applyBorder="1" applyAlignment="1">
      <alignment horizontal="right" vertical="center"/>
    </xf>
    <xf numFmtId="0" fontId="12" fillId="2" borderId="35" xfId="0" applyFont="1" applyFill="1" applyBorder="1" applyAlignment="1">
      <alignment horizontal="right" vertical="center"/>
    </xf>
    <xf numFmtId="177" fontId="9" fillId="0" borderId="48" xfId="0" applyNumberFormat="1" applyFont="1" applyBorder="1" applyAlignment="1">
      <alignment horizontal="right" vertical="center" shrinkToFit="1"/>
    </xf>
    <xf numFmtId="183" fontId="11" fillId="5" borderId="52" xfId="0" applyNumberFormat="1" applyFont="1" applyFill="1" applyBorder="1" applyAlignment="1" applyProtection="1">
      <alignment horizontal="right" vertical="center"/>
      <protection locked="0"/>
    </xf>
    <xf numFmtId="0" fontId="9" fillId="81" borderId="16" xfId="0" applyFont="1" applyFill="1" applyBorder="1" applyAlignment="1">
      <alignment horizontal="center" vertical="center"/>
    </xf>
    <xf numFmtId="0" fontId="9" fillId="81" borderId="77" xfId="0" applyFont="1" applyFill="1" applyBorder="1" applyAlignment="1">
      <alignment horizontal="center" vertical="center"/>
    </xf>
    <xf numFmtId="178" fontId="11" fillId="81" borderId="4" xfId="0" applyNumberFormat="1" applyFont="1" applyFill="1" applyBorder="1" applyAlignment="1" applyProtection="1">
      <alignment horizontal="right" vertical="center"/>
      <protection locked="0"/>
    </xf>
    <xf numFmtId="177" fontId="11" fillId="81" borderId="48" xfId="0" applyNumberFormat="1" applyFont="1" applyFill="1" applyBorder="1" applyAlignment="1" applyProtection="1">
      <alignment horizontal="right" vertical="center"/>
      <protection locked="0"/>
    </xf>
    <xf numFmtId="177" fontId="11" fillId="81" borderId="16" xfId="0" applyNumberFormat="1" applyFont="1" applyFill="1" applyBorder="1" applyAlignment="1">
      <alignment horizontal="right" vertical="center"/>
    </xf>
    <xf numFmtId="188" fontId="11" fillId="81" borderId="4" xfId="0" applyNumberFormat="1" applyFont="1" applyFill="1" applyBorder="1" applyAlignment="1" applyProtection="1">
      <alignment horizontal="right" vertical="center"/>
      <protection locked="0"/>
    </xf>
    <xf numFmtId="177" fontId="11" fillId="81" borderId="4" xfId="0" applyNumberFormat="1" applyFont="1" applyFill="1" applyBorder="1" applyAlignment="1" applyProtection="1">
      <alignment horizontal="right" vertical="center"/>
      <protection locked="0"/>
    </xf>
    <xf numFmtId="177" fontId="11" fillId="81" borderId="53" xfId="0" applyNumberFormat="1" applyFont="1" applyFill="1" applyBorder="1" applyAlignment="1" applyProtection="1">
      <alignment horizontal="right" vertical="center"/>
      <protection locked="0"/>
    </xf>
    <xf numFmtId="178" fontId="11" fillId="81" borderId="12" xfId="0" applyNumberFormat="1" applyFont="1" applyFill="1" applyBorder="1" applyAlignment="1" applyProtection="1">
      <alignment horizontal="right" vertical="center"/>
      <protection locked="0"/>
    </xf>
    <xf numFmtId="0" fontId="9" fillId="81" borderId="33" xfId="0" applyFont="1" applyFill="1" applyBorder="1" applyAlignment="1">
      <alignment horizontal="center" vertical="center"/>
    </xf>
    <xf numFmtId="178" fontId="11" fillId="81" borderId="53" xfId="0" applyNumberFormat="1" applyFont="1" applyFill="1" applyBorder="1" applyAlignment="1" applyProtection="1">
      <alignment horizontal="right" vertical="center"/>
      <protection locked="0"/>
    </xf>
    <xf numFmtId="177" fontId="11" fillId="81" borderId="55" xfId="0" applyNumberFormat="1" applyFont="1" applyFill="1" applyBorder="1" applyAlignment="1" applyProtection="1">
      <alignment horizontal="right" vertical="center"/>
      <protection locked="0"/>
    </xf>
    <xf numFmtId="178" fontId="11" fillId="81" borderId="53" xfId="0" applyNumberFormat="1" applyFont="1" applyFill="1" applyBorder="1" applyProtection="1">
      <alignment vertical="center"/>
      <protection locked="0"/>
    </xf>
    <xf numFmtId="178" fontId="11" fillId="81" borderId="52" xfId="0" applyNumberFormat="1" applyFont="1" applyFill="1" applyBorder="1" applyAlignment="1" applyProtection="1">
      <alignment horizontal="right" vertical="center"/>
      <protection locked="0"/>
    </xf>
    <xf numFmtId="49" fontId="11" fillId="81" borderId="12" xfId="0" applyNumberFormat="1" applyFont="1" applyFill="1" applyBorder="1" applyAlignment="1" applyProtection="1">
      <alignment horizontal="right" vertical="center"/>
      <protection locked="0"/>
    </xf>
    <xf numFmtId="177" fontId="11" fillId="81" borderId="48" xfId="0" applyNumberFormat="1" applyFont="1" applyFill="1" applyBorder="1" applyAlignment="1">
      <alignment horizontal="right" vertical="center"/>
    </xf>
    <xf numFmtId="178" fontId="11" fillId="81" borderId="55" xfId="0" applyNumberFormat="1" applyFont="1" applyFill="1" applyBorder="1" applyAlignment="1" applyProtection="1">
      <alignment horizontal="right" vertical="center"/>
      <protection locked="0"/>
    </xf>
    <xf numFmtId="177" fontId="11" fillId="81" borderId="48" xfId="0" applyNumberFormat="1" applyFont="1" applyFill="1" applyBorder="1" applyProtection="1">
      <alignment vertical="center"/>
      <protection locked="0"/>
    </xf>
    <xf numFmtId="177" fontId="11" fillId="81" borderId="52" xfId="0" applyNumberFormat="1" applyFont="1" applyFill="1" applyBorder="1" applyAlignment="1" applyProtection="1">
      <alignment horizontal="right" vertical="center"/>
      <protection locked="0"/>
    </xf>
    <xf numFmtId="38" fontId="11" fillId="81" borderId="53" xfId="110" applyFont="1" applyFill="1" applyBorder="1" applyAlignment="1" applyProtection="1">
      <alignment horizontal="right" vertical="center"/>
      <protection locked="0"/>
    </xf>
    <xf numFmtId="177" fontId="11" fillId="81" borderId="4" xfId="0" applyNumberFormat="1" applyFont="1" applyFill="1" applyBorder="1" applyAlignment="1">
      <alignment horizontal="right" vertical="center"/>
    </xf>
    <xf numFmtId="177" fontId="11" fillId="81" borderId="12" xfId="0" applyNumberFormat="1" applyFont="1" applyFill="1" applyBorder="1" applyAlignment="1">
      <alignment horizontal="right" vertical="center"/>
    </xf>
    <xf numFmtId="177" fontId="11" fillId="81" borderId="53" xfId="0" applyNumberFormat="1" applyFont="1" applyFill="1" applyBorder="1" applyAlignment="1">
      <alignment horizontal="right" vertical="center"/>
    </xf>
    <xf numFmtId="178" fontId="11" fillId="81" borderId="4" xfId="0" applyNumberFormat="1" applyFont="1" applyFill="1" applyBorder="1" applyAlignment="1">
      <alignment horizontal="right" vertical="center"/>
    </xf>
    <xf numFmtId="177" fontId="11" fillId="81" borderId="12" xfId="0" applyNumberFormat="1" applyFont="1" applyFill="1" applyBorder="1" applyAlignment="1" applyProtection="1">
      <alignment horizontal="right" vertical="center"/>
      <protection locked="0"/>
    </xf>
    <xf numFmtId="38" fontId="11" fillId="0" borderId="4" xfId="0" applyNumberFormat="1" applyFont="1" applyBorder="1" applyAlignment="1" applyProtection="1">
      <alignment horizontal="right" vertical="center"/>
      <protection locked="0"/>
    </xf>
    <xf numFmtId="177" fontId="11" fillId="81" borderId="0" xfId="0" applyNumberFormat="1" applyFont="1" applyFill="1" applyAlignment="1" applyProtection="1">
      <alignment horizontal="right" vertical="center"/>
      <protection locked="0"/>
    </xf>
    <xf numFmtId="38" fontId="11" fillId="81" borderId="4" xfId="0" applyNumberFormat="1" applyFont="1" applyFill="1" applyBorder="1" applyAlignment="1" applyProtection="1">
      <alignment horizontal="right" vertical="center"/>
      <protection locked="0"/>
    </xf>
    <xf numFmtId="177" fontId="11" fillId="81" borderId="33" xfId="0" applyNumberFormat="1" applyFont="1" applyFill="1" applyBorder="1" applyAlignment="1" applyProtection="1">
      <alignment horizontal="right" vertical="center"/>
      <protection locked="0"/>
    </xf>
    <xf numFmtId="177" fontId="9" fillId="81" borderId="48" xfId="0" applyNumberFormat="1" applyFont="1" applyFill="1" applyBorder="1" applyAlignment="1">
      <alignment horizontal="right" vertical="center"/>
    </xf>
    <xf numFmtId="177" fontId="9" fillId="81" borderId="4" xfId="0" applyNumberFormat="1" applyFont="1" applyFill="1" applyBorder="1" applyAlignment="1">
      <alignment horizontal="right" vertical="center"/>
    </xf>
    <xf numFmtId="177" fontId="9" fillId="81" borderId="12" xfId="0" applyNumberFormat="1" applyFont="1" applyFill="1" applyBorder="1" applyAlignment="1">
      <alignment horizontal="right" vertical="center"/>
    </xf>
    <xf numFmtId="178" fontId="9" fillId="81" borderId="53" xfId="0" applyNumberFormat="1" applyFont="1" applyFill="1" applyBorder="1" applyAlignment="1">
      <alignment horizontal="right" vertical="center"/>
    </xf>
    <xf numFmtId="177" fontId="11" fillId="81" borderId="52" xfId="0" applyNumberFormat="1" applyFont="1" applyFill="1" applyBorder="1" applyAlignment="1">
      <alignment horizontal="right" vertical="center"/>
    </xf>
    <xf numFmtId="178" fontId="11" fillId="81" borderId="53" xfId="0" applyNumberFormat="1" applyFont="1" applyFill="1" applyBorder="1" applyAlignment="1">
      <alignment horizontal="right" vertical="center"/>
    </xf>
    <xf numFmtId="178" fontId="11" fillId="81" borderId="12" xfId="0" applyNumberFormat="1" applyFont="1" applyFill="1" applyBorder="1" applyAlignment="1">
      <alignment horizontal="right" vertical="center"/>
    </xf>
    <xf numFmtId="177" fontId="9" fillId="81" borderId="52" xfId="0" applyNumberFormat="1" applyFont="1" applyFill="1" applyBorder="1" applyAlignment="1">
      <alignment horizontal="right" vertical="center"/>
    </xf>
    <xf numFmtId="177" fontId="11" fillId="81" borderId="55" xfId="0" applyNumberFormat="1" applyFont="1" applyFill="1" applyBorder="1" applyAlignment="1">
      <alignment horizontal="right" vertical="center"/>
    </xf>
    <xf numFmtId="0" fontId="11" fillId="81" borderId="48" xfId="0" applyFont="1" applyFill="1" applyBorder="1" applyAlignment="1">
      <alignment horizontal="right" vertical="center" justifyLastLine="1"/>
    </xf>
    <xf numFmtId="38" fontId="11" fillId="81" borderId="55" xfId="110" applyFont="1" applyFill="1" applyBorder="1" applyAlignment="1">
      <alignment vertical="center" justifyLastLine="1"/>
    </xf>
    <xf numFmtId="184" fontId="11" fillId="81" borderId="12" xfId="0" applyNumberFormat="1" applyFont="1" applyFill="1" applyBorder="1" applyAlignment="1">
      <alignment horizontal="right" vertical="center"/>
    </xf>
    <xf numFmtId="177" fontId="11" fillId="81" borderId="53" xfId="0" applyNumberFormat="1" applyFont="1" applyFill="1" applyBorder="1" applyAlignment="1">
      <alignment horizontal="center" vertical="center"/>
    </xf>
    <xf numFmtId="186" fontId="11" fillId="81" borderId="4" xfId="0" applyNumberFormat="1" applyFont="1" applyFill="1" applyBorder="1" applyAlignment="1">
      <alignment horizontal="right" vertical="center"/>
    </xf>
    <xf numFmtId="178" fontId="11" fillId="81" borderId="48" xfId="0" applyNumberFormat="1" applyFont="1" applyFill="1" applyBorder="1" applyAlignment="1">
      <alignment horizontal="right" vertical="center"/>
    </xf>
    <xf numFmtId="178" fontId="11" fillId="81" borderId="53" xfId="0" applyNumberFormat="1" applyFont="1" applyFill="1" applyBorder="1">
      <alignment vertical="center"/>
    </xf>
    <xf numFmtId="177" fontId="11" fillId="81" borderId="60" xfId="0" applyNumberFormat="1" applyFont="1" applyFill="1" applyBorder="1" applyAlignment="1">
      <alignment horizontal="right" vertical="center"/>
    </xf>
    <xf numFmtId="177" fontId="11" fillId="81" borderId="60" xfId="0" applyNumberFormat="1" applyFont="1" applyFill="1" applyBorder="1" applyAlignment="1" applyProtection="1">
      <alignment horizontal="right" vertical="center"/>
      <protection locked="0"/>
    </xf>
    <xf numFmtId="0" fontId="9" fillId="2" borderId="13" xfId="0" applyFont="1" applyFill="1" applyBorder="1">
      <alignment vertical="center"/>
    </xf>
    <xf numFmtId="0" fontId="9" fillId="2" borderId="12" xfId="0" applyFont="1" applyFill="1" applyBorder="1">
      <alignment vertical="center"/>
    </xf>
    <xf numFmtId="183" fontId="12" fillId="0" borderId="37" xfId="0" applyNumberFormat="1" applyFont="1" applyBorder="1" applyAlignment="1">
      <alignment horizontal="right" vertical="center"/>
    </xf>
    <xf numFmtId="178" fontId="11" fillId="81" borderId="60" xfId="0" applyNumberFormat="1" applyFont="1" applyFill="1" applyBorder="1" applyAlignment="1" applyProtection="1">
      <alignment horizontal="right" vertical="center"/>
      <protection locked="0"/>
    </xf>
    <xf numFmtId="178" fontId="11" fillId="2" borderId="64" xfId="0" applyNumberFormat="1" applyFont="1" applyFill="1" applyBorder="1" applyAlignment="1" applyProtection="1">
      <alignment horizontal="right" vertical="center"/>
      <protection locked="0"/>
    </xf>
    <xf numFmtId="178" fontId="11" fillId="2" borderId="78" xfId="0" applyNumberFormat="1" applyFont="1" applyFill="1" applyBorder="1" applyAlignment="1" applyProtection="1">
      <alignment horizontal="right" vertical="center"/>
      <protection locked="0"/>
    </xf>
    <xf numFmtId="178" fontId="11" fillId="2" borderId="65" xfId="0" applyNumberFormat="1" applyFont="1" applyFill="1" applyBorder="1" applyAlignment="1" applyProtection="1">
      <alignment horizontal="right" vertical="center"/>
      <protection locked="0"/>
    </xf>
    <xf numFmtId="180" fontId="11" fillId="5" borderId="48" xfId="0" applyNumberFormat="1" applyFont="1" applyFill="1" applyBorder="1" applyAlignment="1" applyProtection="1">
      <alignment horizontal="right" vertical="center"/>
      <protection locked="0"/>
    </xf>
    <xf numFmtId="178" fontId="11" fillId="5" borderId="34" xfId="0" applyNumberFormat="1" applyFont="1" applyFill="1" applyBorder="1" applyAlignment="1" applyProtection="1">
      <alignment horizontal="right" vertical="center"/>
      <protection locked="0"/>
    </xf>
    <xf numFmtId="180" fontId="11" fillId="5" borderId="4" xfId="0" applyNumberFormat="1" applyFont="1" applyFill="1" applyBorder="1" applyAlignment="1" applyProtection="1">
      <alignment horizontal="right" vertical="center"/>
      <protection locked="0"/>
    </xf>
    <xf numFmtId="180" fontId="11" fillId="2" borderId="48" xfId="0" applyNumberFormat="1" applyFont="1" applyFill="1" applyBorder="1" applyAlignment="1" applyProtection="1">
      <alignment horizontal="right" vertical="center"/>
      <protection locked="0"/>
    </xf>
    <xf numFmtId="180" fontId="11" fillId="2" borderId="4" xfId="0" applyNumberFormat="1" applyFont="1" applyFill="1" applyBorder="1" applyAlignment="1" applyProtection="1">
      <alignment horizontal="right" vertical="center"/>
      <protection locked="0"/>
    </xf>
    <xf numFmtId="188" fontId="11" fillId="0" borderId="12" xfId="0" applyNumberFormat="1" applyFont="1" applyBorder="1" applyAlignment="1" applyProtection="1">
      <alignment horizontal="right" vertical="center"/>
      <protection locked="0"/>
    </xf>
    <xf numFmtId="180" fontId="11" fillId="0" borderId="4" xfId="0" applyNumberFormat="1" applyFont="1" applyBorder="1" applyAlignment="1" applyProtection="1">
      <alignment horizontal="right" vertical="center"/>
      <protection locked="0"/>
    </xf>
    <xf numFmtId="188" fontId="11" fillId="81" borderId="12" xfId="0" applyNumberFormat="1" applyFont="1" applyFill="1" applyBorder="1" applyAlignment="1" applyProtection="1">
      <alignment horizontal="right" vertical="center"/>
      <protection locked="0"/>
    </xf>
    <xf numFmtId="178" fontId="11" fillId="81" borderId="0" xfId="0" applyNumberFormat="1" applyFont="1" applyFill="1" applyAlignment="1" applyProtection="1">
      <alignment horizontal="right" vertical="center"/>
      <protection locked="0"/>
    </xf>
    <xf numFmtId="180" fontId="11" fillId="81" borderId="48" xfId="0" applyNumberFormat="1" applyFont="1" applyFill="1" applyBorder="1" applyAlignment="1" applyProtection="1">
      <alignment horizontal="right" vertical="center"/>
      <protection locked="0"/>
    </xf>
    <xf numFmtId="180" fontId="11" fillId="81" borderId="4" xfId="0" applyNumberFormat="1" applyFont="1" applyFill="1" applyBorder="1" applyAlignment="1" applyProtection="1">
      <alignment horizontal="right" vertical="center"/>
      <protection locked="0"/>
    </xf>
    <xf numFmtId="1" fontId="11" fillId="81" borderId="53" xfId="0" applyNumberFormat="1" applyFont="1" applyFill="1" applyBorder="1" applyAlignment="1">
      <alignment horizontal="right" vertical="center"/>
    </xf>
    <xf numFmtId="183" fontId="11" fillId="5" borderId="34" xfId="0" applyNumberFormat="1" applyFont="1" applyFill="1" applyBorder="1" applyAlignment="1" applyProtection="1">
      <alignment horizontal="right" vertical="center"/>
      <protection locked="0"/>
    </xf>
    <xf numFmtId="183" fontId="11" fillId="2" borderId="52" xfId="0" applyNumberFormat="1" applyFont="1" applyFill="1" applyBorder="1" applyAlignment="1" applyProtection="1">
      <alignment horizontal="right" vertical="center"/>
      <protection locked="0"/>
    </xf>
    <xf numFmtId="183" fontId="11" fillId="0" borderId="52" xfId="0" applyNumberFormat="1" applyFont="1" applyBorder="1" applyAlignment="1" applyProtection="1">
      <alignment horizontal="right" vertical="center"/>
      <protection locked="0"/>
    </xf>
    <xf numFmtId="183" fontId="11" fillId="81" borderId="52" xfId="0" applyNumberFormat="1" applyFont="1" applyFill="1" applyBorder="1" applyAlignment="1" applyProtection="1">
      <alignment horizontal="right" vertical="center"/>
      <protection locked="0"/>
    </xf>
    <xf numFmtId="183" fontId="11" fillId="2" borderId="0" xfId="0" applyNumberFormat="1" applyFont="1" applyFill="1" applyAlignment="1" applyProtection="1">
      <alignment horizontal="right" vertical="center"/>
      <protection locked="0"/>
    </xf>
    <xf numFmtId="177" fontId="11" fillId="5" borderId="34" xfId="0" applyNumberFormat="1" applyFont="1" applyFill="1" applyBorder="1" applyAlignment="1" applyProtection="1">
      <alignment horizontal="right" vertical="center"/>
      <protection locked="0"/>
    </xf>
    <xf numFmtId="178" fontId="11" fillId="5" borderId="13" xfId="0" applyNumberFormat="1" applyFont="1" applyFill="1" applyBorder="1" applyAlignment="1">
      <alignment horizontal="right" vertical="center"/>
    </xf>
    <xf numFmtId="177" fontId="11" fillId="5" borderId="26" xfId="0" applyNumberFormat="1" applyFont="1" applyFill="1" applyBorder="1" applyAlignment="1">
      <alignment horizontal="right" vertical="center" shrinkToFit="1"/>
    </xf>
    <xf numFmtId="178" fontId="11" fillId="5" borderId="27" xfId="0" applyNumberFormat="1" applyFont="1" applyFill="1" applyBorder="1" applyAlignment="1">
      <alignment horizontal="right" vertical="center" shrinkToFit="1"/>
    </xf>
    <xf numFmtId="178" fontId="11" fillId="5" borderId="26" xfId="0" applyNumberFormat="1" applyFont="1" applyFill="1" applyBorder="1" applyAlignment="1">
      <alignment horizontal="right" vertical="center" shrinkToFit="1"/>
    </xf>
    <xf numFmtId="177" fontId="11" fillId="5" borderId="34" xfId="0" applyNumberFormat="1" applyFont="1" applyFill="1" applyBorder="1" applyAlignment="1">
      <alignment horizontal="right" vertical="center" shrinkToFit="1"/>
    </xf>
    <xf numFmtId="178" fontId="11" fillId="0" borderId="12" xfId="0" applyNumberFormat="1" applyFont="1" applyBorder="1" applyAlignment="1">
      <alignment horizontal="right" vertical="center" shrinkToFit="1"/>
    </xf>
    <xf numFmtId="177" fontId="11" fillId="0" borderId="48" xfId="0" applyNumberFormat="1" applyFont="1" applyBorder="1" applyAlignment="1">
      <alignment horizontal="right" vertical="center" shrinkToFit="1"/>
    </xf>
    <xf numFmtId="178" fontId="11" fillId="0" borderId="4" xfId="0" applyNumberFormat="1" applyFont="1" applyBorder="1" applyAlignment="1">
      <alignment horizontal="right" vertical="center" shrinkToFit="1"/>
    </xf>
    <xf numFmtId="178" fontId="11" fillId="81" borderId="52" xfId="0" applyNumberFormat="1" applyFont="1" applyFill="1" applyBorder="1" applyAlignment="1">
      <alignment horizontal="right" vertical="center"/>
    </xf>
    <xf numFmtId="177" fontId="11" fillId="81" borderId="4" xfId="0" applyNumberFormat="1" applyFont="1" applyFill="1" applyBorder="1" applyAlignment="1">
      <alignment horizontal="right" vertical="center" shrinkToFit="1"/>
    </xf>
    <xf numFmtId="178" fontId="11" fillId="81" borderId="12" xfId="0" applyNumberFormat="1" applyFont="1" applyFill="1" applyBorder="1" applyAlignment="1">
      <alignment horizontal="right" vertical="center" shrinkToFit="1"/>
    </xf>
    <xf numFmtId="178" fontId="11" fillId="81" borderId="53" xfId="0" applyNumberFormat="1" applyFont="1" applyFill="1" applyBorder="1" applyAlignment="1">
      <alignment horizontal="right" vertical="center" shrinkToFit="1"/>
    </xf>
    <xf numFmtId="178" fontId="11" fillId="81" borderId="4" xfId="0" applyNumberFormat="1" applyFont="1" applyFill="1" applyBorder="1" applyAlignment="1">
      <alignment horizontal="right" vertical="center" shrinkToFit="1"/>
    </xf>
    <xf numFmtId="177" fontId="11" fillId="81" borderId="52" xfId="0" applyNumberFormat="1" applyFont="1" applyFill="1" applyBorder="1" applyAlignment="1">
      <alignment horizontal="right" vertical="center" shrinkToFit="1"/>
    </xf>
    <xf numFmtId="177" fontId="11" fillId="0" borderId="52" xfId="0" applyNumberFormat="1" applyFont="1" applyBorder="1" applyAlignment="1">
      <alignment horizontal="right" vertical="center" shrinkToFit="1"/>
    </xf>
    <xf numFmtId="177" fontId="11" fillId="2" borderId="52" xfId="0" applyNumberFormat="1" applyFont="1" applyFill="1" applyBorder="1" applyAlignment="1">
      <alignment horizontal="right" vertical="center" shrinkToFit="1"/>
    </xf>
    <xf numFmtId="177" fontId="11" fillId="2" borderId="60" xfId="0" applyNumberFormat="1" applyFont="1" applyFill="1" applyBorder="1" applyAlignment="1">
      <alignment horizontal="right" vertical="center" shrinkToFit="1"/>
    </xf>
    <xf numFmtId="178" fontId="11" fillId="5" borderId="52" xfId="0" applyNumberFormat="1" applyFont="1" applyFill="1" applyBorder="1" applyAlignment="1">
      <alignment horizontal="right" vertical="center" shrinkToFit="1"/>
    </xf>
    <xf numFmtId="177" fontId="11" fillId="5" borderId="60" xfId="0" applyNumberFormat="1" applyFont="1" applyFill="1" applyBorder="1" applyAlignment="1">
      <alignment horizontal="right" vertical="center" shrinkToFit="1"/>
    </xf>
    <xf numFmtId="177" fontId="11" fillId="5" borderId="62" xfId="136" applyNumberFormat="1" applyFont="1" applyFill="1" applyBorder="1" applyAlignment="1">
      <alignment horizontal="right" vertical="center"/>
    </xf>
    <xf numFmtId="177" fontId="11" fillId="5" borderId="13" xfId="136" applyNumberFormat="1" applyFont="1" applyFill="1" applyBorder="1" applyAlignment="1">
      <alignment horizontal="right" vertical="center"/>
    </xf>
    <xf numFmtId="177" fontId="11" fillId="0" borderId="12" xfId="136" applyNumberFormat="1" applyFont="1" applyBorder="1" applyAlignment="1">
      <alignment horizontal="right" vertical="center"/>
    </xf>
    <xf numFmtId="177" fontId="11" fillId="80" borderId="12" xfId="136" applyNumberFormat="1" applyFont="1" applyFill="1" applyBorder="1" applyAlignment="1">
      <alignment horizontal="right" vertical="center"/>
    </xf>
    <xf numFmtId="177" fontId="11" fillId="80" borderId="53" xfId="136" applyNumberFormat="1" applyFont="1" applyFill="1" applyBorder="1" applyAlignment="1">
      <alignment horizontal="right" vertical="center"/>
    </xf>
    <xf numFmtId="177" fontId="11" fillId="5" borderId="16" xfId="136" applyNumberFormat="1" applyFont="1" applyFill="1" applyBorder="1" applyAlignment="1">
      <alignment horizontal="right" vertical="center"/>
    </xf>
    <xf numFmtId="177" fontId="11" fillId="5" borderId="62" xfId="0" quotePrefix="1" applyNumberFormat="1" applyFont="1" applyFill="1" applyBorder="1" applyAlignment="1">
      <alignment horizontal="right" vertical="center"/>
    </xf>
    <xf numFmtId="177" fontId="11" fillId="2" borderId="66" xfId="0" applyNumberFormat="1" applyFont="1" applyFill="1" applyBorder="1" applyAlignment="1" applyProtection="1">
      <alignment horizontal="right" vertical="center"/>
      <protection locked="0"/>
    </xf>
    <xf numFmtId="177" fontId="11" fillId="2" borderId="70" xfId="0" applyNumberFormat="1" applyFont="1" applyFill="1" applyBorder="1" applyAlignment="1" applyProtection="1">
      <alignment horizontal="right" vertical="center"/>
      <protection locked="0"/>
    </xf>
    <xf numFmtId="177" fontId="11" fillId="5" borderId="34" xfId="0" applyNumberFormat="1" applyFont="1" applyFill="1" applyBorder="1" applyAlignment="1">
      <alignment horizontal="right" vertical="center"/>
    </xf>
    <xf numFmtId="177" fontId="11" fillId="5" borderId="0" xfId="0" quotePrefix="1" applyNumberFormat="1" applyFont="1" applyFill="1" applyAlignment="1">
      <alignment horizontal="right" vertical="center"/>
    </xf>
    <xf numFmtId="0" fontId="9" fillId="0" borderId="15" xfId="0" applyFont="1" applyBorder="1" applyAlignment="1">
      <alignment horizontal="center" vertical="center" wrapText="1" shrinkToFit="1"/>
    </xf>
    <xf numFmtId="177" fontId="11" fillId="81" borderId="77" xfId="0" applyNumberFormat="1" applyFont="1" applyFill="1" applyBorder="1">
      <alignment vertical="center"/>
    </xf>
    <xf numFmtId="177" fontId="11" fillId="81" borderId="73" xfId="0" applyNumberFormat="1" applyFont="1" applyFill="1" applyBorder="1" applyAlignment="1">
      <alignment horizontal="right" vertical="center"/>
    </xf>
    <xf numFmtId="177" fontId="11" fillId="81" borderId="77" xfId="0" applyNumberFormat="1" applyFont="1" applyFill="1" applyBorder="1" applyAlignment="1">
      <alignment horizontal="right" vertical="center"/>
    </xf>
    <xf numFmtId="177" fontId="11" fillId="81" borderId="74" xfId="0" applyNumberFormat="1" applyFont="1" applyFill="1" applyBorder="1" applyAlignment="1">
      <alignment horizontal="right" vertical="center"/>
    </xf>
    <xf numFmtId="177" fontId="11" fillId="81" borderId="71" xfId="0" applyNumberFormat="1" applyFont="1" applyFill="1" applyBorder="1" applyAlignment="1">
      <alignment horizontal="right" vertical="center"/>
    </xf>
    <xf numFmtId="177" fontId="11" fillId="81" borderId="77" xfId="0" applyNumberFormat="1" applyFont="1" applyFill="1" applyBorder="1" applyAlignment="1" applyProtection="1">
      <alignment horizontal="right" vertical="center"/>
      <protection locked="0"/>
    </xf>
    <xf numFmtId="177" fontId="11" fillId="81" borderId="73" xfId="0" applyNumberFormat="1" applyFont="1" applyFill="1" applyBorder="1" applyAlignment="1" applyProtection="1">
      <alignment horizontal="right" vertical="center"/>
      <protection locked="0"/>
    </xf>
    <xf numFmtId="177" fontId="11" fillId="81" borderId="74" xfId="0" applyNumberFormat="1" applyFont="1" applyFill="1" applyBorder="1" applyAlignment="1" applyProtection="1">
      <alignment horizontal="right" vertical="center"/>
      <protection locked="0"/>
    </xf>
    <xf numFmtId="177" fontId="11" fillId="81" borderId="71" xfId="0" applyNumberFormat="1" applyFont="1" applyFill="1" applyBorder="1" applyAlignment="1" applyProtection="1">
      <alignment horizontal="right" vertical="center"/>
      <protection locked="0"/>
    </xf>
    <xf numFmtId="177" fontId="11" fillId="81" borderId="79" xfId="0" applyNumberFormat="1" applyFont="1" applyFill="1" applyBorder="1" applyAlignment="1" applyProtection="1">
      <alignment horizontal="right" vertical="center"/>
      <protection locked="0"/>
    </xf>
    <xf numFmtId="177" fontId="11" fillId="81" borderId="72" xfId="0" applyNumberFormat="1" applyFont="1" applyFill="1" applyBorder="1" applyAlignment="1" applyProtection="1">
      <alignment horizontal="right" vertical="center"/>
      <protection locked="0"/>
    </xf>
    <xf numFmtId="178" fontId="11" fillId="81" borderId="73" xfId="0" applyNumberFormat="1" applyFont="1" applyFill="1" applyBorder="1" applyAlignment="1" applyProtection="1">
      <alignment horizontal="right" vertical="center"/>
      <protection locked="0"/>
    </xf>
    <xf numFmtId="177" fontId="11" fillId="81" borderId="80" xfId="0" applyNumberFormat="1" applyFont="1" applyFill="1" applyBorder="1" applyAlignment="1" applyProtection="1">
      <alignment horizontal="right" vertical="center"/>
      <protection locked="0"/>
    </xf>
    <xf numFmtId="177" fontId="11" fillId="0" borderId="67" xfId="0" applyNumberFormat="1" applyFont="1" applyBorder="1" applyAlignment="1" applyProtection="1">
      <alignment horizontal="right" vertical="center"/>
      <protection locked="0"/>
    </xf>
    <xf numFmtId="177" fontId="9" fillId="81" borderId="77" xfId="0" applyNumberFormat="1" applyFont="1" applyFill="1" applyBorder="1" applyAlignment="1">
      <alignment horizontal="right" vertical="center"/>
    </xf>
    <xf numFmtId="177" fontId="9" fillId="81" borderId="73" xfId="0" applyNumberFormat="1" applyFont="1" applyFill="1" applyBorder="1" applyAlignment="1">
      <alignment horizontal="right" vertical="center"/>
    </xf>
    <xf numFmtId="177" fontId="9" fillId="81" borderId="74" xfId="0" applyNumberFormat="1" applyFont="1" applyFill="1" applyBorder="1" applyAlignment="1">
      <alignment horizontal="right" vertical="center"/>
    </xf>
    <xf numFmtId="0" fontId="9" fillId="0" borderId="59" xfId="0" applyFont="1" applyBorder="1" applyAlignment="1">
      <alignment horizontal="center" vertical="center"/>
    </xf>
    <xf numFmtId="177" fontId="9" fillId="0" borderId="59" xfId="0" applyNumberFormat="1" applyFont="1" applyBorder="1" applyAlignment="1">
      <alignment horizontal="right" vertical="center"/>
    </xf>
    <xf numFmtId="177" fontId="9" fillId="0" borderId="42" xfId="0" applyNumberFormat="1" applyFont="1" applyBorder="1" applyAlignment="1">
      <alignment horizontal="right" vertical="center"/>
    </xf>
    <xf numFmtId="178" fontId="9" fillId="0" borderId="43" xfId="0" applyNumberFormat="1" applyFont="1" applyBorder="1" applyAlignment="1">
      <alignment horizontal="right" vertical="center"/>
    </xf>
    <xf numFmtId="177" fontId="11" fillId="81" borderId="77" xfId="136" applyNumberFormat="1" applyFont="1" applyFill="1" applyBorder="1">
      <alignment vertical="center"/>
    </xf>
    <xf numFmtId="177" fontId="11" fillId="81" borderId="73" xfId="136" applyNumberFormat="1" applyFont="1" applyFill="1" applyBorder="1">
      <alignment vertical="center"/>
    </xf>
    <xf numFmtId="177" fontId="11" fillId="81" borderId="73" xfId="136" applyNumberFormat="1" applyFont="1" applyFill="1" applyBorder="1" applyAlignment="1">
      <alignment horizontal="right" vertical="center"/>
    </xf>
    <xf numFmtId="177" fontId="11" fillId="81" borderId="74" xfId="136" applyNumberFormat="1" applyFont="1" applyFill="1" applyBorder="1" applyAlignment="1">
      <alignment horizontal="right" vertical="center"/>
    </xf>
    <xf numFmtId="177" fontId="11" fillId="81" borderId="71" xfId="136" applyNumberFormat="1" applyFont="1" applyFill="1" applyBorder="1">
      <alignment vertical="center"/>
    </xf>
    <xf numFmtId="177" fontId="11" fillId="81" borderId="74" xfId="136" applyNumberFormat="1" applyFont="1" applyFill="1" applyBorder="1">
      <alignment vertical="center"/>
    </xf>
    <xf numFmtId="177" fontId="11" fillId="81" borderId="79" xfId="0" applyNumberFormat="1" applyFont="1" applyFill="1" applyBorder="1" applyAlignment="1">
      <alignment horizontal="right" vertical="center"/>
    </xf>
    <xf numFmtId="0" fontId="9" fillId="81" borderId="80" xfId="0" applyFont="1" applyFill="1" applyBorder="1" applyAlignment="1">
      <alignment horizontal="center" vertical="center"/>
    </xf>
    <xf numFmtId="177" fontId="11" fillId="81" borderId="73" xfId="0" applyNumberFormat="1" applyFont="1" applyFill="1" applyBorder="1">
      <alignment vertical="center"/>
    </xf>
    <xf numFmtId="177" fontId="11" fillId="81" borderId="77" xfId="0" applyNumberFormat="1" applyFont="1" applyFill="1" applyBorder="1" applyProtection="1">
      <alignment vertical="center"/>
      <protection locked="0"/>
    </xf>
    <xf numFmtId="177" fontId="11" fillId="81" borderId="73" xfId="0" applyNumberFormat="1" applyFont="1" applyFill="1" applyBorder="1" applyProtection="1">
      <alignment vertical="center"/>
      <protection locked="0"/>
    </xf>
    <xf numFmtId="177" fontId="11" fillId="81" borderId="77" xfId="0" applyNumberFormat="1" applyFont="1" applyFill="1" applyBorder="1" applyAlignment="1">
      <alignment vertical="center" shrinkToFit="1"/>
    </xf>
    <xf numFmtId="177" fontId="11" fillId="81" borderId="73" xfId="0" applyNumberFormat="1" applyFont="1" applyFill="1" applyBorder="1" applyAlignment="1">
      <alignment horizontal="right" vertical="center" shrinkToFit="1"/>
    </xf>
    <xf numFmtId="177" fontId="11" fillId="81" borderId="73" xfId="0" applyNumberFormat="1" applyFont="1" applyFill="1" applyBorder="1" applyAlignment="1">
      <alignment vertical="center" shrinkToFit="1"/>
    </xf>
    <xf numFmtId="177" fontId="11" fillId="81" borderId="74" xfId="0" applyNumberFormat="1" applyFont="1" applyFill="1" applyBorder="1" applyAlignment="1">
      <alignment horizontal="right" vertical="center" shrinkToFit="1"/>
    </xf>
    <xf numFmtId="177" fontId="11" fillId="81" borderId="79" xfId="0" applyNumberFormat="1" applyFont="1" applyFill="1" applyBorder="1" applyAlignment="1">
      <alignment horizontal="right" vertical="center" shrinkToFit="1"/>
    </xf>
    <xf numFmtId="177" fontId="11" fillId="81" borderId="82" xfId="0" applyNumberFormat="1" applyFont="1" applyFill="1" applyBorder="1" applyAlignment="1">
      <alignment horizontal="right" vertical="center"/>
    </xf>
    <xf numFmtId="177" fontId="11" fillId="81" borderId="82" xfId="0" applyNumberFormat="1" applyFont="1" applyFill="1" applyBorder="1" applyAlignment="1" applyProtection="1">
      <alignment horizontal="right" vertical="center"/>
      <protection locked="0"/>
    </xf>
    <xf numFmtId="178" fontId="11" fillId="81" borderId="74" xfId="0" applyNumberFormat="1" applyFont="1" applyFill="1" applyBorder="1" applyAlignment="1" applyProtection="1">
      <alignment horizontal="right" vertical="center"/>
      <protection locked="0"/>
    </xf>
    <xf numFmtId="177" fontId="11" fillId="5" borderId="74" xfId="0" applyNumberFormat="1" applyFont="1" applyFill="1" applyBorder="1">
      <alignment vertical="center"/>
    </xf>
    <xf numFmtId="0" fontId="12" fillId="0" borderId="83" xfId="0" applyFont="1" applyBorder="1" applyAlignment="1">
      <alignment horizontal="right" vertical="center"/>
    </xf>
    <xf numFmtId="177" fontId="11" fillId="81" borderId="16" xfId="0" applyNumberFormat="1" applyFont="1" applyFill="1" applyBorder="1" applyAlignment="1" applyProtection="1">
      <alignment horizontal="right" vertical="center"/>
      <protection locked="0"/>
    </xf>
    <xf numFmtId="177" fontId="11" fillId="5" borderId="27" xfId="0" applyNumberFormat="1" applyFont="1" applyFill="1" applyBorder="1" applyAlignment="1" applyProtection="1">
      <alignment horizontal="right" vertical="center"/>
      <protection locked="0"/>
    </xf>
    <xf numFmtId="177" fontId="11" fillId="81" borderId="84" xfId="0" applyNumberFormat="1" applyFont="1" applyFill="1" applyBorder="1" applyAlignment="1" applyProtection="1">
      <alignment horizontal="right" vertical="center"/>
      <protection locked="0"/>
    </xf>
    <xf numFmtId="0" fontId="9" fillId="0" borderId="4" xfId="0" applyFont="1" applyBorder="1" applyAlignment="1">
      <alignment horizontal="center" vertical="center" wrapText="1" shrinkToFit="1"/>
    </xf>
    <xf numFmtId="177" fontId="11" fillId="0" borderId="52" xfId="0" quotePrefix="1" applyNumberFormat="1" applyFont="1" applyBorder="1" applyAlignment="1" applyProtection="1">
      <alignment horizontal="right" vertical="center"/>
      <protection locked="0"/>
    </xf>
    <xf numFmtId="178" fontId="11" fillId="5" borderId="12" xfId="0" applyNumberFormat="1" applyFont="1" applyFill="1" applyBorder="1" applyAlignment="1" applyProtection="1">
      <alignment horizontal="right" vertical="center" wrapText="1"/>
      <protection locked="0"/>
    </xf>
    <xf numFmtId="177" fontId="11" fillId="2" borderId="16" xfId="0" applyNumberFormat="1" applyFont="1" applyFill="1" applyBorder="1" applyAlignment="1" applyProtection="1">
      <alignment horizontal="right" vertical="center" wrapText="1"/>
      <protection locked="0"/>
    </xf>
    <xf numFmtId="177" fontId="11" fillId="2" borderId="85" xfId="0" applyNumberFormat="1" applyFont="1" applyFill="1" applyBorder="1" applyAlignment="1" applyProtection="1">
      <alignment horizontal="right" vertical="center" wrapText="1"/>
      <protection locked="0"/>
    </xf>
    <xf numFmtId="177" fontId="11" fillId="2" borderId="86" xfId="0" applyNumberFormat="1" applyFont="1" applyFill="1" applyBorder="1" applyAlignment="1" applyProtection="1">
      <alignment horizontal="right" vertical="center" wrapText="1"/>
      <protection locked="0"/>
    </xf>
    <xf numFmtId="177" fontId="11" fillId="2" borderId="87" xfId="0" applyNumberFormat="1" applyFont="1" applyFill="1" applyBorder="1" applyAlignment="1" applyProtection="1">
      <alignment horizontal="right" vertical="center" wrapText="1"/>
      <protection locked="0"/>
    </xf>
    <xf numFmtId="177" fontId="11" fillId="2" borderId="88" xfId="0" applyNumberFormat="1" applyFont="1" applyFill="1" applyBorder="1" applyAlignment="1" applyProtection="1">
      <alignment horizontal="right" vertical="center" wrapText="1"/>
      <protection locked="0"/>
    </xf>
    <xf numFmtId="178" fontId="11" fillId="2" borderId="85" xfId="0" applyNumberFormat="1" applyFont="1" applyFill="1" applyBorder="1" applyAlignment="1" applyProtection="1">
      <alignment horizontal="right" vertical="center" wrapText="1"/>
      <protection locked="0"/>
    </xf>
    <xf numFmtId="178" fontId="11" fillId="2" borderId="0" xfId="0" applyNumberFormat="1" applyFont="1" applyFill="1" applyAlignment="1" applyProtection="1">
      <alignment horizontal="right" vertical="center" wrapText="1"/>
      <protection locked="0"/>
    </xf>
    <xf numFmtId="177" fontId="11" fillId="5" borderId="88" xfId="0" applyNumberFormat="1" applyFont="1" applyFill="1" applyBorder="1" applyAlignment="1">
      <alignment horizontal="right" vertical="center" wrapText="1"/>
    </xf>
    <xf numFmtId="177" fontId="11" fillId="5" borderId="85" xfId="0" applyNumberFormat="1" applyFont="1" applyFill="1" applyBorder="1" applyAlignment="1">
      <alignment horizontal="right" vertical="center" wrapText="1"/>
    </xf>
    <xf numFmtId="178" fontId="11" fillId="5" borderId="85" xfId="0" applyNumberFormat="1" applyFont="1" applyFill="1" applyBorder="1" applyAlignment="1">
      <alignment horizontal="right" vertical="center" wrapText="1"/>
    </xf>
    <xf numFmtId="3" fontId="11" fillId="2" borderId="48" xfId="0" applyNumberFormat="1" applyFont="1" applyFill="1" applyBorder="1" applyAlignment="1">
      <alignment horizontal="right" vertical="center"/>
    </xf>
    <xf numFmtId="3" fontId="11" fillId="2" borderId="4" xfId="0" applyNumberFormat="1" applyFont="1" applyFill="1" applyBorder="1" applyAlignment="1">
      <alignment horizontal="right" vertical="center"/>
    </xf>
    <xf numFmtId="0" fontId="11" fillId="2" borderId="53" xfId="0" applyFont="1" applyFill="1" applyBorder="1" applyAlignment="1">
      <alignment horizontal="right" vertical="center"/>
    </xf>
    <xf numFmtId="177" fontId="9" fillId="5" borderId="26" xfId="0" applyNumberFormat="1" applyFont="1" applyFill="1" applyBorder="1" applyAlignment="1">
      <alignment horizontal="right" vertical="center"/>
    </xf>
    <xf numFmtId="177" fontId="9" fillId="5" borderId="89" xfId="0" applyNumberFormat="1" applyFont="1" applyFill="1" applyBorder="1" applyAlignment="1">
      <alignment horizontal="right" vertical="center" wrapText="1"/>
    </xf>
    <xf numFmtId="177" fontId="9" fillId="5" borderId="85" xfId="0" applyNumberFormat="1" applyFont="1" applyFill="1" applyBorder="1" applyAlignment="1">
      <alignment horizontal="right" vertical="center" wrapText="1"/>
    </xf>
    <xf numFmtId="178" fontId="9" fillId="5" borderId="90" xfId="0" applyNumberFormat="1" applyFont="1" applyFill="1" applyBorder="1" applyAlignment="1">
      <alignment horizontal="right" vertical="center" wrapText="1"/>
    </xf>
    <xf numFmtId="0" fontId="3" fillId="0" borderId="17" xfId="136" applyFont="1" applyBorder="1">
      <alignment vertical="center"/>
    </xf>
    <xf numFmtId="177" fontId="11" fillId="5" borderId="91" xfId="0" applyNumberFormat="1" applyFont="1" applyFill="1" applyBorder="1" applyAlignment="1">
      <alignment horizontal="right" vertical="center" wrapText="1"/>
    </xf>
    <xf numFmtId="179" fontId="11" fillId="5" borderId="85" xfId="0" applyNumberFormat="1" applyFont="1" applyFill="1" applyBorder="1" applyAlignment="1">
      <alignment horizontal="right" vertical="center" wrapText="1"/>
    </xf>
    <xf numFmtId="177" fontId="11" fillId="5" borderId="87" xfId="0" applyNumberFormat="1" applyFont="1" applyFill="1" applyBorder="1" applyAlignment="1">
      <alignment horizontal="right" vertical="center" wrapText="1"/>
    </xf>
    <xf numFmtId="177" fontId="11" fillId="5" borderId="4" xfId="0" applyNumberFormat="1" applyFont="1" applyFill="1" applyBorder="1" applyAlignment="1">
      <alignment horizontal="right" vertical="center" wrapText="1"/>
    </xf>
    <xf numFmtId="177" fontId="11" fillId="5" borderId="53" xfId="0" applyNumberFormat="1" applyFont="1" applyFill="1" applyBorder="1" applyAlignment="1">
      <alignment horizontal="right" vertical="center" wrapText="1"/>
    </xf>
    <xf numFmtId="177" fontId="11" fillId="5" borderId="89" xfId="0" applyNumberFormat="1" applyFont="1" applyFill="1" applyBorder="1" applyAlignment="1">
      <alignment horizontal="right" vertical="center" wrapText="1"/>
    </xf>
    <xf numFmtId="178" fontId="11" fillId="5" borderId="90" xfId="0" applyNumberFormat="1" applyFont="1" applyFill="1" applyBorder="1" applyAlignment="1">
      <alignment horizontal="right" vertical="center" wrapText="1"/>
    </xf>
    <xf numFmtId="178" fontId="11" fillId="5" borderId="87" xfId="0" applyNumberFormat="1" applyFont="1" applyFill="1" applyBorder="1" applyAlignment="1">
      <alignment horizontal="right" vertical="center" wrapText="1"/>
    </xf>
    <xf numFmtId="177" fontId="9" fillId="5" borderId="88" xfId="0" applyNumberFormat="1" applyFont="1" applyFill="1" applyBorder="1" applyAlignment="1">
      <alignment horizontal="right" vertical="center" wrapText="1"/>
    </xf>
    <xf numFmtId="178" fontId="11" fillId="5" borderId="92" xfId="0" applyNumberFormat="1" applyFont="1" applyFill="1" applyBorder="1" applyAlignment="1">
      <alignment horizontal="right" vertical="center" wrapText="1"/>
    </xf>
    <xf numFmtId="178" fontId="11" fillId="5" borderId="4" xfId="0" applyNumberFormat="1" applyFont="1" applyFill="1" applyBorder="1" applyAlignment="1">
      <alignment horizontal="right" vertical="center" wrapText="1"/>
    </xf>
    <xf numFmtId="178" fontId="11" fillId="5" borderId="53" xfId="0" applyNumberFormat="1" applyFont="1" applyFill="1" applyBorder="1" applyAlignment="1">
      <alignment horizontal="right" vertical="center" wrapText="1"/>
    </xf>
    <xf numFmtId="178" fontId="11" fillId="0" borderId="4" xfId="0" quotePrefix="1" applyNumberFormat="1" applyFont="1" applyBorder="1" applyAlignment="1" applyProtection="1">
      <alignment horizontal="right" vertical="center"/>
      <protection locked="0"/>
    </xf>
    <xf numFmtId="177" fontId="11" fillId="0" borderId="52" xfId="0" applyNumberFormat="1" applyFont="1" applyBorder="1" applyAlignment="1" applyProtection="1">
      <alignment horizontal="right" vertical="center" wrapText="1"/>
      <protection locked="0"/>
    </xf>
    <xf numFmtId="187" fontId="11" fillId="81" borderId="4" xfId="110" applyNumberFormat="1" applyFont="1" applyFill="1" applyBorder="1" applyAlignment="1" applyProtection="1">
      <alignment horizontal="right" vertical="center"/>
      <protection locked="0"/>
    </xf>
    <xf numFmtId="0" fontId="12" fillId="0" borderId="26" xfId="0" applyFont="1" applyBorder="1" applyAlignment="1">
      <alignment horizontal="center" wrapText="1"/>
    </xf>
    <xf numFmtId="0" fontId="12" fillId="0" borderId="6" xfId="0" applyFont="1" applyBorder="1" applyAlignment="1">
      <alignment horizontal="center" vertical="top" wrapText="1"/>
    </xf>
    <xf numFmtId="177" fontId="11" fillId="81" borderId="84" xfId="136" applyNumberFormat="1" applyFont="1" applyFill="1" applyBorder="1">
      <alignment vertical="center"/>
    </xf>
    <xf numFmtId="177" fontId="11" fillId="81" borderId="74" xfId="0" applyNumberFormat="1" applyFont="1" applyFill="1" applyBorder="1" applyAlignment="1">
      <alignment horizontal="center" vertical="center"/>
    </xf>
    <xf numFmtId="177" fontId="11" fillId="5" borderId="52" xfId="0" applyNumberFormat="1" applyFont="1" applyFill="1" applyBorder="1" applyAlignment="1">
      <alignment horizontal="right" vertical="center" wrapText="1"/>
    </xf>
    <xf numFmtId="0" fontId="9" fillId="0" borderId="33" xfId="0" applyFont="1" applyBorder="1" applyAlignment="1">
      <alignment horizontal="center" vertical="center"/>
    </xf>
    <xf numFmtId="177" fontId="11" fillId="5" borderId="52" xfId="0" applyNumberFormat="1" applyFont="1" applyFill="1" applyBorder="1">
      <alignment vertical="center"/>
    </xf>
    <xf numFmtId="178" fontId="11" fillId="2" borderId="70" xfId="0" applyNumberFormat="1" applyFont="1" applyFill="1" applyBorder="1" applyAlignment="1" applyProtection="1">
      <alignment horizontal="right" vertical="center"/>
      <protection locked="0"/>
    </xf>
    <xf numFmtId="188" fontId="11" fillId="80" borderId="12" xfId="0" applyNumberFormat="1" applyFont="1" applyFill="1" applyBorder="1" applyAlignment="1" applyProtection="1">
      <alignment horizontal="right" vertical="center"/>
      <protection locked="0"/>
    </xf>
    <xf numFmtId="188" fontId="11" fillId="80" borderId="4" xfId="0" applyNumberFormat="1" applyFont="1" applyFill="1" applyBorder="1" applyAlignment="1" applyProtection="1">
      <alignment horizontal="right" vertical="center"/>
      <protection locked="0"/>
    </xf>
    <xf numFmtId="177" fontId="11" fillId="80" borderId="12" xfId="0" applyNumberFormat="1" applyFont="1" applyFill="1" applyBorder="1" applyAlignment="1" applyProtection="1">
      <alignment horizontal="right" vertical="center"/>
      <protection locked="0"/>
    </xf>
    <xf numFmtId="177" fontId="11" fillId="80" borderId="52" xfId="0" applyNumberFormat="1" applyFont="1" applyFill="1" applyBorder="1" applyAlignment="1" applyProtection="1">
      <alignment horizontal="right" vertical="center"/>
      <protection locked="0"/>
    </xf>
    <xf numFmtId="178" fontId="11" fillId="80" borderId="0" xfId="0" applyNumberFormat="1" applyFont="1" applyFill="1" applyAlignment="1" applyProtection="1">
      <alignment horizontal="right" vertical="center"/>
      <protection locked="0"/>
    </xf>
    <xf numFmtId="180" fontId="11" fillId="80" borderId="4" xfId="0" applyNumberFormat="1" applyFont="1" applyFill="1" applyBorder="1" applyAlignment="1" applyProtection="1">
      <alignment horizontal="right" vertical="center"/>
      <protection locked="0"/>
    </xf>
    <xf numFmtId="177" fontId="11" fillId="80" borderId="55" xfId="0" applyNumberFormat="1" applyFont="1" applyFill="1" applyBorder="1" applyAlignment="1" applyProtection="1">
      <alignment horizontal="right" vertical="center"/>
      <protection locked="0"/>
    </xf>
    <xf numFmtId="177" fontId="11" fillId="80" borderId="53" xfId="0" applyNumberFormat="1" applyFont="1" applyFill="1" applyBorder="1" applyAlignment="1" applyProtection="1">
      <alignment horizontal="right" vertical="center"/>
      <protection locked="0"/>
    </xf>
    <xf numFmtId="177" fontId="11" fillId="80" borderId="0" xfId="0" applyNumberFormat="1" applyFont="1" applyFill="1" applyAlignment="1" applyProtection="1">
      <alignment horizontal="right" vertical="center"/>
      <protection locked="0"/>
    </xf>
    <xf numFmtId="38" fontId="11" fillId="80" borderId="4" xfId="0" applyNumberFormat="1" applyFont="1" applyFill="1" applyBorder="1" applyAlignment="1" applyProtection="1">
      <alignment horizontal="right" vertical="center"/>
      <protection locked="0"/>
    </xf>
    <xf numFmtId="183" fontId="11" fillId="80" borderId="52" xfId="0" applyNumberFormat="1" applyFont="1" applyFill="1" applyBorder="1" applyAlignment="1" applyProtection="1">
      <alignment horizontal="right" vertical="center"/>
      <protection locked="0"/>
    </xf>
    <xf numFmtId="177" fontId="11" fillId="80" borderId="48" xfId="136" applyNumberFormat="1" applyFont="1" applyFill="1" applyBorder="1" applyAlignment="1">
      <alignment horizontal="right" vertical="center"/>
    </xf>
    <xf numFmtId="179" fontId="11" fillId="80" borderId="4" xfId="136" applyNumberFormat="1" applyFont="1" applyFill="1" applyBorder="1" applyAlignment="1">
      <alignment horizontal="right" vertical="center"/>
    </xf>
    <xf numFmtId="0" fontId="11" fillId="80" borderId="48" xfId="0" applyFont="1" applyFill="1" applyBorder="1" applyAlignment="1">
      <alignment horizontal="right" vertical="center" justifyLastLine="1"/>
    </xf>
    <xf numFmtId="38" fontId="11" fillId="80" borderId="55" xfId="110" applyFont="1" applyFill="1" applyBorder="1" applyAlignment="1">
      <alignment vertical="center" justifyLastLine="1"/>
    </xf>
    <xf numFmtId="177" fontId="11" fillId="2" borderId="4" xfId="0" quotePrefix="1" applyNumberFormat="1" applyFont="1" applyFill="1" applyBorder="1" applyAlignment="1">
      <alignment horizontal="right" vertical="center"/>
    </xf>
    <xf numFmtId="0" fontId="0" fillId="2" borderId="0" xfId="0" applyFill="1">
      <alignment vertical="center"/>
    </xf>
    <xf numFmtId="0" fontId="0" fillId="0" borderId="0" xfId="0" applyAlignment="1">
      <alignment horizontal="right" vertical="center"/>
    </xf>
    <xf numFmtId="182" fontId="0" fillId="0" borderId="0" xfId="0" applyNumberFormat="1">
      <alignment vertical="center"/>
    </xf>
    <xf numFmtId="183" fontId="0" fillId="0" borderId="0" xfId="0" applyNumberFormat="1">
      <alignment vertical="center"/>
    </xf>
    <xf numFmtId="0" fontId="0" fillId="0" borderId="0" xfId="0" applyAlignment="1">
      <alignment horizontal="left" vertical="center"/>
    </xf>
    <xf numFmtId="0" fontId="0" fillId="0" borderId="17" xfId="0" applyBorder="1">
      <alignment vertical="center"/>
    </xf>
    <xf numFmtId="0" fontId="0" fillId="0" borderId="0" xfId="0" applyAlignment="1">
      <alignment horizontal="center" vertical="center"/>
    </xf>
    <xf numFmtId="0" fontId="0" fillId="0" borderId="0" xfId="0" applyAlignment="1">
      <alignment vertical="top"/>
    </xf>
    <xf numFmtId="178" fontId="0" fillId="0" borderId="0" xfId="0" applyNumberFormat="1">
      <alignment vertical="center"/>
    </xf>
    <xf numFmtId="177" fontId="0" fillId="0" borderId="0" xfId="0" applyNumberFormat="1">
      <alignment vertical="center"/>
    </xf>
    <xf numFmtId="0" fontId="0" fillId="0" borderId="4" xfId="0" applyBorder="1">
      <alignment vertical="center"/>
    </xf>
    <xf numFmtId="0" fontId="0" fillId="0" borderId="16" xfId="0" applyBorder="1">
      <alignment vertical="center"/>
    </xf>
    <xf numFmtId="178" fontId="0" fillId="0" borderId="0" xfId="0" applyNumberFormat="1" applyAlignment="1">
      <alignment horizontal="right" vertical="center"/>
    </xf>
    <xf numFmtId="186" fontId="0" fillId="0" borderId="0" xfId="0" applyNumberFormat="1">
      <alignment vertical="center"/>
    </xf>
    <xf numFmtId="185" fontId="0" fillId="0" borderId="0" xfId="0" applyNumberFormat="1">
      <alignment vertical="center"/>
    </xf>
    <xf numFmtId="178" fontId="0" fillId="2" borderId="0" xfId="0" applyNumberFormat="1" applyFill="1" applyAlignment="1">
      <alignment horizontal="right" vertical="center"/>
    </xf>
    <xf numFmtId="182" fontId="0" fillId="0" borderId="0" xfId="0" applyNumberFormat="1" applyAlignment="1">
      <alignment horizontal="right" vertical="center"/>
    </xf>
    <xf numFmtId="178" fontId="0" fillId="2" borderId="0" xfId="0" applyNumberFormat="1" applyFill="1">
      <alignment vertical="center"/>
    </xf>
    <xf numFmtId="0" fontId="0" fillId="0" borderId="23" xfId="0" applyBorder="1" applyAlignment="1">
      <alignment horizontal="center" vertical="center"/>
    </xf>
    <xf numFmtId="0" fontId="0" fillId="0" borderId="93" xfId="0" applyBorder="1">
      <alignment vertical="center"/>
    </xf>
    <xf numFmtId="0" fontId="0" fillId="0" borderId="94" xfId="0" applyBorder="1">
      <alignment vertical="center"/>
    </xf>
    <xf numFmtId="0" fontId="0" fillId="2" borderId="0" xfId="0" applyFill="1" applyAlignment="1">
      <alignment horizontal="left" vertical="center"/>
    </xf>
    <xf numFmtId="179" fontId="11" fillId="81" borderId="12" xfId="0" applyNumberFormat="1" applyFont="1" applyFill="1" applyBorder="1" applyAlignment="1" applyProtection="1">
      <alignment horizontal="right" vertical="center"/>
      <protection locked="0"/>
    </xf>
    <xf numFmtId="179" fontId="11" fillId="81" borderId="53" xfId="0" applyNumberFormat="1" applyFont="1" applyFill="1" applyBorder="1" applyAlignment="1" applyProtection="1">
      <alignment horizontal="right" vertical="center"/>
      <protection locked="0"/>
    </xf>
    <xf numFmtId="188" fontId="11" fillId="5" borderId="55" xfId="0" applyNumberFormat="1" applyFont="1" applyFill="1" applyBorder="1" applyAlignment="1" applyProtection="1">
      <alignment horizontal="right" vertical="center"/>
      <protection locked="0"/>
    </xf>
    <xf numFmtId="177" fontId="11" fillId="81" borderId="26" xfId="0" applyNumberFormat="1" applyFont="1" applyFill="1" applyBorder="1" applyAlignment="1">
      <alignment horizontal="right" vertical="center"/>
    </xf>
    <xf numFmtId="177" fontId="11" fillId="82" borderId="4" xfId="0" applyNumberFormat="1" applyFont="1" applyFill="1" applyBorder="1" applyAlignment="1">
      <alignment horizontal="right" vertical="center"/>
    </xf>
    <xf numFmtId="177" fontId="11" fillId="81" borderId="79" xfId="0" applyNumberFormat="1" applyFont="1" applyFill="1" applyBorder="1" applyAlignment="1">
      <alignment vertical="center" shrinkToFit="1"/>
    </xf>
    <xf numFmtId="177" fontId="11" fillId="81" borderId="74" xfId="0" applyNumberFormat="1" applyFont="1" applyFill="1" applyBorder="1" applyAlignment="1">
      <alignment vertical="center" shrinkToFit="1"/>
    </xf>
    <xf numFmtId="177" fontId="11" fillId="81" borderId="84" xfId="0" applyNumberFormat="1" applyFont="1" applyFill="1" applyBorder="1" applyAlignment="1">
      <alignment vertical="center" shrinkToFit="1"/>
    </xf>
    <xf numFmtId="0" fontId="11" fillId="81" borderId="77" xfId="0" applyFont="1" applyFill="1" applyBorder="1" applyAlignment="1">
      <alignment vertical="center" shrinkToFit="1"/>
    </xf>
    <xf numFmtId="38" fontId="11" fillId="81" borderId="74" xfId="110" applyFont="1" applyFill="1" applyBorder="1" applyAlignment="1">
      <alignment vertical="center" shrinkToFit="1"/>
    </xf>
    <xf numFmtId="0" fontId="9" fillId="81" borderId="80" xfId="0" applyFont="1" applyFill="1" applyBorder="1" applyAlignment="1">
      <alignment horizontal="center" vertical="center" shrinkToFit="1"/>
    </xf>
    <xf numFmtId="177" fontId="11" fillId="81" borderId="77" xfId="0" applyNumberFormat="1" applyFont="1" applyFill="1" applyBorder="1" applyAlignment="1">
      <alignment horizontal="right" vertical="center" shrinkToFit="1"/>
    </xf>
    <xf numFmtId="178" fontId="11" fillId="81" borderId="74" xfId="0" applyNumberFormat="1" applyFont="1" applyFill="1" applyBorder="1" applyAlignment="1">
      <alignment horizontal="right" vertical="center" shrinkToFit="1"/>
    </xf>
    <xf numFmtId="177" fontId="9" fillId="81" borderId="71" xfId="0" applyNumberFormat="1" applyFont="1" applyFill="1" applyBorder="1" applyAlignment="1">
      <alignment horizontal="right" vertical="center" shrinkToFit="1"/>
    </xf>
    <xf numFmtId="177" fontId="11" fillId="81" borderId="84" xfId="0" applyNumberFormat="1" applyFont="1" applyFill="1" applyBorder="1" applyAlignment="1">
      <alignment horizontal="right" vertical="center" shrinkToFit="1"/>
    </xf>
    <xf numFmtId="177" fontId="9" fillId="81" borderId="77" xfId="0" applyNumberFormat="1" applyFont="1" applyFill="1" applyBorder="1" applyAlignment="1">
      <alignment horizontal="right" vertical="center" shrinkToFit="1"/>
    </xf>
    <xf numFmtId="177" fontId="9" fillId="81" borderId="73" xfId="0" applyNumberFormat="1" applyFont="1" applyFill="1" applyBorder="1" applyAlignment="1">
      <alignment horizontal="right" vertical="center" shrinkToFit="1"/>
    </xf>
    <xf numFmtId="177" fontId="11" fillId="81" borderId="72" xfId="0" applyNumberFormat="1" applyFont="1" applyFill="1" applyBorder="1" applyAlignment="1">
      <alignment horizontal="right" vertical="center" shrinkToFit="1"/>
    </xf>
    <xf numFmtId="177" fontId="11" fillId="81" borderId="77" xfId="0" applyNumberFormat="1" applyFont="1" applyFill="1" applyBorder="1" applyAlignment="1" applyProtection="1">
      <alignment horizontal="right" vertical="center" shrinkToFit="1"/>
      <protection locked="0"/>
    </xf>
    <xf numFmtId="178" fontId="11" fillId="81" borderId="73" xfId="0" applyNumberFormat="1" applyFont="1" applyFill="1" applyBorder="1" applyAlignment="1" applyProtection="1">
      <alignment horizontal="right" vertical="center" shrinkToFit="1"/>
      <protection locked="0"/>
    </xf>
    <xf numFmtId="177" fontId="11" fillId="81" borderId="73" xfId="0" applyNumberFormat="1" applyFont="1" applyFill="1" applyBorder="1" applyAlignment="1" applyProtection="1">
      <alignment horizontal="right" vertical="center" shrinkToFit="1"/>
      <protection locked="0"/>
    </xf>
    <xf numFmtId="177" fontId="11" fillId="81" borderId="74" xfId="0" applyNumberFormat="1" applyFont="1" applyFill="1" applyBorder="1" applyAlignment="1" applyProtection="1">
      <alignment horizontal="right" vertical="center" shrinkToFit="1"/>
      <protection locked="0"/>
    </xf>
    <xf numFmtId="0" fontId="0" fillId="0" borderId="0" xfId="0" applyAlignment="1">
      <alignment horizontal="right" vertical="center" shrinkToFit="1"/>
    </xf>
    <xf numFmtId="178" fontId="11" fillId="81" borderId="4" xfId="136" applyNumberFormat="1" applyFont="1" applyFill="1" applyBorder="1" applyAlignment="1">
      <alignment horizontal="right" vertical="center"/>
    </xf>
    <xf numFmtId="177" fontId="11" fillId="81" borderId="12" xfId="136" applyNumberFormat="1" applyFont="1" applyFill="1" applyBorder="1" applyAlignment="1">
      <alignment horizontal="right" vertical="center"/>
    </xf>
    <xf numFmtId="0" fontId="19" fillId="0" borderId="0" xfId="0" applyFont="1" applyAlignment="1">
      <alignment horizontal="left" vertical="center"/>
    </xf>
    <xf numFmtId="49" fontId="19" fillId="0" borderId="0" xfId="0" applyNumberFormat="1" applyFont="1">
      <alignment vertical="center"/>
    </xf>
    <xf numFmtId="0" fontId="0" fillId="0" borderId="0" xfId="0" applyAlignment="1">
      <alignment vertical="center" wrapText="1"/>
    </xf>
    <xf numFmtId="177" fontId="17" fillId="0" borderId="0" xfId="0" applyNumberFormat="1" applyFont="1">
      <alignment vertical="center"/>
    </xf>
    <xf numFmtId="177" fontId="17" fillId="0" borderId="0" xfId="0" applyNumberFormat="1" applyFont="1" applyAlignment="1">
      <alignment vertical="center" wrapText="1"/>
    </xf>
    <xf numFmtId="0" fontId="18" fillId="0" borderId="0" xfId="0" applyFont="1" applyAlignment="1">
      <alignment horizontal="right" vertical="center"/>
    </xf>
    <xf numFmtId="49" fontId="17" fillId="0" borderId="0" xfId="0" applyNumberFormat="1" applyFont="1">
      <alignment vertical="center"/>
    </xf>
    <xf numFmtId="0" fontId="19" fillId="0" borderId="0" xfId="0" applyFont="1" applyAlignment="1">
      <alignment vertical="center" wrapText="1"/>
    </xf>
    <xf numFmtId="0" fontId="19" fillId="0" borderId="0" xfId="0" applyFont="1">
      <alignment vertical="center"/>
    </xf>
    <xf numFmtId="0" fontId="17" fillId="0" borderId="14" xfId="0" applyFont="1" applyBorder="1" applyAlignment="1">
      <alignment horizontal="left" vertical="center"/>
    </xf>
    <xf numFmtId="0" fontId="28" fillId="0" borderId="0" xfId="0" applyFont="1" applyAlignment="1">
      <alignment vertical="center" wrapText="1"/>
    </xf>
    <xf numFmtId="0" fontId="3" fillId="0" borderId="0" xfId="0" applyFont="1" applyAlignment="1">
      <alignment horizontal="right" vertical="center"/>
    </xf>
    <xf numFmtId="49" fontId="11" fillId="0" borderId="53" xfId="0" applyNumberFormat="1" applyFont="1" applyBorder="1" applyAlignment="1" applyProtection="1">
      <alignment horizontal="right" vertical="center"/>
      <protection locked="0"/>
    </xf>
    <xf numFmtId="49" fontId="11" fillId="81" borderId="53" xfId="0" applyNumberFormat="1" applyFont="1" applyFill="1" applyBorder="1" applyAlignment="1" applyProtection="1">
      <alignment horizontal="right" vertical="center"/>
      <protection locked="0"/>
    </xf>
    <xf numFmtId="178" fontId="11" fillId="0" borderId="53" xfId="0" quotePrefix="1" applyNumberFormat="1" applyFont="1" applyBorder="1" applyAlignment="1" applyProtection="1">
      <alignment horizontal="right" vertical="center"/>
      <protection locked="0"/>
    </xf>
    <xf numFmtId="38" fontId="11" fillId="2" borderId="55" xfId="110" applyFont="1" applyFill="1" applyBorder="1" applyAlignment="1">
      <alignment vertical="center"/>
    </xf>
    <xf numFmtId="55" fontId="42" fillId="2" borderId="0" xfId="0" applyNumberFormat="1" applyFont="1" applyFill="1" applyAlignment="1">
      <alignment horizontal="center" vertical="center"/>
    </xf>
    <xf numFmtId="38" fontId="11" fillId="81" borderId="55" xfId="110" applyFont="1" applyFill="1" applyBorder="1" applyAlignment="1">
      <alignment horizontal="right" vertical="center" justifyLastLine="1"/>
    </xf>
    <xf numFmtId="0" fontId="9" fillId="0" borderId="16" xfId="0" applyFont="1" applyBorder="1" applyAlignment="1">
      <alignment horizontal="center" vertical="center"/>
    </xf>
    <xf numFmtId="0" fontId="6" fillId="0" borderId="0" xfId="0" applyFont="1">
      <alignment vertical="center"/>
    </xf>
    <xf numFmtId="1" fontId="11" fillId="0" borderId="53" xfId="0" applyNumberFormat="1" applyFont="1" applyBorder="1" applyAlignment="1">
      <alignment horizontal="right" vertical="center"/>
    </xf>
    <xf numFmtId="177" fontId="11" fillId="0" borderId="4" xfId="142" applyNumberFormat="1" applyFont="1" applyBorder="1" applyAlignment="1" applyProtection="1">
      <alignment horizontal="right" vertical="center"/>
      <protection locked="0"/>
    </xf>
    <xf numFmtId="178" fontId="11" fillId="0" borderId="0" xfId="142" applyNumberFormat="1" applyFont="1" applyAlignment="1" applyProtection="1">
      <alignment horizontal="right" vertical="center"/>
      <protection locked="0"/>
    </xf>
    <xf numFmtId="180" fontId="11" fillId="0" borderId="48" xfId="0" applyNumberFormat="1" applyFont="1" applyBorder="1" applyAlignment="1" applyProtection="1">
      <alignment horizontal="right" vertical="center" shrinkToFit="1"/>
      <protection locked="0"/>
    </xf>
    <xf numFmtId="38" fontId="11" fillId="0" borderId="53" xfId="110" applyFont="1" applyFill="1" applyBorder="1" applyAlignment="1">
      <alignment horizontal="right" vertical="center"/>
    </xf>
    <xf numFmtId="178" fontId="11" fillId="5" borderId="77" xfId="0" applyNumberFormat="1" applyFont="1" applyFill="1" applyBorder="1" applyAlignment="1" applyProtection="1">
      <alignment horizontal="right" vertical="center"/>
      <protection locked="0"/>
    </xf>
    <xf numFmtId="178" fontId="11" fillId="5" borderId="74" xfId="0" applyNumberFormat="1" applyFont="1" applyFill="1" applyBorder="1" applyProtection="1">
      <alignment vertical="center"/>
      <protection locked="0"/>
    </xf>
    <xf numFmtId="1" fontId="11" fillId="2" borderId="48" xfId="0" applyNumberFormat="1" applyFont="1" applyFill="1" applyBorder="1" applyAlignment="1">
      <alignment horizontal="right" vertical="center"/>
    </xf>
    <xf numFmtId="0" fontId="13" fillId="0" borderId="19" xfId="0" applyFont="1" applyBorder="1" applyAlignment="1">
      <alignment horizontal="center" vertical="center" wrapText="1"/>
    </xf>
    <xf numFmtId="38" fontId="11" fillId="0" borderId="4" xfId="110" applyFont="1" applyFill="1" applyBorder="1" applyAlignment="1" applyProtection="1">
      <alignment horizontal="right" vertical="center"/>
      <protection locked="0"/>
    </xf>
    <xf numFmtId="178" fontId="11" fillId="0" borderId="65" xfId="0" applyNumberFormat="1" applyFont="1" applyBorder="1" applyAlignment="1" applyProtection="1">
      <alignment horizontal="right" vertical="center"/>
      <protection locked="0"/>
    </xf>
    <xf numFmtId="177" fontId="11" fillId="81" borderId="75" xfId="0" applyNumberFormat="1" applyFont="1" applyFill="1" applyBorder="1" applyAlignment="1">
      <alignment horizontal="right" vertical="center"/>
    </xf>
    <xf numFmtId="177" fontId="11" fillId="81" borderId="75" xfId="136" applyNumberFormat="1" applyFont="1" applyFill="1" applyBorder="1" applyAlignment="1">
      <alignment horizontal="right" vertical="center"/>
    </xf>
    <xf numFmtId="0" fontId="6" fillId="0" borderId="4" xfId="0" applyFont="1" applyBorder="1" applyAlignment="1">
      <alignment vertical="top"/>
    </xf>
    <xf numFmtId="0" fontId="6" fillId="0" borderId="6" xfId="0" applyFont="1" applyBorder="1" applyAlignment="1">
      <alignment vertical="top"/>
    </xf>
    <xf numFmtId="177" fontId="11" fillId="0" borderId="33" xfId="0" applyNumberFormat="1" applyFont="1" applyBorder="1" applyAlignment="1">
      <alignment horizontal="right" vertical="center"/>
    </xf>
    <xf numFmtId="178" fontId="11" fillId="0" borderId="16" xfId="0" applyNumberFormat="1" applyFont="1" applyBorder="1" applyAlignment="1" applyProtection="1">
      <alignment horizontal="right" vertical="center"/>
      <protection locked="0"/>
    </xf>
    <xf numFmtId="0" fontId="11" fillId="0" borderId="16" xfId="95" applyNumberFormat="1" applyFont="1" applyFill="1" applyBorder="1" applyAlignment="1" applyProtection="1">
      <alignment horizontal="right" vertical="center"/>
      <protection locked="0"/>
    </xf>
    <xf numFmtId="177" fontId="11" fillId="0" borderId="113" xfId="0" applyNumberFormat="1" applyFont="1" applyBorder="1" applyAlignment="1" applyProtection="1">
      <alignment horizontal="right" vertical="center"/>
      <protection locked="0"/>
    </xf>
    <xf numFmtId="177" fontId="11" fillId="0" borderId="114" xfId="0" applyNumberFormat="1" applyFont="1" applyBorder="1" applyAlignment="1" applyProtection="1">
      <alignment horizontal="right" vertical="center"/>
      <protection locked="0"/>
    </xf>
    <xf numFmtId="177" fontId="11" fillId="0" borderId="68" xfId="0" applyNumberFormat="1" applyFont="1" applyBorder="1" applyAlignment="1" applyProtection="1">
      <alignment horizontal="right" vertical="center"/>
      <protection locked="0"/>
    </xf>
    <xf numFmtId="183" fontId="11" fillId="81" borderId="0" xfId="0" applyNumberFormat="1" applyFont="1" applyFill="1" applyAlignment="1" applyProtection="1">
      <alignment horizontal="right" vertical="center"/>
      <protection locked="0"/>
    </xf>
    <xf numFmtId="0" fontId="6" fillId="0" borderId="0" xfId="0" applyFont="1" applyAlignment="1">
      <alignment horizontal="distributed" vertical="center" wrapText="1"/>
    </xf>
    <xf numFmtId="0" fontId="6" fillId="0" borderId="33" xfId="0" applyFont="1" applyBorder="1" applyAlignment="1">
      <alignment horizontal="right" vertical="center"/>
    </xf>
    <xf numFmtId="177" fontId="11" fillId="0" borderId="33" xfId="0" applyNumberFormat="1" applyFont="1" applyBorder="1">
      <alignment vertical="center"/>
    </xf>
    <xf numFmtId="0" fontId="25" fillId="0" borderId="0" xfId="0" applyFont="1" applyAlignment="1">
      <alignment horizontal="center" vertical="center"/>
    </xf>
    <xf numFmtId="0" fontId="6" fillId="0" borderId="0" xfId="0" applyFont="1" applyAlignment="1">
      <alignment horizontal="center" vertical="center"/>
    </xf>
    <xf numFmtId="0" fontId="9" fillId="0" borderId="16" xfId="0" applyFont="1" applyBorder="1" applyAlignment="1">
      <alignment horizontal="center" vertical="center" wrapText="1"/>
    </xf>
    <xf numFmtId="0" fontId="12" fillId="0" borderId="16" xfId="0" applyFont="1" applyBorder="1" applyAlignment="1">
      <alignment horizontal="right" vertical="center"/>
    </xf>
    <xf numFmtId="187" fontId="11" fillId="0" borderId="16" xfId="110" applyNumberFormat="1" applyFont="1" applyFill="1" applyBorder="1" applyAlignment="1" applyProtection="1">
      <alignment horizontal="right" vertical="center"/>
      <protection locked="0"/>
    </xf>
    <xf numFmtId="178" fontId="11" fillId="0" borderId="16" xfId="0" applyNumberFormat="1" applyFont="1" applyBorder="1" applyAlignment="1">
      <alignment horizontal="right" vertical="center"/>
    </xf>
    <xf numFmtId="0" fontId="9" fillId="0" borderId="0" xfId="0" applyFont="1" applyAlignment="1">
      <alignment horizontal="center" vertical="center" wrapText="1"/>
    </xf>
    <xf numFmtId="0" fontId="0" fillId="0" borderId="0" xfId="0" applyAlignment="1">
      <alignment horizontal="center" vertical="center" wrapText="1"/>
    </xf>
    <xf numFmtId="0" fontId="12" fillId="0" borderId="0" xfId="0" applyFont="1" applyAlignment="1">
      <alignment horizontal="right" vertical="center"/>
    </xf>
    <xf numFmtId="0" fontId="19" fillId="0" borderId="0" xfId="0" applyFont="1" applyAlignment="1">
      <alignment horizontal="left" vertical="center" wrapText="1"/>
    </xf>
    <xf numFmtId="0" fontId="6" fillId="0" borderId="16" xfId="0" applyFont="1" applyBorder="1" applyAlignment="1">
      <alignment horizontal="center" vertical="center" wrapText="1"/>
    </xf>
    <xf numFmtId="0" fontId="6" fillId="0" borderId="16" xfId="0" applyFont="1" applyBorder="1" applyAlignment="1">
      <alignment horizontal="center" vertical="center"/>
    </xf>
    <xf numFmtId="0" fontId="6" fillId="0" borderId="16" xfId="0" applyFont="1" applyBorder="1" applyAlignment="1">
      <alignment horizontal="right" vertical="center"/>
    </xf>
    <xf numFmtId="177" fontId="11" fillId="81" borderId="48" xfId="136" applyNumberFormat="1" applyFont="1" applyFill="1" applyBorder="1" applyAlignment="1">
      <alignment horizontal="right" vertical="center"/>
    </xf>
    <xf numFmtId="177" fontId="11" fillId="81" borderId="4" xfId="136" applyNumberFormat="1" applyFont="1" applyFill="1" applyBorder="1" applyAlignment="1">
      <alignment horizontal="right" vertical="center"/>
    </xf>
    <xf numFmtId="179" fontId="11" fillId="81" borderId="4" xfId="136" applyNumberFormat="1" applyFont="1" applyFill="1" applyBorder="1" applyAlignment="1">
      <alignment horizontal="right" vertical="center"/>
    </xf>
    <xf numFmtId="177" fontId="11" fillId="81" borderId="53" xfId="136" applyNumberFormat="1" applyFont="1" applyFill="1" applyBorder="1" applyAlignment="1">
      <alignment horizontal="right" vertical="center"/>
    </xf>
    <xf numFmtId="0" fontId="27" fillId="0" borderId="33" xfId="136" applyFont="1" applyBorder="1" applyAlignment="1">
      <alignment horizontal="center" vertical="center" wrapText="1"/>
    </xf>
    <xf numFmtId="0" fontId="29" fillId="0" borderId="0" xfId="0" applyFont="1" applyAlignment="1">
      <alignment horizontal="right" vertical="center"/>
    </xf>
    <xf numFmtId="178" fontId="11" fillId="81" borderId="53" xfId="0" applyNumberFormat="1" applyFont="1" applyFill="1" applyBorder="1" applyAlignment="1" applyProtection="1">
      <alignment horizontal="right" vertical="center" shrinkToFit="1"/>
      <protection locked="0"/>
    </xf>
    <xf numFmtId="0" fontId="11" fillId="81" borderId="55" xfId="95" applyNumberFormat="1" applyFont="1" applyFill="1" applyBorder="1" applyAlignment="1" applyProtection="1">
      <alignment horizontal="right" vertical="center"/>
      <protection locked="0"/>
    </xf>
    <xf numFmtId="181" fontId="11" fillId="0" borderId="55" xfId="0" applyNumberFormat="1" applyFont="1" applyBorder="1" applyAlignment="1">
      <alignment horizontal="right" vertical="center"/>
    </xf>
    <xf numFmtId="178" fontId="11" fillId="81" borderId="0" xfId="0" applyNumberFormat="1" applyFont="1" applyFill="1" applyAlignment="1">
      <alignment horizontal="right" vertical="center"/>
    </xf>
    <xf numFmtId="0" fontId="15" fillId="0" borderId="0" xfId="0" applyFont="1">
      <alignment vertical="center"/>
    </xf>
    <xf numFmtId="0" fontId="9" fillId="0" borderId="33" xfId="0" applyFont="1" applyBorder="1" applyAlignment="1">
      <alignment horizontal="center" vertical="center" shrinkToFit="1"/>
    </xf>
    <xf numFmtId="0" fontId="12" fillId="0" borderId="33" xfId="0" applyFont="1" applyBorder="1" applyAlignment="1">
      <alignment horizontal="right" vertical="center"/>
    </xf>
    <xf numFmtId="181" fontId="11" fillId="0" borderId="0" xfId="0" applyNumberFormat="1" applyFont="1" applyAlignment="1">
      <alignment horizontal="right" vertical="center"/>
    </xf>
    <xf numFmtId="181" fontId="11" fillId="0" borderId="33" xfId="0" applyNumberFormat="1" applyFont="1" applyBorder="1" applyAlignment="1">
      <alignment horizontal="right" vertical="center" shrinkToFit="1"/>
    </xf>
    <xf numFmtId="181" fontId="11" fillId="0" borderId="33" xfId="0" applyNumberFormat="1" applyFont="1" applyBorder="1" applyAlignment="1">
      <alignment horizontal="right" vertical="center"/>
    </xf>
    <xf numFmtId="0" fontId="0" fillId="0" borderId="16" xfId="0" applyBorder="1" applyAlignment="1">
      <alignment horizontal="center" vertical="center"/>
    </xf>
    <xf numFmtId="178" fontId="11" fillId="0" borderId="33" xfId="0" applyNumberFormat="1" applyFont="1" applyBorder="1" applyAlignment="1">
      <alignment horizontal="right" vertical="center" shrinkToFit="1"/>
    </xf>
    <xf numFmtId="178" fontId="11" fillId="0" borderId="33" xfId="0" applyNumberFormat="1" applyFont="1" applyBorder="1" applyAlignment="1">
      <alignment horizontal="right" vertical="center"/>
    </xf>
    <xf numFmtId="177" fontId="11" fillId="0" borderId="0" xfId="0" applyNumberFormat="1" applyFont="1" applyAlignment="1">
      <alignment horizontal="right" vertical="center" shrinkToFit="1"/>
    </xf>
    <xf numFmtId="0" fontId="12" fillId="0" borderId="0" xfId="0" applyFont="1" applyAlignment="1">
      <alignment horizontal="center" vertical="center" wrapText="1"/>
    </xf>
    <xf numFmtId="178" fontId="11" fillId="0" borderId="0" xfId="0" applyNumberFormat="1" applyFont="1" applyAlignment="1">
      <alignment horizontal="right" vertical="center" wrapText="1"/>
    </xf>
    <xf numFmtId="0" fontId="17" fillId="0" borderId="0" xfId="0" applyFont="1" applyAlignment="1">
      <alignment horizontal="left" vertical="center" shrinkToFit="1"/>
    </xf>
    <xf numFmtId="38" fontId="11" fillId="0" borderId="55" xfId="110" applyFont="1" applyFill="1" applyBorder="1" applyAlignment="1">
      <alignment vertical="center" justifyLastLine="1"/>
    </xf>
    <xf numFmtId="0" fontId="9" fillId="0" borderId="16" xfId="0" applyFont="1" applyBorder="1" applyAlignment="1">
      <alignment horizontal="distributed" vertical="center" justifyLastLine="1"/>
    </xf>
    <xf numFmtId="0" fontId="11" fillId="81" borderId="12" xfId="0" applyFont="1" applyFill="1" applyBorder="1" applyAlignment="1">
      <alignment horizontal="right" vertical="center"/>
    </xf>
    <xf numFmtId="0" fontId="9" fillId="0" borderId="0" xfId="0" applyFont="1" applyAlignment="1">
      <alignment horizontal="center" vertical="center"/>
    </xf>
    <xf numFmtId="177" fontId="11" fillId="0" borderId="0" xfId="0" applyNumberFormat="1" applyFont="1" applyAlignment="1">
      <alignment vertical="center" shrinkToFit="1"/>
    </xf>
    <xf numFmtId="0" fontId="9" fillId="0" borderId="0" xfId="0" applyFont="1" applyAlignment="1">
      <alignment horizontal="center" vertical="center" shrinkToFit="1"/>
    </xf>
    <xf numFmtId="0" fontId="14" fillId="0" borderId="0" xfId="0" applyFont="1">
      <alignment vertical="center"/>
    </xf>
    <xf numFmtId="0" fontId="6" fillId="0" borderId="16" xfId="0" applyFont="1" applyBorder="1" applyAlignment="1">
      <alignment horizontal="left" vertical="center" wrapText="1"/>
    </xf>
    <xf numFmtId="0" fontId="6" fillId="0" borderId="16" xfId="146" applyFont="1" applyBorder="1" applyAlignment="1">
      <alignment horizontal="right" vertical="center"/>
    </xf>
    <xf numFmtId="0" fontId="9" fillId="0" borderId="0" xfId="0" applyFont="1" applyAlignment="1">
      <alignment horizontal="distributed" vertical="center" justifyLastLine="1"/>
    </xf>
    <xf numFmtId="0" fontId="9" fillId="0" borderId="16" xfId="0" applyFont="1" applyBorder="1" applyAlignment="1">
      <alignment horizontal="distributed" vertical="center"/>
    </xf>
    <xf numFmtId="0" fontId="11" fillId="0" borderId="16" xfId="0" applyFont="1" applyBorder="1" applyAlignment="1">
      <alignment horizontal="distributed" vertical="center" justifyLastLine="1"/>
    </xf>
    <xf numFmtId="0" fontId="9" fillId="0" borderId="16" xfId="0" applyFont="1" applyBorder="1" applyAlignment="1">
      <alignment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178" fontId="11" fillId="81" borderId="76" xfId="0" applyNumberFormat="1" applyFont="1" applyFill="1" applyBorder="1" applyAlignment="1">
      <alignment horizontal="right" vertical="center"/>
    </xf>
    <xf numFmtId="58" fontId="4" fillId="0" borderId="0" xfId="0" applyNumberFormat="1" applyFont="1" applyAlignment="1">
      <alignment horizontal="distributed" vertical="center" justifyLastLine="1"/>
    </xf>
    <xf numFmtId="0" fontId="16" fillId="0" borderId="0" xfId="0" applyFont="1" applyAlignment="1">
      <alignment horizontal="center" vertical="center"/>
    </xf>
    <xf numFmtId="0" fontId="59" fillId="0" borderId="0" xfId="0" applyFont="1" applyAlignment="1">
      <alignment horizontal="left" vertical="center"/>
    </xf>
    <xf numFmtId="177" fontId="11" fillId="0" borderId="4" xfId="0" quotePrefix="1" applyNumberFormat="1" applyFont="1" applyBorder="1" applyAlignment="1" applyProtection="1">
      <alignment horizontal="right" vertical="center"/>
      <protection locked="0"/>
    </xf>
    <xf numFmtId="0" fontId="9" fillId="0" borderId="13" xfId="136" applyFont="1" applyBorder="1" applyAlignment="1">
      <alignment horizontal="centerContinuous" vertical="center"/>
    </xf>
    <xf numFmtId="0" fontId="9" fillId="0" borderId="7" xfId="136" applyFont="1" applyBorder="1" applyAlignment="1">
      <alignment horizontal="centerContinuous" vertical="center"/>
    </xf>
    <xf numFmtId="0" fontId="12" fillId="0" borderId="51" xfId="136" applyFont="1" applyBorder="1" applyAlignment="1">
      <alignment horizontal="right" vertical="center"/>
    </xf>
    <xf numFmtId="177" fontId="11" fillId="5" borderId="18" xfId="136" applyNumberFormat="1" applyFont="1" applyFill="1" applyBorder="1" applyAlignment="1">
      <alignment horizontal="right" vertical="center"/>
    </xf>
    <xf numFmtId="177" fontId="11" fillId="2" borderId="55" xfId="136" applyNumberFormat="1" applyFont="1" applyFill="1" applyBorder="1" applyAlignment="1">
      <alignment horizontal="right" vertical="center"/>
    </xf>
    <xf numFmtId="177" fontId="11" fillId="5" borderId="55" xfId="136" applyNumberFormat="1" applyFont="1" applyFill="1" applyBorder="1" applyAlignment="1">
      <alignment horizontal="right" vertical="center"/>
    </xf>
    <xf numFmtId="177" fontId="11" fillId="80" borderId="55" xfId="136" applyNumberFormat="1" applyFont="1" applyFill="1" applyBorder="1" applyAlignment="1">
      <alignment horizontal="right" vertical="center"/>
    </xf>
    <xf numFmtId="177" fontId="11" fillId="0" borderId="55" xfId="136" applyNumberFormat="1" applyFont="1" applyBorder="1" applyAlignment="1">
      <alignment horizontal="right" vertical="center"/>
    </xf>
    <xf numFmtId="177" fontId="11" fillId="81" borderId="55" xfId="136" applyNumberFormat="1" applyFont="1" applyFill="1" applyBorder="1" applyAlignment="1">
      <alignment horizontal="right" vertical="center"/>
    </xf>
    <xf numFmtId="0" fontId="17" fillId="0" borderId="57" xfId="136" applyFont="1" applyBorder="1" applyAlignment="1">
      <alignment horizontal="center" vertical="center" wrapText="1"/>
    </xf>
    <xf numFmtId="0" fontId="12" fillId="0" borderId="15" xfId="136" applyFont="1" applyBorder="1" applyAlignment="1">
      <alignment horizontal="center" vertical="center" wrapText="1"/>
    </xf>
    <xf numFmtId="177" fontId="11" fillId="81" borderId="88" xfId="0" applyNumberFormat="1" applyFont="1" applyFill="1" applyBorder="1" applyAlignment="1">
      <alignment horizontal="right" vertical="center" wrapText="1"/>
    </xf>
    <xf numFmtId="178" fontId="11" fillId="81" borderId="85" xfId="0" applyNumberFormat="1" applyFont="1" applyFill="1" applyBorder="1" applyAlignment="1">
      <alignment horizontal="right" vertical="center" wrapText="1"/>
    </xf>
    <xf numFmtId="177" fontId="11" fillId="81" borderId="85" xfId="0" applyNumberFormat="1" applyFont="1" applyFill="1" applyBorder="1" applyAlignment="1">
      <alignment horizontal="right" vertical="center" wrapText="1"/>
    </xf>
    <xf numFmtId="177" fontId="11" fillId="81" borderId="90" xfId="0" applyNumberFormat="1" applyFont="1" applyFill="1" applyBorder="1" applyAlignment="1">
      <alignment horizontal="right" vertical="center" wrapText="1"/>
    </xf>
    <xf numFmtId="177" fontId="11" fillId="81" borderId="62" xfId="136" applyNumberFormat="1" applyFont="1" applyFill="1" applyBorder="1" applyAlignment="1">
      <alignment horizontal="right" vertical="center"/>
    </xf>
    <xf numFmtId="177" fontId="11" fillId="81" borderId="26" xfId="136" applyNumberFormat="1" applyFont="1" applyFill="1" applyBorder="1" applyAlignment="1">
      <alignment horizontal="right" vertical="center"/>
    </xf>
    <xf numFmtId="177" fontId="11" fillId="81" borderId="27" xfId="136" applyNumberFormat="1" applyFont="1" applyFill="1" applyBorder="1" applyAlignment="1">
      <alignment horizontal="right" vertical="center"/>
    </xf>
    <xf numFmtId="0" fontId="0" fillId="0" borderId="17" xfId="0" applyBorder="1" applyAlignment="1">
      <alignment horizontal="center" vertical="center"/>
    </xf>
    <xf numFmtId="0" fontId="0" fillId="0" borderId="115" xfId="0" applyBorder="1" applyAlignment="1">
      <alignment horizontal="center" vertical="center"/>
    </xf>
    <xf numFmtId="0" fontId="0" fillId="0" borderId="16" xfId="0" applyBorder="1" applyAlignment="1">
      <alignment horizontal="center" vertical="center" wrapText="1"/>
    </xf>
    <xf numFmtId="0" fontId="18" fillId="0" borderId="0" xfId="0" applyFont="1" applyAlignment="1">
      <alignment vertical="center" wrapText="1"/>
    </xf>
    <xf numFmtId="177" fontId="11" fillId="81" borderId="75" xfId="0" applyNumberFormat="1" applyFont="1" applyFill="1" applyBorder="1" applyAlignment="1">
      <alignment vertical="center" shrinkToFit="1"/>
    </xf>
    <xf numFmtId="0" fontId="9" fillId="0" borderId="49" xfId="0" applyFont="1" applyBorder="1">
      <alignment vertical="center"/>
    </xf>
    <xf numFmtId="0" fontId="9" fillId="0" borderId="56" xfId="0" applyFont="1" applyBorder="1" applyAlignment="1">
      <alignment horizontal="centerContinuous" vertical="center"/>
    </xf>
    <xf numFmtId="0" fontId="9" fillId="0" borderId="10" xfId="0" applyFont="1" applyBorder="1" applyAlignment="1">
      <alignment horizontal="centerContinuous" vertical="center"/>
    </xf>
    <xf numFmtId="0" fontId="9" fillId="0" borderId="19" xfId="0" applyFont="1" applyBorder="1" applyAlignment="1">
      <alignment horizontal="centerContinuous" vertical="center"/>
    </xf>
    <xf numFmtId="0" fontId="9" fillId="0" borderId="14" xfId="0" applyFont="1" applyBorder="1" applyAlignment="1">
      <alignment horizontal="centerContinuous" vertical="center"/>
    </xf>
    <xf numFmtId="0" fontId="9" fillId="0" borderId="8" xfId="0" applyFont="1" applyBorder="1" applyAlignment="1">
      <alignment horizontal="centerContinuous" vertical="center"/>
    </xf>
    <xf numFmtId="177" fontId="11" fillId="81" borderId="75" xfId="0" applyNumberFormat="1" applyFont="1" applyFill="1" applyBorder="1" applyAlignment="1" applyProtection="1">
      <alignment horizontal="right" vertical="center"/>
      <protection locked="0"/>
    </xf>
    <xf numFmtId="0" fontId="6" fillId="0" borderId="28" xfId="136" applyFont="1" applyBorder="1" applyAlignment="1">
      <alignment horizontal="center" vertical="center" wrapText="1"/>
    </xf>
    <xf numFmtId="178" fontId="11" fillId="5" borderId="13" xfId="136" applyNumberFormat="1" applyFont="1" applyFill="1" applyBorder="1" applyAlignment="1">
      <alignment horizontal="right" vertical="center"/>
    </xf>
    <xf numFmtId="178" fontId="11" fillId="2" borderId="12" xfId="136" applyNumberFormat="1" applyFont="1" applyFill="1" applyBorder="1" applyAlignment="1">
      <alignment horizontal="right" vertical="center"/>
    </xf>
    <xf numFmtId="178" fontId="11" fillId="5" borderId="12" xfId="136" applyNumberFormat="1" applyFont="1" applyFill="1" applyBorder="1" applyAlignment="1">
      <alignment horizontal="right" vertical="center"/>
    </xf>
    <xf numFmtId="178" fontId="11" fillId="80" borderId="12" xfId="136" applyNumberFormat="1" applyFont="1" applyFill="1" applyBorder="1" applyAlignment="1">
      <alignment horizontal="right" vertical="center"/>
    </xf>
    <xf numFmtId="178" fontId="11" fillId="81" borderId="12" xfId="136" applyNumberFormat="1" applyFont="1" applyFill="1" applyBorder="1" applyAlignment="1">
      <alignment horizontal="right" vertical="center"/>
    </xf>
    <xf numFmtId="178" fontId="11" fillId="0" borderId="12" xfId="136" applyNumberFormat="1" applyFont="1" applyBorder="1" applyAlignment="1">
      <alignment horizontal="right" vertical="center"/>
    </xf>
    <xf numFmtId="3" fontId="11" fillId="2" borderId="4" xfId="136" applyNumberFormat="1" applyFont="1" applyFill="1" applyBorder="1" applyAlignment="1">
      <alignment horizontal="right" vertical="center"/>
    </xf>
    <xf numFmtId="177" fontId="11" fillId="5" borderId="116" xfId="0" applyNumberFormat="1" applyFont="1" applyFill="1" applyBorder="1" applyAlignment="1">
      <alignment horizontal="right" vertical="center" wrapText="1"/>
    </xf>
    <xf numFmtId="177" fontId="11" fillId="81" borderId="79" xfId="0" applyNumberFormat="1" applyFont="1" applyFill="1" applyBorder="1" applyProtection="1">
      <alignment vertical="center"/>
      <protection locked="0"/>
    </xf>
    <xf numFmtId="177" fontId="11" fillId="81" borderId="71" xfId="0" applyNumberFormat="1" applyFont="1" applyFill="1" applyBorder="1">
      <alignment vertical="center"/>
    </xf>
    <xf numFmtId="0" fontId="9" fillId="0" borderId="28" xfId="0" applyFont="1" applyBorder="1" applyAlignment="1">
      <alignment horizontal="center" vertical="center" shrinkToFit="1"/>
    </xf>
    <xf numFmtId="0" fontId="12" fillId="0" borderId="20" xfId="0" applyFont="1" applyBorder="1" applyAlignment="1">
      <alignment horizontal="right" vertical="center"/>
    </xf>
    <xf numFmtId="0" fontId="12" fillId="0" borderId="43" xfId="136" applyFont="1" applyBorder="1" applyAlignment="1">
      <alignment horizontal="right" vertical="center"/>
    </xf>
    <xf numFmtId="177" fontId="11" fillId="5" borderId="71" xfId="0" applyNumberFormat="1" applyFont="1" applyFill="1" applyBorder="1" applyAlignment="1">
      <alignment horizontal="right" vertical="center"/>
    </xf>
    <xf numFmtId="189" fontId="11" fillId="5" borderId="25" xfId="0" applyNumberFormat="1" applyFont="1" applyFill="1" applyBorder="1" applyAlignment="1" applyProtection="1">
      <alignment horizontal="right" vertical="center"/>
      <protection locked="0"/>
    </xf>
    <xf numFmtId="0" fontId="11" fillId="5" borderId="26" xfId="0" applyFont="1" applyFill="1" applyBorder="1" applyAlignment="1" applyProtection="1">
      <alignment horizontal="right" vertical="center"/>
      <protection locked="0"/>
    </xf>
    <xf numFmtId="189" fontId="11" fillId="0" borderId="16" xfId="0" applyNumberFormat="1" applyFont="1" applyBorder="1" applyAlignment="1" applyProtection="1">
      <alignment horizontal="right" vertical="center"/>
      <protection locked="0"/>
    </xf>
    <xf numFmtId="0" fontId="11" fillId="2" borderId="4" xfId="0" applyFont="1" applyFill="1" applyBorder="1" applyAlignment="1" applyProtection="1">
      <alignment horizontal="right" vertical="center"/>
      <protection locked="0"/>
    </xf>
    <xf numFmtId="189" fontId="11" fillId="2" borderId="16" xfId="0" applyNumberFormat="1" applyFont="1" applyFill="1" applyBorder="1" applyAlignment="1" applyProtection="1">
      <alignment horizontal="right" vertical="center"/>
      <protection locked="0"/>
    </xf>
    <xf numFmtId="189" fontId="11" fillId="5" borderId="16" xfId="0" applyNumberFormat="1" applyFont="1" applyFill="1" applyBorder="1" applyAlignment="1" applyProtection="1">
      <alignment horizontal="right" vertical="center"/>
      <protection locked="0"/>
    </xf>
    <xf numFmtId="0" fontId="11" fillId="0" borderId="4" xfId="0" applyFont="1" applyBorder="1" applyAlignment="1" applyProtection="1">
      <alignment horizontal="right" vertical="center"/>
      <protection locked="0"/>
    </xf>
    <xf numFmtId="0" fontId="11" fillId="81" borderId="4" xfId="0" applyFont="1" applyFill="1" applyBorder="1" applyAlignment="1" applyProtection="1">
      <alignment horizontal="right" vertical="center"/>
      <protection locked="0"/>
    </xf>
    <xf numFmtId="189" fontId="11" fillId="81" borderId="16" xfId="0" applyNumberFormat="1" applyFont="1" applyFill="1" applyBorder="1" applyAlignment="1" applyProtection="1">
      <alignment horizontal="right" vertical="center"/>
      <protection locked="0"/>
    </xf>
    <xf numFmtId="49" fontId="11" fillId="0" borderId="16" xfId="0" applyNumberFormat="1" applyFont="1" applyBorder="1" applyAlignment="1" applyProtection="1">
      <alignment horizontal="right" vertical="center"/>
      <protection locked="0"/>
    </xf>
    <xf numFmtId="49" fontId="11" fillId="81" borderId="16" xfId="0" applyNumberFormat="1" applyFont="1" applyFill="1" applyBorder="1" applyAlignment="1" applyProtection="1">
      <alignment horizontal="right" vertical="center"/>
      <protection locked="0"/>
    </xf>
    <xf numFmtId="189" fontId="11" fillId="80" borderId="16" xfId="0" applyNumberFormat="1" applyFont="1" applyFill="1" applyBorder="1" applyAlignment="1" applyProtection="1">
      <alignment horizontal="right" vertical="center"/>
      <protection locked="0"/>
    </xf>
    <xf numFmtId="0" fontId="11" fillId="80" borderId="66" xfId="0" applyFont="1" applyFill="1" applyBorder="1" applyAlignment="1" applyProtection="1">
      <alignment horizontal="right" vertical="center"/>
      <protection locked="0"/>
    </xf>
    <xf numFmtId="178" fontId="11" fillId="80" borderId="65" xfId="0" applyNumberFormat="1" applyFont="1" applyFill="1" applyBorder="1" applyAlignment="1" applyProtection="1">
      <alignment horizontal="right" vertical="center"/>
      <protection locked="0"/>
    </xf>
    <xf numFmtId="0" fontId="9" fillId="0" borderId="25" xfId="0" applyFont="1" applyBorder="1" applyAlignment="1">
      <alignment horizontal="centerContinuous" vertical="center"/>
    </xf>
    <xf numFmtId="0" fontId="1" fillId="0" borderId="16" xfId="0" applyFont="1" applyBorder="1">
      <alignment vertical="center"/>
    </xf>
    <xf numFmtId="0" fontId="1" fillId="0" borderId="33" xfId="0" applyFont="1" applyBorder="1">
      <alignment vertical="center"/>
    </xf>
    <xf numFmtId="0" fontId="1" fillId="0" borderId="0" xfId="0" applyFont="1" applyAlignment="1">
      <alignment horizontal="right" vertical="center"/>
    </xf>
    <xf numFmtId="0" fontId="9" fillId="0" borderId="25" xfId="136" applyFont="1" applyBorder="1" applyAlignment="1">
      <alignment horizontal="right" vertical="center"/>
    </xf>
    <xf numFmtId="0" fontId="21" fillId="0" borderId="14" xfId="136" applyFont="1" applyBorder="1" applyAlignment="1">
      <alignment horizontal="centerContinuous" vertical="center"/>
    </xf>
    <xf numFmtId="187" fontId="11" fillId="0" borderId="4" xfId="110" applyNumberFormat="1" applyFont="1" applyFill="1" applyBorder="1" applyAlignment="1" applyProtection="1">
      <alignment horizontal="right" vertical="center"/>
      <protection locked="0"/>
    </xf>
    <xf numFmtId="38" fontId="11" fillId="81" borderId="0" xfId="110" applyFont="1" applyFill="1" applyBorder="1" applyAlignment="1" applyProtection="1">
      <alignment horizontal="right" vertical="center"/>
      <protection locked="0"/>
    </xf>
    <xf numFmtId="38" fontId="11" fillId="5" borderId="12" xfId="110" applyFont="1" applyFill="1" applyBorder="1" applyAlignment="1" applyProtection="1">
      <alignment horizontal="right" vertical="center"/>
      <protection locked="0"/>
    </xf>
    <xf numFmtId="38" fontId="11" fillId="5" borderId="4" xfId="110" applyFont="1" applyFill="1" applyBorder="1" applyAlignment="1" applyProtection="1">
      <alignment horizontal="right" vertical="center"/>
      <protection locked="0"/>
    </xf>
    <xf numFmtId="38" fontId="11" fillId="2" borderId="0" xfId="110" applyFont="1" applyFill="1" applyBorder="1" applyAlignment="1" applyProtection="1">
      <alignment horizontal="right" vertical="center"/>
      <protection locked="0"/>
    </xf>
    <xf numFmtId="38" fontId="11" fillId="2" borderId="12" xfId="110" applyFont="1" applyFill="1" applyBorder="1" applyAlignment="1" applyProtection="1">
      <alignment horizontal="right" vertical="center"/>
      <protection locked="0"/>
    </xf>
    <xf numFmtId="38" fontId="11" fillId="2" borderId="4" xfId="110" applyFont="1" applyFill="1" applyBorder="1" applyAlignment="1" applyProtection="1">
      <alignment horizontal="right" vertical="center"/>
      <protection locked="0"/>
    </xf>
    <xf numFmtId="38" fontId="11" fillId="81" borderId="12" xfId="110" applyFont="1" applyFill="1" applyBorder="1" applyAlignment="1" applyProtection="1">
      <alignment horizontal="right" vertical="center"/>
      <protection locked="0"/>
    </xf>
    <xf numFmtId="38" fontId="11" fillId="81" borderId="4" xfId="110" applyFont="1" applyFill="1" applyBorder="1" applyAlignment="1" applyProtection="1">
      <alignment horizontal="right" vertical="center"/>
      <protection locked="0"/>
    </xf>
    <xf numFmtId="38" fontId="11" fillId="0" borderId="0" xfId="110" applyFont="1" applyFill="1" applyBorder="1" applyAlignment="1" applyProtection="1">
      <alignment horizontal="right" vertical="center"/>
      <protection locked="0"/>
    </xf>
    <xf numFmtId="38" fontId="11" fillId="0" borderId="12" xfId="110" applyFont="1" applyFill="1" applyBorder="1" applyAlignment="1" applyProtection="1">
      <alignment horizontal="right" vertical="center"/>
      <protection locked="0"/>
    </xf>
    <xf numFmtId="187" fontId="11" fillId="5" borderId="4" xfId="110" applyNumberFormat="1" applyFont="1" applyFill="1" applyBorder="1" applyAlignment="1">
      <alignment horizontal="right" vertical="center"/>
    </xf>
    <xf numFmtId="187" fontId="11" fillId="5" borderId="12" xfId="110" applyNumberFormat="1" applyFont="1" applyFill="1" applyBorder="1" applyAlignment="1">
      <alignment horizontal="right" vertical="center"/>
    </xf>
    <xf numFmtId="177" fontId="11" fillId="81" borderId="79" xfId="136" applyNumberFormat="1" applyFont="1" applyFill="1" applyBorder="1" applyAlignment="1">
      <alignment vertical="center" shrinkToFit="1"/>
    </xf>
    <xf numFmtId="0" fontId="1" fillId="0" borderId="33" xfId="0" applyFont="1" applyBorder="1" applyAlignment="1">
      <alignment vertical="center" shrinkToFit="1"/>
    </xf>
    <xf numFmtId="177" fontId="11" fillId="81" borderId="77" xfId="136" applyNumberFormat="1" applyFont="1" applyFill="1" applyBorder="1" applyAlignment="1">
      <alignment vertical="center" shrinkToFit="1"/>
    </xf>
    <xf numFmtId="0" fontId="14" fillId="2" borderId="0" xfId="0" applyFont="1" applyFill="1" applyAlignment="1">
      <alignment horizontal="center" vertical="center"/>
    </xf>
    <xf numFmtId="0" fontId="0" fillId="2" borderId="0" xfId="0" applyFill="1" applyAlignment="1">
      <alignment horizontal="center" vertical="center"/>
    </xf>
    <xf numFmtId="0" fontId="0" fillId="0" borderId="33" xfId="0" applyBorder="1">
      <alignment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20" xfId="0" applyFont="1" applyBorder="1" applyAlignment="1">
      <alignment horizontal="center" vertical="center"/>
    </xf>
    <xf numFmtId="0" fontId="9" fillId="0" borderId="12" xfId="0" applyFont="1" applyBorder="1" applyAlignment="1">
      <alignment horizontal="center" vertical="center"/>
    </xf>
    <xf numFmtId="0" fontId="9" fillId="0" borderId="19" xfId="0" applyFont="1" applyBorder="1" applyAlignment="1">
      <alignment horizontal="center" vertical="center"/>
    </xf>
    <xf numFmtId="0" fontId="18" fillId="0" borderId="0" xfId="0" applyFont="1" applyAlignment="1">
      <alignment horizontal="left" vertical="center" wrapText="1"/>
    </xf>
    <xf numFmtId="0" fontId="9" fillId="0" borderId="14" xfId="0" applyFont="1" applyBorder="1" applyAlignment="1">
      <alignment horizontal="center" vertical="center"/>
    </xf>
    <xf numFmtId="0" fontId="9" fillId="0" borderId="5" xfId="0" applyFont="1" applyBorder="1" applyAlignment="1">
      <alignment horizontal="center" vertical="center"/>
    </xf>
    <xf numFmtId="0" fontId="12" fillId="0" borderId="4" xfId="0" applyFont="1" applyBorder="1" applyAlignment="1">
      <alignment horizontal="center" vertical="center" wrapText="1"/>
    </xf>
    <xf numFmtId="0" fontId="9" fillId="0" borderId="25" xfId="0" applyFont="1" applyBorder="1" applyAlignment="1">
      <alignment horizontal="center" vertical="center"/>
    </xf>
    <xf numFmtId="0" fontId="17" fillId="0" borderId="0" xfId="0" applyFont="1" applyAlignment="1">
      <alignment vertical="center" wrapText="1"/>
    </xf>
    <xf numFmtId="0" fontId="9" fillId="0" borderId="20" xfId="0" applyFont="1" applyBorder="1" applyAlignment="1">
      <alignment horizontal="center" vertical="center" shrinkToFit="1"/>
    </xf>
    <xf numFmtId="0" fontId="0" fillId="0" borderId="0" xfId="0" applyAlignment="1">
      <alignment vertical="center" shrinkToFit="1"/>
    </xf>
    <xf numFmtId="0" fontId="9" fillId="0" borderId="19" xfId="0" applyFont="1" applyBorder="1" applyAlignment="1">
      <alignment horizontal="center" vertical="center" shrinkToFit="1"/>
    </xf>
    <xf numFmtId="0" fontId="9" fillId="0" borderId="6" xfId="0" applyFont="1" applyBorder="1" applyAlignment="1">
      <alignment horizontal="center" vertical="center" shrinkToFit="1"/>
    </xf>
    <xf numFmtId="0" fontId="12" fillId="0" borderId="53" xfId="0" applyFont="1" applyBorder="1" applyAlignment="1">
      <alignment horizontal="center" vertical="center" wrapText="1"/>
    </xf>
    <xf numFmtId="0" fontId="9" fillId="0" borderId="24"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18" fillId="0" borderId="0" xfId="0" applyFont="1" applyAlignment="1">
      <alignment horizontal="center" vertical="center" wrapText="1"/>
    </xf>
    <xf numFmtId="0" fontId="9" fillId="0" borderId="10" xfId="0" applyFont="1" applyBorder="1" applyAlignment="1">
      <alignment horizontal="center" vertical="center" shrinkToFit="1"/>
    </xf>
    <xf numFmtId="0" fontId="18" fillId="0" borderId="0" xfId="0" applyFont="1" applyAlignment="1">
      <alignment horizontal="center" vertical="center"/>
    </xf>
    <xf numFmtId="0" fontId="9" fillId="0" borderId="49" xfId="0" applyFont="1" applyBorder="1" applyAlignment="1">
      <alignment horizontal="center" vertical="center" shrinkToFit="1"/>
    </xf>
    <xf numFmtId="0" fontId="18" fillId="0" borderId="0" xfId="0" applyFont="1" applyAlignment="1">
      <alignment horizontal="left" vertical="center"/>
    </xf>
    <xf numFmtId="0" fontId="9" fillId="0" borderId="29" xfId="0" applyFont="1" applyBorder="1" applyAlignment="1">
      <alignment horizontal="center" vertical="center"/>
    </xf>
    <xf numFmtId="0" fontId="14" fillId="0" borderId="17" xfId="0" applyFont="1" applyBorder="1">
      <alignment vertical="center"/>
    </xf>
    <xf numFmtId="0" fontId="9" fillId="0" borderId="39" xfId="0" applyFont="1" applyBorder="1" applyAlignment="1">
      <alignment horizontal="center" vertical="center"/>
    </xf>
    <xf numFmtId="0" fontId="9" fillId="0" borderId="27" xfId="0" applyFont="1" applyBorder="1" applyAlignment="1">
      <alignment horizontal="center" vertical="center" shrinkToFit="1"/>
    </xf>
    <xf numFmtId="0" fontId="9" fillId="0" borderId="30" xfId="0" applyFont="1" applyBorder="1" applyAlignment="1">
      <alignment horizontal="center" vertical="center"/>
    </xf>
    <xf numFmtId="180" fontId="11" fillId="0" borderId="53" xfId="0" applyNumberFormat="1" applyFont="1" applyBorder="1" applyAlignment="1" applyProtection="1">
      <alignment horizontal="right" vertical="center"/>
      <protection locked="0"/>
    </xf>
    <xf numFmtId="189" fontId="11" fillId="0" borderId="48" xfId="0" applyNumberFormat="1" applyFont="1" applyBorder="1" applyProtection="1">
      <alignment vertical="center"/>
      <protection locked="0"/>
    </xf>
    <xf numFmtId="177" fontId="11" fillId="80" borderId="16" xfId="0" applyNumberFormat="1" applyFont="1" applyFill="1" applyBorder="1" applyAlignment="1">
      <alignment horizontal="right" vertical="center"/>
    </xf>
    <xf numFmtId="177" fontId="9" fillId="80" borderId="4" xfId="0" applyNumberFormat="1" applyFont="1" applyFill="1" applyBorder="1" applyAlignment="1">
      <alignment horizontal="right" vertical="center"/>
    </xf>
    <xf numFmtId="0" fontId="1" fillId="0" borderId="0" xfId="136">
      <alignment vertical="center"/>
    </xf>
    <xf numFmtId="49" fontId="11" fillId="81" borderId="4" xfId="0" applyNumberFormat="1" applyFont="1" applyFill="1" applyBorder="1" applyAlignment="1" applyProtection="1">
      <alignment horizontal="right" vertical="center"/>
      <protection locked="0"/>
    </xf>
    <xf numFmtId="0" fontId="11" fillId="0" borderId="0" xfId="0" applyFont="1">
      <alignment vertical="center"/>
    </xf>
    <xf numFmtId="180" fontId="11" fillId="81" borderId="53" xfId="0" applyNumberFormat="1" applyFont="1" applyFill="1" applyBorder="1" applyAlignment="1" applyProtection="1">
      <alignment horizontal="right" vertical="center"/>
      <protection locked="0"/>
    </xf>
    <xf numFmtId="180" fontId="11" fillId="2" borderId="53" xfId="0" applyNumberFormat="1" applyFont="1" applyFill="1" applyBorder="1" applyAlignment="1" applyProtection="1">
      <alignment horizontal="right" vertical="center"/>
      <protection locked="0"/>
    </xf>
    <xf numFmtId="180" fontId="11" fillId="80" borderId="53" xfId="0" applyNumberFormat="1" applyFont="1" applyFill="1" applyBorder="1" applyAlignment="1" applyProtection="1">
      <alignment horizontal="right" vertical="center"/>
      <protection locked="0"/>
    </xf>
    <xf numFmtId="180" fontId="11" fillId="0" borderId="87" xfId="0" applyNumberFormat="1" applyFont="1" applyBorder="1" applyAlignment="1" applyProtection="1">
      <alignment horizontal="right" vertical="center" wrapText="1"/>
      <protection locked="0"/>
    </xf>
    <xf numFmtId="180" fontId="11" fillId="0" borderId="55" xfId="0" applyNumberFormat="1" applyFont="1" applyBorder="1" applyAlignment="1" applyProtection="1">
      <alignment horizontal="right" vertical="center"/>
      <protection locked="0"/>
    </xf>
    <xf numFmtId="180" fontId="11" fillId="0" borderId="81" xfId="0" applyNumberFormat="1" applyFont="1" applyBorder="1" applyAlignment="1" applyProtection="1">
      <alignment horizontal="right" vertical="center"/>
      <protection locked="0"/>
    </xf>
    <xf numFmtId="178" fontId="11" fillId="5" borderId="16" xfId="0" applyNumberFormat="1" applyFont="1" applyFill="1" applyBorder="1" applyAlignment="1" applyProtection="1">
      <alignment horizontal="right" vertical="center" shrinkToFit="1"/>
      <protection locked="0"/>
    </xf>
    <xf numFmtId="0" fontId="9" fillId="5" borderId="33" xfId="0" applyFont="1" applyFill="1" applyBorder="1" applyAlignment="1">
      <alignment horizontal="center" vertical="center"/>
    </xf>
    <xf numFmtId="178" fontId="11" fillId="0" borderId="4" xfId="0" applyNumberFormat="1" applyFont="1" applyBorder="1" applyProtection="1">
      <alignment vertical="center"/>
      <protection locked="0"/>
    </xf>
    <xf numFmtId="0" fontId="20" fillId="0" borderId="14" xfId="0" applyFont="1" applyBorder="1" applyAlignment="1">
      <alignment horizontal="left" vertical="center"/>
    </xf>
    <xf numFmtId="0" fontId="18" fillId="0" borderId="14" xfId="0" applyFont="1" applyBorder="1" applyAlignment="1">
      <alignment horizontal="left" vertical="center" wrapText="1"/>
    </xf>
    <xf numFmtId="0" fontId="19" fillId="0" borderId="14" xfId="0" applyFont="1" applyBorder="1" applyAlignment="1">
      <alignment horizontal="left" vertical="center"/>
    </xf>
    <xf numFmtId="0" fontId="17" fillId="0" borderId="14" xfId="0" applyFont="1" applyBorder="1">
      <alignment vertical="center"/>
    </xf>
    <xf numFmtId="0" fontId="17" fillId="0" borderId="14" xfId="0" applyFont="1" applyBorder="1" applyAlignment="1">
      <alignment vertical="center" wrapText="1"/>
    </xf>
    <xf numFmtId="0" fontId="9" fillId="2" borderId="16" xfId="0" applyFont="1" applyFill="1" applyBorder="1" applyAlignment="1">
      <alignment horizontal="center" vertical="center"/>
    </xf>
    <xf numFmtId="177" fontId="11" fillId="2" borderId="16" xfId="0" applyNumberFormat="1" applyFont="1" applyFill="1" applyBorder="1">
      <alignment vertical="center"/>
    </xf>
    <xf numFmtId="178" fontId="11" fillId="2" borderId="4" xfId="0" applyNumberFormat="1" applyFont="1" applyFill="1" applyBorder="1">
      <alignment vertical="center"/>
    </xf>
    <xf numFmtId="177" fontId="11" fillId="2" borderId="4" xfId="0" applyNumberFormat="1" applyFont="1" applyFill="1" applyBorder="1">
      <alignment vertical="center"/>
    </xf>
    <xf numFmtId="178" fontId="11" fillId="2" borderId="0" xfId="0" applyNumberFormat="1" applyFont="1" applyFill="1">
      <alignment vertical="center"/>
    </xf>
    <xf numFmtId="178" fontId="11" fillId="2" borderId="12" xfId="0" applyNumberFormat="1" applyFont="1" applyFill="1" applyBorder="1">
      <alignment vertical="center"/>
    </xf>
    <xf numFmtId="0" fontId="18" fillId="0" borderId="14" xfId="0" applyFont="1" applyBorder="1">
      <alignment vertical="center"/>
    </xf>
    <xf numFmtId="177" fontId="11" fillId="0" borderId="38" xfId="0" applyNumberFormat="1" applyFont="1" applyBorder="1" applyAlignment="1" applyProtection="1">
      <alignment horizontal="right" vertical="center"/>
      <protection locked="0"/>
    </xf>
    <xf numFmtId="177" fontId="11" fillId="0" borderId="47" xfId="0" applyNumberFormat="1" applyFont="1" applyBorder="1" applyAlignment="1" applyProtection="1">
      <alignment horizontal="right" vertical="center"/>
      <protection locked="0"/>
    </xf>
    <xf numFmtId="177" fontId="11" fillId="0" borderId="42" xfId="0" applyNumberFormat="1" applyFont="1" applyBorder="1" applyAlignment="1" applyProtection="1">
      <alignment horizontal="right" vertical="center"/>
      <protection locked="0"/>
    </xf>
    <xf numFmtId="178" fontId="11" fillId="0" borderId="47" xfId="0" applyNumberFormat="1" applyFont="1" applyBorder="1" applyAlignment="1" applyProtection="1">
      <alignment horizontal="right" vertical="center"/>
      <protection locked="0"/>
    </xf>
    <xf numFmtId="177" fontId="11" fillId="0" borderId="43" xfId="0" applyNumberFormat="1" applyFont="1" applyBorder="1" applyAlignment="1" applyProtection="1">
      <alignment horizontal="right" vertical="center"/>
      <protection locked="0"/>
    </xf>
    <xf numFmtId="177" fontId="11" fillId="0" borderId="154" xfId="0" applyNumberFormat="1" applyFont="1" applyBorder="1" applyAlignment="1" applyProtection="1">
      <alignment horizontal="right" vertical="center"/>
      <protection locked="0"/>
    </xf>
    <xf numFmtId="178" fontId="11" fillId="0" borderId="42" xfId="0" applyNumberFormat="1" applyFont="1" applyBorder="1" applyAlignment="1" applyProtection="1">
      <alignment horizontal="right" vertical="center"/>
      <protection locked="0"/>
    </xf>
    <xf numFmtId="178" fontId="11" fillId="0" borderId="43" xfId="0" applyNumberFormat="1" applyFont="1" applyBorder="1" applyAlignment="1" applyProtection="1">
      <alignment horizontal="right" vertical="center"/>
      <protection locked="0"/>
    </xf>
    <xf numFmtId="177" fontId="11" fillId="0" borderId="59" xfId="0" applyNumberFormat="1" applyFont="1" applyBorder="1" applyAlignment="1" applyProtection="1">
      <alignment horizontal="right" vertical="center"/>
      <protection locked="0"/>
    </xf>
    <xf numFmtId="177" fontId="11" fillId="0" borderId="46" xfId="0" applyNumberFormat="1" applyFont="1" applyBorder="1" applyAlignment="1" applyProtection="1">
      <alignment horizontal="right" vertical="center"/>
      <protection locked="0"/>
    </xf>
    <xf numFmtId="177" fontId="11" fillId="0" borderId="17" xfId="0" applyNumberFormat="1" applyFont="1" applyBorder="1" applyAlignment="1" applyProtection="1">
      <alignment horizontal="right" vertical="center"/>
      <protection locked="0"/>
    </xf>
    <xf numFmtId="177" fontId="11" fillId="81" borderId="84" xfId="0" applyNumberFormat="1" applyFont="1" applyFill="1" applyBorder="1" applyAlignment="1">
      <alignment horizontal="right" vertical="center"/>
    </xf>
    <xf numFmtId="177" fontId="11" fillId="0" borderId="59" xfId="0" applyNumberFormat="1" applyFont="1" applyBorder="1">
      <alignment vertical="center"/>
    </xf>
    <xf numFmtId="178" fontId="11" fillId="0" borderId="42" xfId="0" applyNumberFormat="1" applyFont="1" applyBorder="1">
      <alignment vertical="center"/>
    </xf>
    <xf numFmtId="177" fontId="11" fillId="0" borderId="43" xfId="0" applyNumberFormat="1" applyFont="1" applyBorder="1">
      <alignment vertical="center"/>
    </xf>
    <xf numFmtId="177" fontId="11" fillId="0" borderId="154" xfId="0" applyNumberFormat="1" applyFont="1" applyBorder="1" applyAlignment="1">
      <alignment horizontal="right" vertical="center"/>
    </xf>
    <xf numFmtId="177" fontId="11" fillId="0" borderId="42" xfId="0" applyNumberFormat="1" applyFont="1" applyBorder="1" applyAlignment="1">
      <alignment horizontal="right" vertical="center"/>
    </xf>
    <xf numFmtId="177" fontId="11" fillId="0" borderId="43" xfId="0" applyNumberFormat="1" applyFont="1" applyBorder="1" applyAlignment="1">
      <alignment horizontal="right" vertical="center"/>
    </xf>
    <xf numFmtId="177" fontId="11" fillId="0" borderId="59" xfId="0" applyNumberFormat="1" applyFont="1" applyBorder="1" applyAlignment="1">
      <alignment horizontal="right" vertical="center"/>
    </xf>
    <xf numFmtId="178" fontId="11" fillId="0" borderId="42" xfId="0" applyNumberFormat="1" applyFont="1" applyBorder="1" applyAlignment="1">
      <alignment horizontal="right" vertical="center"/>
    </xf>
    <xf numFmtId="178" fontId="11" fillId="0" borderId="43" xfId="0" applyNumberFormat="1" applyFont="1" applyBorder="1" applyAlignment="1">
      <alignment horizontal="right" vertical="center"/>
    </xf>
    <xf numFmtId="177" fontId="11" fillId="0" borderId="16" xfId="136" applyNumberFormat="1" applyFont="1" applyBorder="1">
      <alignment vertical="center"/>
    </xf>
    <xf numFmtId="177" fontId="11" fillId="0" borderId="4" xfId="136" applyNumberFormat="1" applyFont="1" applyBorder="1">
      <alignment vertical="center"/>
    </xf>
    <xf numFmtId="178" fontId="11" fillId="0" borderId="4" xfId="136" applyNumberFormat="1" applyFont="1" applyBorder="1">
      <alignment vertical="center"/>
    </xf>
    <xf numFmtId="178" fontId="11" fillId="0" borderId="12" xfId="136" applyNumberFormat="1" applyFont="1" applyBorder="1">
      <alignment vertical="center"/>
    </xf>
    <xf numFmtId="177" fontId="11" fillId="0" borderId="53" xfId="136" applyNumberFormat="1" applyFont="1" applyBorder="1">
      <alignment vertical="center"/>
    </xf>
    <xf numFmtId="177" fontId="11" fillId="0" borderId="48" xfId="136" applyNumberFormat="1" applyFont="1" applyBorder="1">
      <alignment vertical="center"/>
    </xf>
    <xf numFmtId="177" fontId="11" fillId="0" borderId="55" xfId="136" applyNumberFormat="1" applyFont="1" applyBorder="1">
      <alignment vertical="center"/>
    </xf>
    <xf numFmtId="177" fontId="11" fillId="0" borderId="0" xfId="136" applyNumberFormat="1" applyFont="1">
      <alignment vertical="center"/>
    </xf>
    <xf numFmtId="0" fontId="17" fillId="0" borderId="14" xfId="136" applyFont="1" applyBorder="1">
      <alignment vertical="center"/>
    </xf>
    <xf numFmtId="179" fontId="17" fillId="0" borderId="14" xfId="136" applyNumberFormat="1" applyFont="1" applyBorder="1" applyAlignment="1">
      <alignment horizontal="right" vertical="center"/>
    </xf>
    <xf numFmtId="177" fontId="17" fillId="0" borderId="14" xfId="136" applyNumberFormat="1" applyFont="1" applyBorder="1" applyAlignment="1">
      <alignment horizontal="right" vertical="center"/>
    </xf>
    <xf numFmtId="177" fontId="17" fillId="0" borderId="14" xfId="136" applyNumberFormat="1" applyFont="1" applyBorder="1" applyAlignment="1">
      <alignment horizontal="left" vertical="center"/>
    </xf>
    <xf numFmtId="0" fontId="9" fillId="0" borderId="38" xfId="0" applyFont="1" applyBorder="1" applyAlignment="1">
      <alignment horizontal="center" vertical="center"/>
    </xf>
    <xf numFmtId="177" fontId="11" fillId="0" borderId="17" xfId="0" applyNumberFormat="1" applyFont="1" applyBorder="1" applyAlignment="1">
      <alignment horizontal="right" vertical="center"/>
    </xf>
    <xf numFmtId="177" fontId="11" fillId="0" borderId="153" xfId="0" applyNumberFormat="1" applyFont="1" applyBorder="1" applyAlignment="1">
      <alignment horizontal="right" vertical="center"/>
    </xf>
    <xf numFmtId="177" fontId="9" fillId="0" borderId="154" xfId="0" applyNumberFormat="1" applyFont="1" applyBorder="1" applyAlignment="1">
      <alignment horizontal="right" vertical="center"/>
    </xf>
    <xf numFmtId="178" fontId="11" fillId="0" borderId="153" xfId="0" applyNumberFormat="1" applyFont="1" applyBorder="1" applyAlignment="1">
      <alignment horizontal="right" vertical="center"/>
    </xf>
    <xf numFmtId="177" fontId="11" fillId="0" borderId="46" xfId="0" applyNumberFormat="1" applyFont="1" applyBorder="1" applyAlignment="1">
      <alignment horizontal="right" vertical="center"/>
    </xf>
    <xf numFmtId="0" fontId="18" fillId="0" borderId="14" xfId="0" applyFont="1" applyBorder="1" applyAlignment="1">
      <alignment horizontal="left" vertical="center"/>
    </xf>
    <xf numFmtId="177" fontId="11" fillId="0" borderId="14" xfId="0" applyNumberFormat="1" applyFont="1" applyBorder="1" applyAlignment="1">
      <alignment horizontal="right" vertical="center"/>
    </xf>
    <xf numFmtId="178" fontId="11" fillId="0" borderId="14" xfId="0" applyNumberFormat="1" applyFont="1" applyBorder="1" applyAlignment="1">
      <alignment horizontal="right" vertical="center"/>
    </xf>
    <xf numFmtId="178" fontId="11" fillId="0" borderId="53" xfId="0" applyNumberFormat="1" applyFont="1" applyBorder="1">
      <alignment vertical="center"/>
    </xf>
    <xf numFmtId="178" fontId="11" fillId="0" borderId="14" xfId="0" applyNumberFormat="1" applyFont="1" applyBorder="1">
      <alignment vertical="center"/>
    </xf>
    <xf numFmtId="49" fontId="11" fillId="0" borderId="14" xfId="0" applyNumberFormat="1" applyFont="1" applyBorder="1" applyAlignment="1">
      <alignment horizontal="right" vertical="center"/>
    </xf>
    <xf numFmtId="38" fontId="11" fillId="0" borderId="14" xfId="110" applyFont="1" applyBorder="1" applyAlignment="1">
      <alignment horizontal="right" vertical="center"/>
    </xf>
    <xf numFmtId="0" fontId="0" fillId="0" borderId="14" xfId="0" applyBorder="1">
      <alignment vertical="center"/>
    </xf>
    <xf numFmtId="178" fontId="11" fillId="0" borderId="0" xfId="0" applyNumberFormat="1" applyFont="1" applyProtection="1">
      <alignment vertical="center"/>
      <protection locked="0"/>
    </xf>
    <xf numFmtId="178" fontId="11" fillId="0" borderId="12" xfId="0" applyNumberFormat="1" applyFont="1" applyBorder="1" applyProtection="1">
      <alignment vertical="center"/>
      <protection locked="0"/>
    </xf>
    <xf numFmtId="178" fontId="11" fillId="0" borderId="60" xfId="0" applyNumberFormat="1" applyFont="1" applyBorder="1" applyProtection="1">
      <alignment vertical="center"/>
      <protection locked="0"/>
    </xf>
    <xf numFmtId="177" fontId="11" fillId="0" borderId="42" xfId="0" applyNumberFormat="1" applyFont="1" applyBorder="1" applyProtection="1">
      <alignment vertical="center"/>
      <protection locked="0"/>
    </xf>
    <xf numFmtId="180" fontId="11" fillId="0" borderId="43" xfId="0" applyNumberFormat="1" applyFont="1" applyBorder="1" applyProtection="1">
      <alignment vertical="center"/>
      <protection locked="0"/>
    </xf>
    <xf numFmtId="0" fontId="17" fillId="0" borderId="14" xfId="136" applyFont="1" applyBorder="1" applyAlignment="1">
      <alignment horizontal="right" vertical="center"/>
    </xf>
    <xf numFmtId="189" fontId="11" fillId="0" borderId="16" xfId="0" quotePrefix="1" applyNumberFormat="1" applyFont="1" applyBorder="1" applyAlignment="1" applyProtection="1">
      <alignment horizontal="right" vertical="center"/>
      <protection locked="0"/>
    </xf>
    <xf numFmtId="0" fontId="17" fillId="0" borderId="14" xfId="0" applyFont="1" applyBorder="1" applyAlignment="1">
      <alignment horizontal="left" vertical="center" wrapText="1"/>
    </xf>
    <xf numFmtId="0" fontId="3" fillId="0" borderId="0" xfId="136" applyFont="1" applyAlignment="1">
      <alignment horizontal="center" vertical="center"/>
    </xf>
    <xf numFmtId="0" fontId="3" fillId="0" borderId="17" xfId="136" applyFont="1" applyBorder="1" applyAlignment="1">
      <alignment horizontal="center" vertical="center"/>
    </xf>
    <xf numFmtId="0" fontId="9" fillId="0" borderId="20" xfId="0" applyFont="1" applyBorder="1" applyAlignment="1">
      <alignment horizontal="center"/>
    </xf>
    <xf numFmtId="0" fontId="9" fillId="0" borderId="11" xfId="0" applyFont="1" applyBorder="1" applyAlignment="1">
      <alignment horizontal="center" vertical="top"/>
    </xf>
    <xf numFmtId="177" fontId="11" fillId="2" borderId="91" xfId="0" applyNumberFormat="1" applyFont="1" applyFill="1" applyBorder="1" applyAlignment="1" applyProtection="1">
      <alignment horizontal="right" vertical="center" wrapText="1"/>
      <protection locked="0"/>
    </xf>
    <xf numFmtId="0" fontId="6" fillId="0" borderId="34" xfId="0" applyFont="1" applyBorder="1">
      <alignment vertical="center"/>
    </xf>
    <xf numFmtId="178" fontId="11" fillId="2" borderId="52" xfId="0" applyNumberFormat="1" applyFont="1" applyFill="1" applyBorder="1" applyAlignment="1" applyProtection="1">
      <alignment horizontal="right" vertical="center" wrapText="1"/>
      <protection locked="0"/>
    </xf>
    <xf numFmtId="177" fontId="11" fillId="5" borderId="55" xfId="0" applyNumberFormat="1" applyFont="1" applyFill="1" applyBorder="1" applyAlignment="1">
      <alignment horizontal="right" vertical="center" shrinkToFit="1"/>
    </xf>
    <xf numFmtId="38" fontId="11" fillId="5" borderId="55" xfId="110" applyFont="1" applyFill="1" applyBorder="1" applyAlignment="1">
      <alignment horizontal="right" vertical="center"/>
    </xf>
    <xf numFmtId="38" fontId="11" fillId="5" borderId="4" xfId="110" applyFont="1" applyFill="1" applyBorder="1" applyAlignment="1">
      <alignment horizontal="right" vertical="center"/>
    </xf>
    <xf numFmtId="0" fontId="77" fillId="2" borderId="0" xfId="0" applyFont="1" applyFill="1">
      <alignment vertical="center"/>
    </xf>
    <xf numFmtId="0" fontId="77" fillId="0" borderId="0" xfId="0" applyFont="1">
      <alignment vertical="center"/>
    </xf>
    <xf numFmtId="0" fontId="77" fillId="2" borderId="0" xfId="0" applyFont="1" applyFill="1" applyAlignment="1">
      <alignment horizontal="left" vertical="center"/>
    </xf>
    <xf numFmtId="0" fontId="77" fillId="5" borderId="31" xfId="0" applyFont="1" applyFill="1" applyBorder="1" applyAlignment="1">
      <alignment horizontal="center" vertical="center"/>
    </xf>
    <xf numFmtId="0" fontId="77" fillId="5" borderId="94" xfId="0" applyFont="1" applyFill="1" applyBorder="1" applyAlignment="1">
      <alignment horizontal="center" vertical="center"/>
    </xf>
    <xf numFmtId="0" fontId="77" fillId="5" borderId="95" xfId="0" applyFont="1" applyFill="1" applyBorder="1" applyAlignment="1">
      <alignment horizontal="center" vertical="center"/>
    </xf>
    <xf numFmtId="0" fontId="77" fillId="0" borderId="25" xfId="0" applyFont="1" applyBorder="1">
      <alignment vertical="center"/>
    </xf>
    <xf numFmtId="0" fontId="77" fillId="0" borderId="16" xfId="0" applyFont="1" applyBorder="1">
      <alignment vertical="center"/>
    </xf>
    <xf numFmtId="0" fontId="77" fillId="0" borderId="16" xfId="0" applyFont="1" applyBorder="1" applyAlignment="1">
      <alignment vertical="center" wrapText="1"/>
    </xf>
    <xf numFmtId="0" fontId="77" fillId="0" borderId="97" xfId="0" applyFont="1" applyBorder="1">
      <alignment vertical="center"/>
    </xf>
    <xf numFmtId="0" fontId="77" fillId="0" borderId="59" xfId="0" applyFont="1" applyBorder="1">
      <alignment vertical="center"/>
    </xf>
    <xf numFmtId="0" fontId="77" fillId="2" borderId="32" xfId="0" applyFont="1" applyFill="1" applyBorder="1" applyAlignment="1">
      <alignment vertical="center" wrapText="1"/>
    </xf>
    <xf numFmtId="0" fontId="77" fillId="0" borderId="25" xfId="0" applyFont="1" applyBorder="1" applyAlignment="1">
      <alignment vertical="center" wrapText="1"/>
    </xf>
    <xf numFmtId="0" fontId="77" fillId="2" borderId="25" xfId="0" applyFont="1" applyFill="1" applyBorder="1">
      <alignment vertical="center"/>
    </xf>
    <xf numFmtId="0" fontId="77" fillId="2" borderId="100" xfId="0" applyFont="1" applyFill="1" applyBorder="1" applyAlignment="1">
      <alignment vertical="center" wrapText="1"/>
    </xf>
    <xf numFmtId="0" fontId="77" fillId="2" borderId="103" xfId="0" applyFont="1" applyFill="1" applyBorder="1" applyAlignment="1">
      <alignment horizontal="left" vertical="center"/>
    </xf>
    <xf numFmtId="0" fontId="77" fillId="2" borderId="104" xfId="0" applyFont="1" applyFill="1" applyBorder="1" applyAlignment="1">
      <alignment horizontal="left" vertical="center" wrapText="1"/>
    </xf>
    <xf numFmtId="0" fontId="77" fillId="0" borderId="105" xfId="0" applyFont="1" applyBorder="1">
      <alignment vertical="center"/>
    </xf>
    <xf numFmtId="0" fontId="77" fillId="0" borderId="107" xfId="0" applyFont="1" applyBorder="1">
      <alignment vertical="center"/>
    </xf>
    <xf numFmtId="0" fontId="77" fillId="0" borderId="104" xfId="0" applyFont="1" applyBorder="1">
      <alignment vertical="center"/>
    </xf>
    <xf numFmtId="0" fontId="77" fillId="2" borderId="109" xfId="0" applyFont="1" applyFill="1" applyBorder="1">
      <alignment vertical="center"/>
    </xf>
    <xf numFmtId="0" fontId="77" fillId="2" borderId="97" xfId="0" applyFont="1" applyFill="1" applyBorder="1">
      <alignment vertical="center"/>
    </xf>
    <xf numFmtId="0" fontId="77" fillId="2" borderId="110" xfId="0" applyFont="1" applyFill="1" applyBorder="1" applyAlignment="1">
      <alignment vertical="center" wrapText="1"/>
    </xf>
    <xf numFmtId="0" fontId="77" fillId="2" borderId="151" xfId="0" applyFont="1" applyFill="1" applyBorder="1">
      <alignment vertical="center"/>
    </xf>
    <xf numFmtId="0" fontId="77" fillId="2" borderId="111" xfId="0" applyFont="1" applyFill="1" applyBorder="1">
      <alignment vertical="center"/>
    </xf>
    <xf numFmtId="0" fontId="77" fillId="2" borderId="16" xfId="0" applyFont="1" applyFill="1" applyBorder="1">
      <alignment vertical="center"/>
    </xf>
    <xf numFmtId="0" fontId="77" fillId="0" borderId="103" xfId="0" applyFont="1" applyBorder="1" applyAlignment="1">
      <alignment horizontal="left" vertical="center"/>
    </xf>
    <xf numFmtId="0" fontId="77" fillId="0" borderId="103" xfId="0" applyFont="1" applyBorder="1" applyAlignment="1">
      <alignment horizontal="left" vertical="center" wrapText="1"/>
    </xf>
    <xf numFmtId="0" fontId="77" fillId="2" borderId="109" xfId="0" applyFont="1" applyFill="1" applyBorder="1" applyAlignment="1">
      <alignment vertical="center" wrapText="1"/>
    </xf>
    <xf numFmtId="0" fontId="77" fillId="2" borderId="112" xfId="0" applyFont="1" applyFill="1" applyBorder="1" applyAlignment="1">
      <alignment vertical="center" wrapText="1"/>
    </xf>
    <xf numFmtId="0" fontId="77" fillId="2" borderId="100" xfId="0" applyFont="1" applyFill="1" applyBorder="1" applyAlignment="1">
      <alignment horizontal="left" vertical="center" wrapText="1"/>
    </xf>
    <xf numFmtId="0" fontId="77" fillId="2" borderId="104" xfId="0" applyFont="1" applyFill="1" applyBorder="1">
      <alignment vertical="center"/>
    </xf>
    <xf numFmtId="179" fontId="11" fillId="0" borderId="4" xfId="0" applyNumberFormat="1" applyFont="1" applyBorder="1" applyAlignment="1">
      <alignment horizontal="right" vertical="center"/>
    </xf>
    <xf numFmtId="0" fontId="27" fillId="0" borderId="5" xfId="0" applyFont="1" applyBorder="1" applyAlignment="1">
      <alignment horizontal="center" vertical="center" wrapText="1"/>
    </xf>
    <xf numFmtId="179" fontId="11" fillId="2" borderId="4" xfId="0" applyNumberFormat="1" applyFont="1" applyFill="1" applyBorder="1" applyAlignment="1">
      <alignment horizontal="right" vertical="center"/>
    </xf>
    <xf numFmtId="179" fontId="11" fillId="5" borderId="4" xfId="0" applyNumberFormat="1" applyFont="1" applyFill="1" applyBorder="1" applyAlignment="1">
      <alignment horizontal="right" vertical="center"/>
    </xf>
    <xf numFmtId="179" fontId="11" fillId="81" borderId="4" xfId="0" applyNumberFormat="1" applyFont="1" applyFill="1" applyBorder="1" applyAlignment="1">
      <alignment horizontal="right" vertical="center"/>
    </xf>
    <xf numFmtId="178" fontId="11" fillId="81" borderId="73" xfId="0" applyNumberFormat="1" applyFont="1" applyFill="1" applyBorder="1" applyAlignment="1">
      <alignment vertical="center" shrinkToFit="1"/>
    </xf>
    <xf numFmtId="55" fontId="41" fillId="2" borderId="0" xfId="0" quotePrefix="1" applyNumberFormat="1" applyFont="1" applyFill="1" applyAlignment="1">
      <alignment horizontal="center"/>
    </xf>
    <xf numFmtId="0" fontId="0" fillId="0" borderId="6" xfId="0" applyBorder="1">
      <alignment vertical="center"/>
    </xf>
    <xf numFmtId="0" fontId="9" fillId="0" borderId="11" xfId="0" applyFont="1" applyBorder="1" applyAlignment="1">
      <alignment horizontal="center" vertical="center" shrinkToFit="1"/>
    </xf>
    <xf numFmtId="0" fontId="9" fillId="0" borderId="54" xfId="0" applyFont="1" applyBorder="1" applyAlignment="1">
      <alignment horizontal="center" vertical="center" shrinkToFit="1"/>
    </xf>
    <xf numFmtId="0" fontId="77" fillId="2" borderId="108" xfId="0" applyFont="1" applyFill="1" applyBorder="1" applyAlignment="1">
      <alignment vertical="top" wrapText="1"/>
    </xf>
    <xf numFmtId="0" fontId="77" fillId="0" borderId="98" xfId="0" applyFont="1" applyBorder="1" applyAlignment="1">
      <alignment vertical="top" wrapText="1"/>
    </xf>
    <xf numFmtId="0" fontId="77" fillId="0" borderId="99" xfId="0" applyFont="1" applyBorder="1" applyAlignment="1">
      <alignment vertical="top" wrapText="1"/>
    </xf>
    <xf numFmtId="0" fontId="77" fillId="2" borderId="96" xfId="0" applyFont="1" applyFill="1" applyBorder="1" applyAlignment="1">
      <alignment vertical="top" wrapText="1"/>
    </xf>
    <xf numFmtId="0" fontId="77" fillId="2" borderId="101" xfId="0" applyFont="1" applyFill="1" applyBorder="1" applyAlignment="1">
      <alignment vertical="top" wrapText="1"/>
    </xf>
    <xf numFmtId="0" fontId="77" fillId="2" borderId="101" xfId="0" applyFont="1" applyFill="1" applyBorder="1" applyAlignment="1">
      <alignment horizontal="left" vertical="top" wrapText="1"/>
    </xf>
    <xf numFmtId="0" fontId="77" fillId="80" borderId="98" xfId="0" applyFont="1" applyFill="1" applyBorder="1" applyAlignment="1">
      <alignment vertical="top" wrapText="1"/>
    </xf>
    <xf numFmtId="0" fontId="77" fillId="0" borderId="106" xfId="0" applyFont="1" applyBorder="1" applyAlignment="1">
      <alignment vertical="top" wrapText="1"/>
    </xf>
    <xf numFmtId="0" fontId="77" fillId="0" borderId="98" xfId="0" applyFont="1" applyBorder="1" applyAlignment="1">
      <alignment vertical="top"/>
    </xf>
    <xf numFmtId="0" fontId="77" fillId="80" borderId="98" xfId="0" applyFont="1" applyFill="1" applyBorder="1" applyAlignment="1">
      <alignment vertical="top"/>
    </xf>
    <xf numFmtId="0" fontId="77" fillId="0" borderId="108" xfId="0" applyFont="1" applyBorder="1" applyAlignment="1">
      <alignment vertical="top" wrapText="1"/>
    </xf>
    <xf numFmtId="0" fontId="0" fillId="0" borderId="108" xfId="0" applyBorder="1" applyAlignment="1">
      <alignment vertical="top" wrapText="1"/>
    </xf>
    <xf numFmtId="0" fontId="77" fillId="0" borderId="102" xfId="0" applyFont="1" applyBorder="1" applyAlignment="1">
      <alignment vertical="top" wrapText="1"/>
    </xf>
    <xf numFmtId="0" fontId="77" fillId="2" borderId="152" xfId="0" applyFont="1" applyFill="1" applyBorder="1" applyAlignment="1">
      <alignment vertical="top" wrapText="1"/>
    </xf>
    <xf numFmtId="0" fontId="77" fillId="80" borderId="102" xfId="0" applyFont="1" applyFill="1" applyBorder="1" applyAlignment="1">
      <alignment vertical="top" wrapText="1"/>
    </xf>
    <xf numFmtId="0" fontId="77" fillId="0" borderId="101" xfId="0" applyFont="1" applyBorder="1" applyAlignment="1">
      <alignment vertical="top" wrapText="1"/>
    </xf>
    <xf numFmtId="0" fontId="77" fillId="2" borderId="106" xfId="0" applyFont="1" applyFill="1" applyBorder="1" applyAlignment="1">
      <alignment vertical="top"/>
    </xf>
    <xf numFmtId="0" fontId="9" fillId="0" borderId="4" xfId="0" applyFont="1" applyBorder="1" applyAlignment="1">
      <alignment horizontal="center" shrinkToFit="1"/>
    </xf>
    <xf numFmtId="0" fontId="77" fillId="0" borderId="96" xfId="0" applyFont="1" applyBorder="1" applyAlignment="1">
      <alignment vertical="top" wrapText="1"/>
    </xf>
    <xf numFmtId="0" fontId="78" fillId="2" borderId="0" xfId="0" applyFont="1" applyFill="1" applyAlignment="1">
      <alignment horizontal="center" vertical="center"/>
    </xf>
    <xf numFmtId="0" fontId="77" fillId="2" borderId="0" xfId="0" applyFont="1" applyFill="1" applyAlignment="1">
      <alignment horizontal="center" vertical="center"/>
    </xf>
    <xf numFmtId="0" fontId="77" fillId="0" borderId="0" xfId="0" applyFont="1" applyAlignment="1">
      <alignment horizontal="right" vertical="center"/>
    </xf>
    <xf numFmtId="0" fontId="81" fillId="0" borderId="0" xfId="0" applyFont="1">
      <alignment vertical="center"/>
    </xf>
    <xf numFmtId="0" fontId="6" fillId="0" borderId="18" xfId="0" applyFont="1" applyBorder="1">
      <alignment vertical="center"/>
    </xf>
    <xf numFmtId="177" fontId="82" fillId="2" borderId="48" xfId="0" applyNumberFormat="1" applyFont="1" applyFill="1" applyBorder="1" applyAlignment="1" applyProtection="1">
      <alignment horizontal="right" vertical="center"/>
      <protection locked="0"/>
    </xf>
    <xf numFmtId="177" fontId="82" fillId="2" borderId="52" xfId="0" applyNumberFormat="1" applyFont="1" applyFill="1" applyBorder="1" applyAlignment="1" applyProtection="1">
      <alignment horizontal="right" vertical="center"/>
      <protection locked="0"/>
    </xf>
    <xf numFmtId="178" fontId="82" fillId="2" borderId="4" xfId="0" applyNumberFormat="1" applyFont="1" applyFill="1" applyBorder="1" applyAlignment="1" applyProtection="1">
      <alignment horizontal="right" vertical="center"/>
      <protection locked="0"/>
    </xf>
    <xf numFmtId="177" fontId="82" fillId="2" borderId="4" xfId="0" applyNumberFormat="1" applyFont="1" applyFill="1" applyBorder="1" applyAlignment="1" applyProtection="1">
      <alignment horizontal="right" vertical="center"/>
      <protection locked="0"/>
    </xf>
    <xf numFmtId="180" fontId="82" fillId="80" borderId="53" xfId="0" applyNumberFormat="1" applyFont="1" applyFill="1" applyBorder="1" applyAlignment="1" applyProtection="1">
      <alignment horizontal="right" vertical="center"/>
      <protection locked="0"/>
    </xf>
    <xf numFmtId="178" fontId="82" fillId="2" borderId="12" xfId="0" applyNumberFormat="1" applyFont="1" applyFill="1" applyBorder="1" applyAlignment="1" applyProtection="1">
      <alignment horizontal="right" vertical="center"/>
      <protection locked="0"/>
    </xf>
    <xf numFmtId="178" fontId="82" fillId="2" borderId="0" xfId="0" applyNumberFormat="1" applyFont="1" applyFill="1" applyAlignment="1" applyProtection="1">
      <alignment horizontal="right" vertical="center"/>
      <protection locked="0"/>
    </xf>
    <xf numFmtId="177" fontId="82" fillId="2" borderId="53" xfId="0" applyNumberFormat="1" applyFont="1" applyFill="1" applyBorder="1" applyAlignment="1">
      <alignment horizontal="right" vertical="center"/>
    </xf>
    <xf numFmtId="180" fontId="82" fillId="2" borderId="48" xfId="0" applyNumberFormat="1" applyFont="1" applyFill="1" applyBorder="1" applyAlignment="1" applyProtection="1">
      <alignment horizontal="right" vertical="center"/>
      <protection locked="0"/>
    </xf>
    <xf numFmtId="178" fontId="82" fillId="2" borderId="52" xfId="0" applyNumberFormat="1" applyFont="1" applyFill="1" applyBorder="1" applyAlignment="1" applyProtection="1">
      <alignment horizontal="right" vertical="center"/>
      <protection locked="0"/>
    </xf>
    <xf numFmtId="178" fontId="82" fillId="2" borderId="53" xfId="0" applyNumberFormat="1" applyFont="1" applyFill="1" applyBorder="1" applyAlignment="1" applyProtection="1">
      <alignment horizontal="right" vertical="center"/>
      <protection locked="0"/>
    </xf>
    <xf numFmtId="189" fontId="82" fillId="0" borderId="16" xfId="0" applyNumberFormat="1" applyFont="1" applyBorder="1" applyAlignment="1" applyProtection="1">
      <alignment horizontal="right" vertical="center"/>
      <protection locked="0"/>
    </xf>
    <xf numFmtId="0" fontId="82" fillId="2" borderId="4" xfId="0" applyFont="1" applyFill="1" applyBorder="1" applyAlignment="1" applyProtection="1">
      <alignment horizontal="right" vertical="center"/>
      <protection locked="0"/>
    </xf>
    <xf numFmtId="177" fontId="82" fillId="2" borderId="48" xfId="0" applyNumberFormat="1" applyFont="1" applyFill="1" applyBorder="1" applyAlignment="1">
      <alignment horizontal="right" vertical="center"/>
    </xf>
    <xf numFmtId="180" fontId="82" fillId="2" borderId="4" xfId="0" applyNumberFormat="1" applyFont="1" applyFill="1" applyBorder="1" applyAlignment="1" applyProtection="1">
      <alignment horizontal="right" vertical="center"/>
      <protection locked="0"/>
    </xf>
    <xf numFmtId="177" fontId="82" fillId="2" borderId="55" xfId="0" quotePrefix="1" applyNumberFormat="1" applyFont="1" applyFill="1" applyBorder="1" applyAlignment="1" applyProtection="1">
      <alignment horizontal="right" vertical="center"/>
      <protection locked="0"/>
    </xf>
    <xf numFmtId="177" fontId="82" fillId="2" borderId="48" xfId="0" applyNumberFormat="1" applyFont="1" applyFill="1" applyBorder="1" applyProtection="1">
      <alignment vertical="center"/>
      <protection locked="0"/>
    </xf>
    <xf numFmtId="178" fontId="82" fillId="0" borderId="4" xfId="0" applyNumberFormat="1" applyFont="1" applyBorder="1" applyAlignment="1" applyProtection="1">
      <alignment horizontal="right" vertical="center"/>
      <protection locked="0"/>
    </xf>
    <xf numFmtId="178" fontId="82" fillId="80" borderId="4" xfId="0" applyNumberFormat="1" applyFont="1" applyFill="1" applyBorder="1" applyAlignment="1" applyProtection="1">
      <alignment horizontal="right" vertical="center"/>
      <protection locked="0"/>
    </xf>
    <xf numFmtId="177" fontId="82" fillId="0" borderId="33" xfId="0" applyNumberFormat="1" applyFont="1" applyBorder="1" applyAlignment="1">
      <alignment horizontal="right" vertical="center"/>
    </xf>
    <xf numFmtId="177" fontId="82" fillId="2" borderId="4" xfId="0" applyNumberFormat="1" applyFont="1" applyFill="1" applyBorder="1" applyAlignment="1">
      <alignment horizontal="right" vertical="center"/>
    </xf>
    <xf numFmtId="177" fontId="82" fillId="2" borderId="12" xfId="0" applyNumberFormat="1" applyFont="1" applyFill="1" applyBorder="1" applyAlignment="1">
      <alignment horizontal="right" vertical="center"/>
    </xf>
    <xf numFmtId="177" fontId="82" fillId="2" borderId="16" xfId="0" applyNumberFormat="1" applyFont="1" applyFill="1" applyBorder="1" applyAlignment="1">
      <alignment horizontal="right" vertical="center"/>
    </xf>
    <xf numFmtId="177" fontId="82" fillId="0" borderId="0" xfId="0" applyNumberFormat="1" applyFont="1" applyAlignment="1">
      <alignment horizontal="right" vertical="center"/>
    </xf>
    <xf numFmtId="178" fontId="82" fillId="2" borderId="4" xfId="0" applyNumberFormat="1" applyFont="1" applyFill="1" applyBorder="1" applyAlignment="1">
      <alignment horizontal="right" vertical="center"/>
    </xf>
    <xf numFmtId="177" fontId="82" fillId="0" borderId="16" xfId="0" applyNumberFormat="1" applyFont="1" applyBorder="1" applyAlignment="1">
      <alignment horizontal="right" vertical="center"/>
    </xf>
    <xf numFmtId="178" fontId="82" fillId="2" borderId="55" xfId="0" applyNumberFormat="1" applyFont="1" applyFill="1" applyBorder="1" applyAlignment="1" applyProtection="1">
      <alignment horizontal="right" vertical="center"/>
      <protection locked="0"/>
    </xf>
    <xf numFmtId="178" fontId="82" fillId="0" borderId="16" xfId="0" applyNumberFormat="1" applyFont="1" applyBorder="1" applyAlignment="1" applyProtection="1">
      <alignment horizontal="right" vertical="center"/>
      <protection locked="0"/>
    </xf>
    <xf numFmtId="177" fontId="82" fillId="2" borderId="0" xfId="0" applyNumberFormat="1" applyFont="1" applyFill="1" applyAlignment="1" applyProtection="1">
      <alignment horizontal="right" vertical="center"/>
      <protection locked="0"/>
    </xf>
    <xf numFmtId="177" fontId="82" fillId="2" borderId="12" xfId="0" applyNumberFormat="1" applyFont="1" applyFill="1" applyBorder="1" applyAlignment="1" applyProtection="1">
      <alignment horizontal="right" vertical="center"/>
      <protection locked="0"/>
    </xf>
    <xf numFmtId="177" fontId="82" fillId="2" borderId="53" xfId="0" applyNumberFormat="1" applyFont="1" applyFill="1" applyBorder="1" applyAlignment="1" applyProtection="1">
      <alignment horizontal="right" vertical="center"/>
      <protection locked="0"/>
    </xf>
    <xf numFmtId="177" fontId="82" fillId="2" borderId="55" xfId="0" applyNumberFormat="1" applyFont="1" applyFill="1" applyBorder="1" applyAlignment="1" applyProtection="1">
      <alignment horizontal="right" vertical="center"/>
      <protection locked="0"/>
    </xf>
    <xf numFmtId="177" fontId="82" fillId="0" borderId="0" xfId="0" applyNumberFormat="1" applyFont="1" applyAlignment="1" applyProtection="1">
      <alignment horizontal="right" vertical="center"/>
      <protection locked="0"/>
    </xf>
    <xf numFmtId="38" fontId="82" fillId="2" borderId="4" xfId="110" applyFont="1" applyFill="1" applyBorder="1" applyAlignment="1" applyProtection="1">
      <alignment horizontal="right" vertical="center"/>
      <protection locked="0"/>
    </xf>
    <xf numFmtId="183" fontId="82" fillId="2" borderId="52" xfId="0" applyNumberFormat="1" applyFont="1" applyFill="1" applyBorder="1" applyAlignment="1" applyProtection="1">
      <alignment horizontal="right" vertical="center"/>
      <protection locked="0"/>
    </xf>
    <xf numFmtId="177" fontId="82" fillId="2" borderId="33" xfId="0" applyNumberFormat="1" applyFont="1" applyFill="1" applyBorder="1" applyAlignment="1" applyProtection="1">
      <alignment horizontal="right" vertical="center"/>
      <protection locked="0"/>
    </xf>
    <xf numFmtId="177" fontId="84" fillId="2" borderId="48" xfId="0" applyNumberFormat="1" applyFont="1" applyFill="1" applyBorder="1" applyAlignment="1">
      <alignment horizontal="right" vertical="center"/>
    </xf>
    <xf numFmtId="177" fontId="84" fillId="2" borderId="4" xfId="0" applyNumberFormat="1" applyFont="1" applyFill="1" applyBorder="1" applyAlignment="1">
      <alignment horizontal="right" vertical="center"/>
    </xf>
    <xf numFmtId="177" fontId="84" fillId="2" borderId="12" xfId="0" applyNumberFormat="1" applyFont="1" applyFill="1" applyBorder="1" applyAlignment="1">
      <alignment horizontal="right" vertical="center"/>
    </xf>
    <xf numFmtId="178" fontId="84" fillId="2" borderId="53" xfId="0" applyNumberFormat="1" applyFont="1" applyFill="1" applyBorder="1" applyAlignment="1">
      <alignment horizontal="right" vertical="center"/>
    </xf>
    <xf numFmtId="178" fontId="82" fillId="2" borderId="12" xfId="136" applyNumberFormat="1" applyFont="1" applyFill="1" applyBorder="1" applyAlignment="1">
      <alignment horizontal="right" vertical="center"/>
    </xf>
    <xf numFmtId="177" fontId="82" fillId="2" borderId="55" xfId="136" applyNumberFormat="1" applyFont="1" applyFill="1" applyBorder="1" applyAlignment="1">
      <alignment horizontal="right" vertical="center"/>
    </xf>
    <xf numFmtId="179" fontId="82" fillId="2" borderId="4" xfId="136" applyNumberFormat="1" applyFont="1" applyFill="1" applyBorder="1" applyAlignment="1">
      <alignment horizontal="right" vertical="center"/>
    </xf>
    <xf numFmtId="177" fontId="82" fillId="0" borderId="48" xfId="0" applyNumberFormat="1" applyFont="1" applyBorder="1" applyAlignment="1">
      <alignment horizontal="right" vertical="center"/>
    </xf>
    <xf numFmtId="178" fontId="82" fillId="0" borderId="4" xfId="0" applyNumberFormat="1" applyFont="1" applyBorder="1" applyAlignment="1">
      <alignment horizontal="right" vertical="center"/>
    </xf>
    <xf numFmtId="177" fontId="82" fillId="0" borderId="4" xfId="0" applyNumberFormat="1" applyFont="1" applyBorder="1" applyAlignment="1">
      <alignment horizontal="right" vertical="center"/>
    </xf>
    <xf numFmtId="177" fontId="82" fillId="0" borderId="53" xfId="0" applyNumberFormat="1" applyFont="1" applyBorder="1" applyAlignment="1">
      <alignment horizontal="right" vertical="center"/>
    </xf>
    <xf numFmtId="177" fontId="82" fillId="2" borderId="52" xfId="0" applyNumberFormat="1" applyFont="1" applyFill="1" applyBorder="1" applyAlignment="1">
      <alignment horizontal="right" vertical="center"/>
    </xf>
    <xf numFmtId="181" fontId="82" fillId="0" borderId="55" xfId="0" applyNumberFormat="1" applyFont="1" applyBorder="1" applyAlignment="1">
      <alignment horizontal="right" vertical="center"/>
    </xf>
    <xf numFmtId="178" fontId="82" fillId="2" borderId="53" xfId="0" applyNumberFormat="1" applyFont="1" applyFill="1" applyBorder="1" applyAlignment="1">
      <alignment horizontal="right" vertical="center"/>
    </xf>
    <xf numFmtId="178" fontId="82" fillId="0" borderId="0" xfId="0" applyNumberFormat="1" applyFont="1" applyAlignment="1">
      <alignment horizontal="right" vertical="center"/>
    </xf>
    <xf numFmtId="177" fontId="84" fillId="2" borderId="52" xfId="0" applyNumberFormat="1" applyFont="1" applyFill="1" applyBorder="1" applyAlignment="1">
      <alignment horizontal="right" vertical="center"/>
    </xf>
    <xf numFmtId="177" fontId="82" fillId="0" borderId="4" xfId="0" applyNumberFormat="1" applyFont="1" applyBorder="1" applyAlignment="1" applyProtection="1">
      <alignment horizontal="right" vertical="center"/>
      <protection locked="0"/>
    </xf>
    <xf numFmtId="177" fontId="82" fillId="0" borderId="52" xfId="0" applyNumberFormat="1" applyFont="1" applyBorder="1" applyAlignment="1">
      <alignment horizontal="right" vertical="center"/>
    </xf>
    <xf numFmtId="177" fontId="82" fillId="0" borderId="12" xfId="0" applyNumberFormat="1" applyFont="1" applyBorder="1" applyAlignment="1">
      <alignment horizontal="right" vertical="center"/>
    </xf>
    <xf numFmtId="0" fontId="82" fillId="2" borderId="48" xfId="0" applyFont="1" applyFill="1" applyBorder="1" applyAlignment="1">
      <alignment horizontal="right" vertical="center" justifyLastLine="1"/>
    </xf>
    <xf numFmtId="38" fontId="82" fillId="2" borderId="55" xfId="110" applyFont="1" applyFill="1" applyBorder="1" applyAlignment="1">
      <alignment vertical="center" justifyLastLine="1"/>
    </xf>
    <xf numFmtId="0" fontId="84" fillId="0" borderId="16" xfId="0" applyFont="1" applyBorder="1" applyAlignment="1">
      <alignment horizontal="distributed" vertical="center" justifyLastLine="1"/>
    </xf>
    <xf numFmtId="184" fontId="82" fillId="2" borderId="12" xfId="0" applyNumberFormat="1" applyFont="1" applyFill="1" applyBorder="1" applyAlignment="1">
      <alignment horizontal="right" vertical="center"/>
    </xf>
    <xf numFmtId="177" fontId="82" fillId="2" borderId="4" xfId="0" applyNumberFormat="1" applyFont="1" applyFill="1" applyBorder="1" applyAlignment="1">
      <alignment horizontal="right" vertical="center" shrinkToFit="1"/>
    </xf>
    <xf numFmtId="178" fontId="82" fillId="2" borderId="53" xfId="0" applyNumberFormat="1" applyFont="1" applyFill="1" applyBorder="1" applyAlignment="1">
      <alignment horizontal="right" vertical="center" shrinkToFit="1"/>
    </xf>
    <xf numFmtId="178" fontId="82" fillId="2" borderId="4" xfId="0" applyNumberFormat="1" applyFont="1" applyFill="1" applyBorder="1" applyAlignment="1">
      <alignment horizontal="right" vertical="center" shrinkToFit="1"/>
    </xf>
    <xf numFmtId="178" fontId="82" fillId="2" borderId="76" xfId="0" applyNumberFormat="1" applyFont="1" applyFill="1" applyBorder="1" applyAlignment="1">
      <alignment horizontal="right" vertical="center"/>
    </xf>
    <xf numFmtId="177" fontId="82" fillId="2" borderId="60" xfId="0" applyNumberFormat="1" applyFont="1" applyFill="1" applyBorder="1" applyAlignment="1">
      <alignment horizontal="right" vertical="center"/>
    </xf>
    <xf numFmtId="178" fontId="82" fillId="2" borderId="53" xfId="0" applyNumberFormat="1" applyFont="1" applyFill="1" applyBorder="1">
      <alignment vertical="center"/>
    </xf>
    <xf numFmtId="177" fontId="82" fillId="2" borderId="60" xfId="0" applyNumberFormat="1" applyFont="1" applyFill="1" applyBorder="1" applyAlignment="1" applyProtection="1">
      <alignment horizontal="right" vertical="center"/>
      <protection locked="0"/>
    </xf>
    <xf numFmtId="178" fontId="82" fillId="2" borderId="53" xfId="0" applyNumberFormat="1" applyFont="1" applyFill="1" applyBorder="1" applyProtection="1">
      <alignment vertical="center"/>
      <protection locked="0"/>
    </xf>
    <xf numFmtId="178" fontId="82" fillId="0" borderId="52" xfId="0" applyNumberFormat="1" applyFont="1" applyBorder="1" applyAlignment="1" applyProtection="1">
      <alignment horizontal="right" vertical="center"/>
      <protection locked="0"/>
    </xf>
    <xf numFmtId="178" fontId="82" fillId="0" borderId="12" xfId="0" applyNumberFormat="1" applyFont="1" applyBorder="1" applyAlignment="1" applyProtection="1">
      <alignment horizontal="right" vertical="center"/>
      <protection locked="0"/>
    </xf>
    <xf numFmtId="178" fontId="82" fillId="0" borderId="60" xfId="0" applyNumberFormat="1" applyFont="1" applyBorder="1" applyAlignment="1" applyProtection="1">
      <alignment horizontal="right" vertical="center"/>
      <protection locked="0"/>
    </xf>
    <xf numFmtId="178" fontId="82" fillId="0" borderId="53" xfId="0" applyNumberFormat="1" applyFont="1" applyBorder="1" applyAlignment="1" applyProtection="1">
      <alignment horizontal="right" vertical="center"/>
      <protection locked="0"/>
    </xf>
    <xf numFmtId="178" fontId="83" fillId="5" borderId="4" xfId="0" applyNumberFormat="1" applyFont="1" applyFill="1" applyBorder="1" applyAlignment="1" applyProtection="1">
      <alignment horizontal="right" vertical="center"/>
      <protection locked="0"/>
    </xf>
    <xf numFmtId="177" fontId="87" fillId="81" borderId="48" xfId="0" applyNumberFormat="1" applyFont="1" applyFill="1" applyBorder="1" applyAlignment="1">
      <alignment horizontal="right" vertical="center"/>
    </xf>
    <xf numFmtId="177" fontId="87" fillId="81" borderId="4" xfId="0" applyNumberFormat="1" applyFont="1" applyFill="1" applyBorder="1" applyAlignment="1">
      <alignment horizontal="right" vertical="center"/>
    </xf>
    <xf numFmtId="178" fontId="87" fillId="81" borderId="53" xfId="0" applyNumberFormat="1" applyFont="1" applyFill="1" applyBorder="1" applyAlignment="1">
      <alignment horizontal="right" vertical="center"/>
    </xf>
    <xf numFmtId="177" fontId="88" fillId="81" borderId="48" xfId="0" applyNumberFormat="1" applyFont="1" applyFill="1" applyBorder="1" applyAlignment="1">
      <alignment horizontal="right" vertical="center"/>
    </xf>
    <xf numFmtId="178" fontId="87" fillId="81" borderId="12" xfId="0" applyNumberFormat="1" applyFont="1" applyFill="1" applyBorder="1" applyAlignment="1">
      <alignment horizontal="right" vertical="center"/>
    </xf>
    <xf numFmtId="178" fontId="87" fillId="81" borderId="4" xfId="0" applyNumberFormat="1" applyFont="1" applyFill="1" applyBorder="1" applyAlignment="1">
      <alignment horizontal="right" vertical="center"/>
    </xf>
    <xf numFmtId="177" fontId="88" fillId="81" borderId="52" xfId="0" applyNumberFormat="1" applyFont="1" applyFill="1" applyBorder="1" applyAlignment="1">
      <alignment horizontal="right" vertical="center"/>
    </xf>
    <xf numFmtId="0" fontId="11" fillId="0" borderId="12" xfId="0" applyFont="1" applyBorder="1" applyAlignment="1" applyProtection="1">
      <alignment horizontal="right" vertical="center"/>
      <protection locked="0"/>
    </xf>
    <xf numFmtId="0" fontId="11" fillId="81" borderId="12" xfId="0" applyFont="1" applyFill="1" applyBorder="1" applyAlignment="1" applyProtection="1">
      <alignment horizontal="right" vertical="center"/>
      <protection locked="0"/>
    </xf>
    <xf numFmtId="177" fontId="82" fillId="81" borderId="48" xfId="0" applyNumberFormat="1" applyFont="1" applyFill="1" applyBorder="1" applyAlignment="1" applyProtection="1">
      <alignment horizontal="right" vertical="center"/>
      <protection locked="0"/>
    </xf>
    <xf numFmtId="177" fontId="82" fillId="81" borderId="12" xfId="0" applyNumberFormat="1" applyFont="1" applyFill="1" applyBorder="1" applyAlignment="1" applyProtection="1">
      <alignment horizontal="right" vertical="center"/>
      <protection locked="0"/>
    </xf>
    <xf numFmtId="178" fontId="82" fillId="81" borderId="12" xfId="0" applyNumberFormat="1" applyFont="1" applyFill="1" applyBorder="1" applyAlignment="1" applyProtection="1">
      <alignment horizontal="right" vertical="center"/>
      <protection locked="0"/>
    </xf>
    <xf numFmtId="177" fontId="82" fillId="81" borderId="4" xfId="0" applyNumberFormat="1" applyFont="1" applyFill="1" applyBorder="1" applyAlignment="1" applyProtection="1">
      <alignment horizontal="right" vertical="center"/>
      <protection locked="0"/>
    </xf>
    <xf numFmtId="178" fontId="82" fillId="81" borderId="4" xfId="0" applyNumberFormat="1" applyFont="1" applyFill="1" applyBorder="1" applyAlignment="1" applyProtection="1">
      <alignment horizontal="right" vertical="center"/>
      <protection locked="0"/>
    </xf>
    <xf numFmtId="177" fontId="82" fillId="81" borderId="53" xfId="0" applyNumberFormat="1" applyFont="1" applyFill="1" applyBorder="1" applyAlignment="1" applyProtection="1">
      <alignment horizontal="right" vertical="center"/>
      <protection locked="0"/>
    </xf>
    <xf numFmtId="177" fontId="82" fillId="81" borderId="0" xfId="0" applyNumberFormat="1" applyFont="1" applyFill="1" applyAlignment="1" applyProtection="1">
      <alignment horizontal="right" vertical="center"/>
      <protection locked="0"/>
    </xf>
    <xf numFmtId="177" fontId="82" fillId="81" borderId="33" xfId="0" applyNumberFormat="1" applyFont="1" applyFill="1" applyBorder="1" applyAlignment="1" applyProtection="1">
      <alignment horizontal="right" vertical="center"/>
      <protection locked="0"/>
    </xf>
    <xf numFmtId="177" fontId="84" fillId="81" borderId="48" xfId="0" applyNumberFormat="1" applyFont="1" applyFill="1" applyBorder="1" applyAlignment="1">
      <alignment horizontal="right" vertical="center"/>
    </xf>
    <xf numFmtId="177" fontId="84" fillId="81" borderId="4" xfId="0" applyNumberFormat="1" applyFont="1" applyFill="1" applyBorder="1" applyAlignment="1">
      <alignment horizontal="right" vertical="center"/>
    </xf>
    <xf numFmtId="177" fontId="84" fillId="81" borderId="12" xfId="0" applyNumberFormat="1" applyFont="1" applyFill="1" applyBorder="1" applyAlignment="1">
      <alignment horizontal="right" vertical="center"/>
    </xf>
    <xf numFmtId="178" fontId="84" fillId="81" borderId="53" xfId="0" applyNumberFormat="1" applyFont="1" applyFill="1" applyBorder="1" applyAlignment="1">
      <alignment horizontal="right" vertical="center"/>
    </xf>
    <xf numFmtId="38" fontId="11" fillId="81" borderId="48" xfId="110" applyFont="1" applyFill="1" applyBorder="1" applyAlignment="1" applyProtection="1">
      <alignment horizontal="right" vertical="center"/>
      <protection locked="0"/>
    </xf>
    <xf numFmtId="177" fontId="82" fillId="81" borderId="12" xfId="0" applyNumberFormat="1" applyFont="1" applyFill="1" applyBorder="1" applyAlignment="1">
      <alignment horizontal="right" vertical="center"/>
    </xf>
    <xf numFmtId="177" fontId="82" fillId="81" borderId="4" xfId="0" applyNumberFormat="1" applyFont="1" applyFill="1" applyBorder="1" applyAlignment="1">
      <alignment horizontal="right" vertical="center"/>
    </xf>
    <xf numFmtId="179" fontId="82" fillId="81" borderId="4" xfId="136" applyNumberFormat="1" applyFont="1" applyFill="1" applyBorder="1" applyAlignment="1">
      <alignment horizontal="right" vertical="center"/>
    </xf>
    <xf numFmtId="177" fontId="82" fillId="81" borderId="55" xfId="136" applyNumberFormat="1" applyFont="1" applyFill="1" applyBorder="1" applyAlignment="1">
      <alignment horizontal="right" vertical="center"/>
    </xf>
    <xf numFmtId="177" fontId="82" fillId="81" borderId="53" xfId="0" applyNumberFormat="1" applyFont="1" applyFill="1" applyBorder="1" applyAlignment="1">
      <alignment horizontal="right" vertical="center"/>
    </xf>
    <xf numFmtId="0" fontId="82" fillId="81" borderId="48" xfId="0" applyFont="1" applyFill="1" applyBorder="1" applyAlignment="1">
      <alignment horizontal="right" vertical="center" justifyLastLine="1"/>
    </xf>
    <xf numFmtId="38" fontId="82" fillId="81" borderId="55" xfId="110" applyFont="1" applyFill="1" applyBorder="1" applyAlignment="1">
      <alignment vertical="center" justifyLastLine="1"/>
    </xf>
    <xf numFmtId="177" fontId="82" fillId="81" borderId="48" xfId="0" applyNumberFormat="1" applyFont="1" applyFill="1" applyBorder="1" applyAlignment="1">
      <alignment horizontal="right" vertical="center"/>
    </xf>
    <xf numFmtId="184" fontId="82" fillId="81" borderId="12" xfId="0" applyNumberFormat="1" applyFont="1" applyFill="1" applyBorder="1" applyAlignment="1">
      <alignment horizontal="right" vertical="center"/>
    </xf>
    <xf numFmtId="178" fontId="82" fillId="81" borderId="52" xfId="0" applyNumberFormat="1" applyFont="1" applyFill="1" applyBorder="1" applyAlignment="1" applyProtection="1">
      <alignment horizontal="right" vertical="center"/>
      <protection locked="0"/>
    </xf>
    <xf numFmtId="178" fontId="82" fillId="81" borderId="60" xfId="0" applyNumberFormat="1" applyFont="1" applyFill="1" applyBorder="1" applyAlignment="1" applyProtection="1">
      <alignment horizontal="right" vertical="center"/>
      <protection locked="0"/>
    </xf>
    <xf numFmtId="178" fontId="82" fillId="81" borderId="53" xfId="0" applyNumberFormat="1" applyFont="1" applyFill="1" applyBorder="1" applyAlignment="1" applyProtection="1">
      <alignment horizontal="right" vertical="center"/>
      <protection locked="0"/>
    </xf>
    <xf numFmtId="178" fontId="11" fillId="0" borderId="12" xfId="0" quotePrefix="1" applyNumberFormat="1" applyFont="1" applyBorder="1" applyAlignment="1" applyProtection="1">
      <alignment horizontal="right" vertical="center"/>
      <protection locked="0"/>
    </xf>
    <xf numFmtId="177" fontId="11" fillId="0" borderId="53" xfId="0" quotePrefix="1" applyNumberFormat="1" applyFont="1" applyBorder="1" applyAlignment="1" applyProtection="1">
      <alignment horizontal="right" vertical="center"/>
      <protection locked="0"/>
    </xf>
    <xf numFmtId="177" fontId="11" fillId="0" borderId="53" xfId="136" applyNumberFormat="1" applyFont="1" applyBorder="1" applyAlignment="1">
      <alignment horizontal="right" vertical="center" shrinkToFit="1"/>
    </xf>
    <xf numFmtId="177" fontId="9" fillId="0" borderId="52" xfId="0" applyNumberFormat="1" applyFont="1" applyBorder="1" applyAlignment="1">
      <alignment horizontal="right" vertical="center" shrinkToFit="1"/>
    </xf>
    <xf numFmtId="177" fontId="83" fillId="0" borderId="4" xfId="0" applyNumberFormat="1" applyFont="1" applyBorder="1" applyAlignment="1" applyProtection="1">
      <alignment horizontal="right" vertical="center"/>
      <protection locked="0"/>
    </xf>
    <xf numFmtId="177" fontId="11" fillId="0" borderId="0" xfId="0" quotePrefix="1" applyNumberFormat="1" applyFont="1" applyAlignment="1">
      <alignment horizontal="right" vertical="center"/>
    </xf>
    <xf numFmtId="177" fontId="11" fillId="83" borderId="55" xfId="0" applyNumberFormat="1" applyFont="1" applyFill="1" applyBorder="1" applyAlignment="1" applyProtection="1">
      <alignment horizontal="right" vertical="center"/>
      <protection locked="0"/>
    </xf>
    <xf numFmtId="0" fontId="11" fillId="0" borderId="16" xfId="0" applyFont="1" applyBorder="1" applyAlignment="1" applyProtection="1">
      <alignment horizontal="right" vertical="center"/>
      <protection locked="0"/>
    </xf>
    <xf numFmtId="177" fontId="11" fillId="82" borderId="48" xfId="0" applyNumberFormat="1" applyFont="1" applyFill="1" applyBorder="1" applyAlignment="1" applyProtection="1">
      <alignment horizontal="right" vertical="center"/>
      <protection locked="0"/>
    </xf>
    <xf numFmtId="177" fontId="11" fillId="82" borderId="0" xfId="0" applyNumberFormat="1" applyFont="1" applyFill="1" applyAlignment="1" applyProtection="1">
      <alignment horizontal="right" vertical="center"/>
      <protection locked="0"/>
    </xf>
    <xf numFmtId="177" fontId="11" fillId="82" borderId="12" xfId="0" applyNumberFormat="1" applyFont="1" applyFill="1" applyBorder="1" applyAlignment="1" applyProtection="1">
      <alignment horizontal="right" vertical="center"/>
      <protection locked="0"/>
    </xf>
    <xf numFmtId="177" fontId="11" fillId="82" borderId="4" xfId="0" applyNumberFormat="1" applyFont="1" applyFill="1" applyBorder="1" applyAlignment="1" applyProtection="1">
      <alignment horizontal="right" vertical="center"/>
      <protection locked="0"/>
    </xf>
    <xf numFmtId="177" fontId="11" fillId="82" borderId="53" xfId="0" applyNumberFormat="1" applyFont="1" applyFill="1" applyBorder="1" applyAlignment="1" applyProtection="1">
      <alignment horizontal="right" vertical="center"/>
      <protection locked="0"/>
    </xf>
    <xf numFmtId="177" fontId="11" fillId="82" borderId="55" xfId="0" applyNumberFormat="1" applyFont="1" applyFill="1" applyBorder="1" applyAlignment="1" applyProtection="1">
      <alignment horizontal="right" vertical="center"/>
      <protection locked="0"/>
    </xf>
    <xf numFmtId="182" fontId="11" fillId="5" borderId="52" xfId="0" applyNumberFormat="1" applyFont="1" applyFill="1" applyBorder="1" applyAlignment="1" applyProtection="1">
      <alignment horizontal="right" vertical="center"/>
      <protection locked="0"/>
    </xf>
    <xf numFmtId="177" fontId="87" fillId="81" borderId="12" xfId="0" applyNumberFormat="1" applyFont="1" applyFill="1" applyBorder="1" applyAlignment="1">
      <alignment horizontal="right" vertical="center"/>
    </xf>
    <xf numFmtId="177" fontId="87" fillId="81" borderId="53" xfId="0" applyNumberFormat="1" applyFont="1" applyFill="1" applyBorder="1" applyAlignment="1">
      <alignment horizontal="right" vertical="center"/>
    </xf>
    <xf numFmtId="178" fontId="11" fillId="5" borderId="4" xfId="0" quotePrefix="1" applyNumberFormat="1" applyFont="1" applyFill="1" applyBorder="1" applyAlignment="1">
      <alignment horizontal="right" vertical="center"/>
    </xf>
    <xf numFmtId="0" fontId="11" fillId="80" borderId="53" xfId="0" applyFont="1" applyFill="1" applyBorder="1">
      <alignment vertical="center"/>
    </xf>
    <xf numFmtId="0" fontId="11" fillId="0" borderId="16" xfId="0" applyFont="1" applyBorder="1" applyAlignment="1">
      <alignment horizontal="right" vertical="center"/>
    </xf>
    <xf numFmtId="177" fontId="11" fillId="81" borderId="33" xfId="0" applyNumberFormat="1" applyFont="1" applyFill="1" applyBorder="1" applyAlignment="1">
      <alignment horizontal="right" vertical="center"/>
    </xf>
    <xf numFmtId="177" fontId="9" fillId="81" borderId="89" xfId="0" applyNumberFormat="1" applyFont="1" applyFill="1" applyBorder="1" applyAlignment="1">
      <alignment horizontal="right" vertical="center" wrapText="1"/>
    </xf>
    <xf numFmtId="177" fontId="9" fillId="81" borderId="85" xfId="0" applyNumberFormat="1" applyFont="1" applyFill="1" applyBorder="1" applyAlignment="1">
      <alignment horizontal="right" vertical="center" wrapText="1"/>
    </xf>
    <xf numFmtId="178" fontId="9" fillId="81" borderId="90" xfId="0" applyNumberFormat="1" applyFont="1" applyFill="1" applyBorder="1" applyAlignment="1">
      <alignment horizontal="right" vertical="center" wrapText="1"/>
    </xf>
    <xf numFmtId="177" fontId="11" fillId="81" borderId="116" xfId="0" applyNumberFormat="1" applyFont="1" applyFill="1" applyBorder="1" applyAlignment="1">
      <alignment horizontal="right" vertical="center" wrapText="1"/>
    </xf>
    <xf numFmtId="177" fontId="11" fillId="81" borderId="87" xfId="0" applyNumberFormat="1" applyFont="1" applyFill="1" applyBorder="1" applyAlignment="1">
      <alignment horizontal="right" vertical="center" wrapText="1"/>
    </xf>
    <xf numFmtId="179" fontId="11" fillId="81" borderId="85" xfId="0" applyNumberFormat="1" applyFont="1" applyFill="1" applyBorder="1" applyAlignment="1">
      <alignment horizontal="right" vertical="center" wrapText="1"/>
    </xf>
    <xf numFmtId="177" fontId="9" fillId="81" borderId="48" xfId="0" applyNumberFormat="1" applyFont="1" applyFill="1" applyBorder="1" applyAlignment="1">
      <alignment horizontal="right" vertical="center" shrinkToFit="1"/>
    </xf>
    <xf numFmtId="177" fontId="9" fillId="81" borderId="52" xfId="0" applyNumberFormat="1" applyFont="1" applyFill="1" applyBorder="1" applyAlignment="1">
      <alignment horizontal="right" vertical="center" shrinkToFit="1"/>
    </xf>
    <xf numFmtId="0" fontId="11" fillId="81" borderId="4" xfId="0" applyFont="1" applyFill="1" applyBorder="1" applyAlignment="1">
      <alignment horizontal="right" vertical="center"/>
    </xf>
    <xf numFmtId="177" fontId="11" fillId="81" borderId="4" xfId="0" quotePrefix="1" applyNumberFormat="1" applyFont="1" applyFill="1" applyBorder="1" applyAlignment="1">
      <alignment horizontal="right" vertical="center"/>
    </xf>
    <xf numFmtId="178" fontId="11" fillId="81" borderId="4" xfId="0" quotePrefix="1" applyNumberFormat="1" applyFont="1" applyFill="1" applyBorder="1" applyAlignment="1">
      <alignment horizontal="right" vertical="center"/>
    </xf>
    <xf numFmtId="177" fontId="11" fillId="81" borderId="12" xfId="0" quotePrefix="1" applyNumberFormat="1" applyFont="1" applyFill="1" applyBorder="1" applyAlignment="1">
      <alignment horizontal="right" vertical="center"/>
    </xf>
    <xf numFmtId="177" fontId="11" fillId="81" borderId="48" xfId="0" quotePrefix="1" applyNumberFormat="1" applyFont="1" applyFill="1" applyBorder="1" applyAlignment="1">
      <alignment horizontal="right" vertical="center"/>
    </xf>
    <xf numFmtId="178" fontId="11" fillId="81" borderId="12" xfId="0" quotePrefix="1" applyNumberFormat="1" applyFont="1" applyFill="1" applyBorder="1" applyAlignment="1">
      <alignment horizontal="right" vertical="center"/>
    </xf>
    <xf numFmtId="177" fontId="11" fillId="81" borderId="4" xfId="0" quotePrefix="1" applyNumberFormat="1" applyFont="1" applyFill="1" applyBorder="1" applyAlignment="1" applyProtection="1">
      <alignment horizontal="right" vertical="center"/>
      <protection locked="0"/>
    </xf>
    <xf numFmtId="178" fontId="11" fillId="81" borderId="12" xfId="0" quotePrefix="1" applyNumberFormat="1" applyFont="1" applyFill="1" applyBorder="1" applyAlignment="1" applyProtection="1">
      <alignment horizontal="right" vertical="center"/>
      <protection locked="0"/>
    </xf>
    <xf numFmtId="178" fontId="11" fillId="0" borderId="53" xfId="0" applyNumberFormat="1" applyFont="1" applyBorder="1" applyAlignment="1" applyProtection="1">
      <alignment horizontal="right" vertical="center" shrinkToFit="1"/>
      <protection locked="0"/>
    </xf>
    <xf numFmtId="177" fontId="11" fillId="0" borderId="48" xfId="0" quotePrefix="1" applyNumberFormat="1" applyFont="1" applyBorder="1" applyAlignment="1" applyProtection="1">
      <alignment horizontal="right" vertical="center"/>
      <protection locked="0"/>
    </xf>
    <xf numFmtId="177" fontId="9" fillId="0" borderId="85" xfId="0" applyNumberFormat="1" applyFont="1" applyBorder="1" applyAlignment="1">
      <alignment horizontal="right" vertical="center" wrapText="1"/>
    </xf>
    <xf numFmtId="3" fontId="11" fillId="0" borderId="56" xfId="0" applyNumberFormat="1" applyFont="1" applyBorder="1" applyAlignment="1">
      <alignment horizontal="right" vertical="center"/>
    </xf>
    <xf numFmtId="3" fontId="11" fillId="0" borderId="19" xfId="0" applyNumberFormat="1" applyFont="1" applyBorder="1" applyAlignment="1">
      <alignment horizontal="right" vertical="center"/>
    </xf>
    <xf numFmtId="177" fontId="9" fillId="0" borderId="4" xfId="0" quotePrefix="1" applyNumberFormat="1" applyFont="1" applyBorder="1" applyAlignment="1">
      <alignment horizontal="right" vertical="center"/>
    </xf>
    <xf numFmtId="178" fontId="11" fillId="0" borderId="4" xfId="0" applyNumberFormat="1" applyFont="1" applyBorder="1" applyAlignment="1" applyProtection="1">
      <alignment horizontal="right" vertical="center" wrapText="1"/>
      <protection locked="0"/>
    </xf>
    <xf numFmtId="178" fontId="87" fillId="0" borderId="4" xfId="0" applyNumberFormat="1" applyFont="1" applyBorder="1" applyAlignment="1" applyProtection="1">
      <alignment horizontal="right" vertical="center"/>
      <protection locked="0"/>
    </xf>
    <xf numFmtId="178" fontId="87" fillId="0" borderId="55" xfId="0" applyNumberFormat="1" applyFont="1" applyBorder="1" applyAlignment="1" applyProtection="1">
      <alignment horizontal="right" vertical="center"/>
      <protection locked="0"/>
    </xf>
    <xf numFmtId="177" fontId="87" fillId="0" borderId="48" xfId="0" applyNumberFormat="1" applyFont="1" applyBorder="1" applyAlignment="1" applyProtection="1">
      <alignment horizontal="right" vertical="center"/>
      <protection locked="0"/>
    </xf>
    <xf numFmtId="177" fontId="87" fillId="0" borderId="4" xfId="0" applyNumberFormat="1" applyFont="1" applyBorder="1" applyAlignment="1" applyProtection="1">
      <alignment horizontal="right" vertical="center"/>
      <protection locked="0"/>
    </xf>
    <xf numFmtId="38" fontId="87" fillId="0" borderId="4" xfId="0" applyNumberFormat="1" applyFont="1" applyBorder="1" applyAlignment="1" applyProtection="1">
      <alignment horizontal="right" vertical="center"/>
      <protection locked="0"/>
    </xf>
    <xf numFmtId="183" fontId="87" fillId="0" borderId="52" xfId="0" applyNumberFormat="1" applyFont="1" applyBorder="1" applyAlignment="1" applyProtection="1">
      <alignment horizontal="right" vertical="center"/>
      <protection locked="0"/>
    </xf>
    <xf numFmtId="177" fontId="87" fillId="0" borderId="53" xfId="0" applyNumberFormat="1" applyFont="1" applyBorder="1" applyAlignment="1" applyProtection="1">
      <alignment horizontal="right" vertical="center"/>
      <protection locked="0"/>
    </xf>
    <xf numFmtId="178" fontId="87" fillId="0" borderId="53" xfId="0" applyNumberFormat="1" applyFont="1" applyBorder="1" applyAlignment="1" applyProtection="1">
      <alignment horizontal="right" vertical="center"/>
      <protection locked="0"/>
    </xf>
    <xf numFmtId="177" fontId="87" fillId="0" borderId="52" xfId="0" applyNumberFormat="1" applyFont="1" applyBorder="1" applyAlignment="1" applyProtection="1">
      <alignment horizontal="right" vertical="center"/>
      <protection locked="0"/>
    </xf>
    <xf numFmtId="177" fontId="87" fillId="0" borderId="48" xfId="0" applyNumberFormat="1" applyFont="1" applyBorder="1" applyAlignment="1">
      <alignment horizontal="right" vertical="center"/>
    </xf>
    <xf numFmtId="177" fontId="87" fillId="0" borderId="4" xfId="0" applyNumberFormat="1" applyFont="1" applyBorder="1" applyAlignment="1">
      <alignment horizontal="right" vertical="center"/>
    </xf>
    <xf numFmtId="177" fontId="87" fillId="0" borderId="12" xfId="0" applyNumberFormat="1" applyFont="1" applyBorder="1" applyAlignment="1">
      <alignment horizontal="right" vertical="center"/>
    </xf>
    <xf numFmtId="177" fontId="87" fillId="0" borderId="53" xfId="0" applyNumberFormat="1" applyFont="1" applyBorder="1" applyAlignment="1">
      <alignment horizontal="right" vertical="center"/>
    </xf>
    <xf numFmtId="178" fontId="87" fillId="0" borderId="4" xfId="0" applyNumberFormat="1" applyFont="1" applyBorder="1" applyAlignment="1">
      <alignment horizontal="right" vertical="center"/>
    </xf>
    <xf numFmtId="178" fontId="87" fillId="0" borderId="53" xfId="0" applyNumberFormat="1" applyFont="1" applyBorder="1" applyAlignment="1">
      <alignment horizontal="right" vertical="center"/>
    </xf>
    <xf numFmtId="178" fontId="87" fillId="0" borderId="48" xfId="0" applyNumberFormat="1" applyFont="1" applyBorder="1" applyAlignment="1">
      <alignment horizontal="right" vertical="center"/>
    </xf>
    <xf numFmtId="178" fontId="11" fillId="0" borderId="48" xfId="0" applyNumberFormat="1" applyFont="1" applyBorder="1" applyAlignment="1" applyProtection="1">
      <alignment horizontal="right" vertical="center"/>
      <protection locked="0"/>
    </xf>
    <xf numFmtId="178" fontId="87" fillId="0" borderId="12" xfId="0" applyNumberFormat="1" applyFont="1" applyBorder="1" applyAlignment="1">
      <alignment horizontal="right" vertical="center"/>
    </xf>
    <xf numFmtId="177" fontId="87" fillId="0" borderId="60" xfId="0" applyNumberFormat="1" applyFont="1" applyBorder="1" applyAlignment="1">
      <alignment horizontal="right" vertical="center"/>
    </xf>
    <xf numFmtId="178" fontId="87" fillId="0" borderId="53" xfId="0" applyNumberFormat="1" applyFont="1" applyBorder="1">
      <alignment vertical="center"/>
    </xf>
    <xf numFmtId="38" fontId="11" fillId="81" borderId="53" xfId="110" applyFont="1" applyFill="1" applyBorder="1" applyAlignment="1">
      <alignment vertical="center" justifyLastLine="1"/>
    </xf>
    <xf numFmtId="177" fontId="11" fillId="0" borderId="48" xfId="143" applyNumberFormat="1" applyFont="1" applyBorder="1" applyAlignment="1" applyProtection="1">
      <alignment horizontal="right" vertical="center"/>
      <protection locked="0"/>
    </xf>
    <xf numFmtId="177" fontId="11" fillId="0" borderId="0" xfId="143" applyNumberFormat="1" applyFont="1" applyAlignment="1" applyProtection="1">
      <alignment horizontal="right" vertical="center"/>
      <protection locked="0"/>
    </xf>
    <xf numFmtId="177" fontId="11" fillId="0" borderId="12" xfId="143" applyNumberFormat="1" applyFont="1" applyBorder="1" applyAlignment="1" applyProtection="1">
      <alignment horizontal="right" vertical="center"/>
      <protection locked="0"/>
    </xf>
    <xf numFmtId="177" fontId="11" fillId="0" borderId="4" xfId="143" applyNumberFormat="1" applyFont="1" applyBorder="1" applyAlignment="1" applyProtection="1">
      <alignment horizontal="right" vertical="center"/>
      <protection locked="0"/>
    </xf>
    <xf numFmtId="177" fontId="11" fillId="0" borderId="53" xfId="143" applyNumberFormat="1" applyFont="1" applyBorder="1" applyAlignment="1" applyProtection="1">
      <alignment horizontal="right" vertical="center"/>
      <protection locked="0"/>
    </xf>
    <xf numFmtId="184" fontId="9" fillId="81" borderId="12" xfId="0" applyNumberFormat="1" applyFont="1" applyFill="1" applyBorder="1" applyAlignment="1">
      <alignment horizontal="right" vertical="center"/>
    </xf>
    <xf numFmtId="178" fontId="11" fillId="0" borderId="0" xfId="0" applyNumberFormat="1" applyFont="1" applyAlignment="1">
      <alignment horizontal="right" vertical="center" shrinkToFit="1"/>
    </xf>
    <xf numFmtId="177" fontId="11" fillId="2" borderId="48" xfId="0" applyNumberFormat="1" applyFont="1" applyFill="1" applyBorder="1" applyAlignment="1">
      <alignment horizontal="right" vertical="center" shrinkToFit="1"/>
    </xf>
    <xf numFmtId="178" fontId="11" fillId="2" borderId="12" xfId="0" applyNumberFormat="1" applyFont="1" applyFill="1" applyBorder="1" applyAlignment="1">
      <alignment horizontal="right" vertical="center" shrinkToFit="1"/>
    </xf>
    <xf numFmtId="0" fontId="1" fillId="0" borderId="33" xfId="0" applyFont="1" applyBorder="1" applyAlignment="1">
      <alignment horizontal="right" vertical="center"/>
    </xf>
    <xf numFmtId="177" fontId="11" fillId="0" borderId="12" xfId="0" applyNumberFormat="1" applyFont="1" applyBorder="1" applyAlignment="1" applyProtection="1">
      <alignment horizontal="right" vertical="center" wrapText="1"/>
      <protection locked="0"/>
    </xf>
    <xf numFmtId="177" fontId="11" fillId="81" borderId="48" xfId="143" applyNumberFormat="1" applyFont="1" applyFill="1" applyBorder="1" applyAlignment="1" applyProtection="1">
      <alignment horizontal="right" vertical="center"/>
      <protection locked="0"/>
    </xf>
    <xf numFmtId="177" fontId="11" fillId="81" borderId="12" xfId="143" applyNumberFormat="1" applyFont="1" applyFill="1" applyBorder="1" applyAlignment="1" applyProtection="1">
      <alignment horizontal="right" vertical="center"/>
      <protection locked="0"/>
    </xf>
    <xf numFmtId="177" fontId="11" fillId="81" borderId="4" xfId="143" applyNumberFormat="1" applyFont="1" applyFill="1" applyBorder="1" applyAlignment="1" applyProtection="1">
      <alignment horizontal="right" vertical="center"/>
      <protection locked="0"/>
    </xf>
    <xf numFmtId="177" fontId="11" fillId="81" borderId="53" xfId="143" applyNumberFormat="1" applyFont="1" applyFill="1" applyBorder="1" applyAlignment="1" applyProtection="1">
      <alignment horizontal="right" vertical="center"/>
      <protection locked="0"/>
    </xf>
    <xf numFmtId="177" fontId="11" fillId="81" borderId="0" xfId="143" applyNumberFormat="1" applyFont="1" applyFill="1" applyAlignment="1" applyProtection="1">
      <alignment horizontal="right" vertical="center"/>
      <protection locked="0"/>
    </xf>
    <xf numFmtId="178" fontId="11" fillId="81" borderId="4" xfId="0" quotePrefix="1" applyNumberFormat="1" applyFont="1" applyFill="1" applyBorder="1" applyAlignment="1" applyProtection="1">
      <alignment horizontal="right" vertical="center"/>
      <protection locked="0"/>
    </xf>
    <xf numFmtId="178" fontId="11" fillId="81" borderId="53" xfId="0" quotePrefix="1" applyNumberFormat="1" applyFont="1" applyFill="1" applyBorder="1" applyAlignment="1" applyProtection="1">
      <alignment horizontal="right" vertical="center"/>
      <protection locked="0"/>
    </xf>
    <xf numFmtId="178" fontId="11" fillId="5" borderId="76" xfId="0" applyNumberFormat="1" applyFont="1" applyFill="1" applyBorder="1" applyAlignment="1">
      <alignment horizontal="right" vertical="center"/>
    </xf>
    <xf numFmtId="177" fontId="11" fillId="5" borderId="48" xfId="0" applyNumberFormat="1" applyFont="1" applyFill="1" applyBorder="1" applyAlignment="1">
      <alignment horizontal="right" vertical="center" shrinkToFit="1"/>
    </xf>
    <xf numFmtId="178" fontId="11" fillId="5" borderId="53" xfId="0" applyNumberFormat="1" applyFont="1" applyFill="1" applyBorder="1" applyAlignment="1">
      <alignment horizontal="right" vertical="center" shrinkToFit="1"/>
    </xf>
    <xf numFmtId="177" fontId="11" fillId="5" borderId="12" xfId="0" applyNumberFormat="1" applyFont="1" applyFill="1" applyBorder="1" applyAlignment="1">
      <alignment horizontal="right" vertical="center" shrinkToFit="1"/>
    </xf>
    <xf numFmtId="178" fontId="11" fillId="5" borderId="12" xfId="0" applyNumberFormat="1" applyFont="1" applyFill="1" applyBorder="1" applyAlignment="1">
      <alignment horizontal="right" vertical="center" shrinkToFit="1"/>
    </xf>
    <xf numFmtId="38" fontId="11" fillId="2" borderId="55" xfId="110" applyFont="1" applyFill="1" applyBorder="1" applyAlignment="1">
      <alignment horizontal="right" vertical="center" justifyLastLine="1"/>
    </xf>
    <xf numFmtId="178" fontId="11" fillId="2" borderId="76" xfId="0" applyNumberFormat="1" applyFont="1" applyFill="1" applyBorder="1" applyAlignment="1">
      <alignment horizontal="right" vertical="center"/>
    </xf>
    <xf numFmtId="178" fontId="11" fillId="0" borderId="76" xfId="0" applyNumberFormat="1" applyFont="1" applyBorder="1" applyAlignment="1">
      <alignment horizontal="right" vertical="center"/>
    </xf>
    <xf numFmtId="180" fontId="11" fillId="81" borderId="48" xfId="0" applyNumberFormat="1" applyFont="1" applyFill="1" applyBorder="1" applyAlignment="1" applyProtection="1">
      <alignment horizontal="right" vertical="center" shrinkToFit="1"/>
      <protection locked="0"/>
    </xf>
    <xf numFmtId="0" fontId="59" fillId="0" borderId="0" xfId="0" applyFont="1">
      <alignment vertical="center"/>
    </xf>
    <xf numFmtId="178" fontId="83" fillId="5" borderId="4" xfId="0" applyNumberFormat="1" applyFont="1" applyFill="1" applyBorder="1" applyAlignment="1">
      <alignment horizontal="right" vertical="center"/>
    </xf>
    <xf numFmtId="0" fontId="89" fillId="0" borderId="0" xfId="0" applyFont="1">
      <alignment vertical="center"/>
    </xf>
    <xf numFmtId="189" fontId="11" fillId="0" borderId="16" xfId="0" applyNumberFormat="1" applyFont="1" applyBorder="1" applyAlignment="1" applyProtection="1">
      <alignment horizontal="right" vertical="center" shrinkToFit="1"/>
      <protection locked="0"/>
    </xf>
    <xf numFmtId="177" fontId="82" fillId="5" borderId="53" xfId="0" applyNumberFormat="1" applyFont="1" applyFill="1" applyBorder="1" applyAlignment="1">
      <alignment horizontal="right" vertical="center"/>
    </xf>
    <xf numFmtId="178" fontId="11" fillId="81" borderId="26" xfId="136" applyNumberFormat="1" applyFont="1" applyFill="1" applyBorder="1" applyAlignment="1">
      <alignment horizontal="right" vertical="center"/>
    </xf>
    <xf numFmtId="0" fontId="9" fillId="0" borderId="53" xfId="0" applyFont="1" applyBorder="1">
      <alignment vertical="center"/>
    </xf>
    <xf numFmtId="185" fontId="9" fillId="0" borderId="128" xfId="0" applyNumberFormat="1" applyFont="1" applyBorder="1" applyAlignment="1">
      <alignment horizontal="center" vertical="center" shrinkToFit="1"/>
    </xf>
    <xf numFmtId="185" fontId="9" fillId="0" borderId="155" xfId="0" applyNumberFormat="1" applyFont="1" applyBorder="1" applyAlignment="1">
      <alignment horizontal="center" vertical="center" shrinkToFit="1"/>
    </xf>
    <xf numFmtId="185" fontId="12" fillId="0" borderId="50" xfId="0" applyNumberFormat="1" applyFont="1" applyBorder="1" applyAlignment="1">
      <alignment horizontal="right" vertical="center"/>
    </xf>
    <xf numFmtId="0" fontId="12" fillId="0" borderId="156" xfId="0" applyFont="1" applyBorder="1" applyAlignment="1">
      <alignment horizontal="right" vertical="center"/>
    </xf>
    <xf numFmtId="185" fontId="12" fillId="0" borderId="56" xfId="0" applyNumberFormat="1" applyFont="1" applyBorder="1" applyAlignment="1">
      <alignment horizontal="right" vertical="center"/>
    </xf>
    <xf numFmtId="177" fontId="11" fillId="5" borderId="27" xfId="0" applyNumberFormat="1" applyFont="1" applyFill="1" applyBorder="1" applyAlignment="1">
      <alignment horizontal="right" vertical="center" shrinkToFit="1"/>
    </xf>
    <xf numFmtId="178" fontId="11" fillId="5" borderId="32" xfId="0" applyNumberFormat="1" applyFont="1" applyFill="1" applyBorder="1" applyAlignment="1">
      <alignment horizontal="right" vertical="center" shrinkToFit="1"/>
    </xf>
    <xf numFmtId="177" fontId="11" fillId="5" borderId="32" xfId="0" applyNumberFormat="1" applyFont="1" applyFill="1" applyBorder="1" applyAlignment="1">
      <alignment horizontal="right" vertical="center" shrinkToFit="1"/>
    </xf>
    <xf numFmtId="178" fontId="11" fillId="5" borderId="62" xfId="0" applyNumberFormat="1" applyFont="1" applyFill="1" applyBorder="1" applyAlignment="1">
      <alignment horizontal="right" vertical="center" shrinkToFit="1"/>
    </xf>
    <xf numFmtId="177" fontId="82" fillId="2" borderId="53" xfId="0" applyNumberFormat="1" applyFont="1" applyFill="1" applyBorder="1" applyAlignment="1">
      <alignment horizontal="right" vertical="center" shrinkToFit="1"/>
    </xf>
    <xf numFmtId="178" fontId="82" fillId="2" borderId="33" xfId="0" applyNumberFormat="1" applyFont="1" applyFill="1" applyBorder="1" applyAlignment="1">
      <alignment horizontal="right" vertical="center" shrinkToFit="1"/>
    </xf>
    <xf numFmtId="177" fontId="82" fillId="2" borderId="33" xfId="136" applyNumberFormat="1" applyFont="1" applyFill="1" applyBorder="1" applyAlignment="1">
      <alignment horizontal="right" vertical="center" shrinkToFit="1"/>
    </xf>
    <xf numFmtId="178" fontId="82" fillId="2" borderId="48" xfId="0" applyNumberFormat="1" applyFont="1" applyFill="1" applyBorder="1" applyAlignment="1">
      <alignment horizontal="right" vertical="center" shrinkToFit="1"/>
    </xf>
    <xf numFmtId="177" fontId="11" fillId="5" borderId="53" xfId="0" applyNumberFormat="1" applyFont="1" applyFill="1" applyBorder="1" applyAlignment="1">
      <alignment horizontal="right" vertical="center" shrinkToFit="1"/>
    </xf>
    <xf numFmtId="178" fontId="11" fillId="5" borderId="33" xfId="0" applyNumberFormat="1" applyFont="1" applyFill="1" applyBorder="1" applyAlignment="1">
      <alignment horizontal="right" vertical="center" shrinkToFit="1"/>
    </xf>
    <xf numFmtId="177" fontId="11" fillId="5" borderId="33" xfId="0" applyNumberFormat="1" applyFont="1" applyFill="1" applyBorder="1" applyAlignment="1">
      <alignment horizontal="right" vertical="center" shrinkToFit="1"/>
    </xf>
    <xf numFmtId="178" fontId="11" fillId="5" borderId="48" xfId="0" applyNumberFormat="1" applyFont="1" applyFill="1" applyBorder="1" applyAlignment="1">
      <alignment horizontal="right" vertical="center" shrinkToFit="1"/>
    </xf>
    <xf numFmtId="38" fontId="9" fillId="0" borderId="53" xfId="110" applyFont="1" applyBorder="1" applyAlignment="1">
      <alignment horizontal="right" vertical="center"/>
    </xf>
    <xf numFmtId="178" fontId="11" fillId="2" borderId="33" xfId="0" applyNumberFormat="1" applyFont="1" applyFill="1" applyBorder="1" applyAlignment="1">
      <alignment horizontal="right" vertical="center" shrinkToFit="1"/>
    </xf>
    <xf numFmtId="177" fontId="11" fillId="0" borderId="33" xfId="0" applyNumberFormat="1" applyFont="1" applyBorder="1" applyAlignment="1">
      <alignment horizontal="right" vertical="center" shrinkToFit="1"/>
    </xf>
    <xf numFmtId="178" fontId="11" fillId="0" borderId="48" xfId="0" applyNumberFormat="1" applyFont="1" applyBorder="1" applyAlignment="1">
      <alignment horizontal="right" vertical="center" shrinkToFit="1"/>
    </xf>
    <xf numFmtId="38" fontId="9" fillId="81" borderId="53" xfId="110" applyFont="1" applyFill="1" applyBorder="1" applyAlignment="1">
      <alignment horizontal="right" vertical="center"/>
    </xf>
    <xf numFmtId="178" fontId="11" fillId="81" borderId="33" xfId="0" applyNumberFormat="1" applyFont="1" applyFill="1" applyBorder="1" applyAlignment="1">
      <alignment horizontal="right" vertical="center" shrinkToFit="1"/>
    </xf>
    <xf numFmtId="177" fontId="11" fillId="81" borderId="33" xfId="0" applyNumberFormat="1" applyFont="1" applyFill="1" applyBorder="1" applyAlignment="1">
      <alignment horizontal="right" vertical="center" shrinkToFit="1"/>
    </xf>
    <xf numFmtId="178" fontId="11" fillId="81" borderId="48" xfId="0" applyNumberFormat="1" applyFont="1" applyFill="1" applyBorder="1" applyAlignment="1">
      <alignment horizontal="right" vertical="center" shrinkToFit="1"/>
    </xf>
    <xf numFmtId="177" fontId="11" fillId="2" borderId="53" xfId="0" applyNumberFormat="1" applyFont="1" applyFill="1" applyBorder="1" applyAlignment="1">
      <alignment horizontal="right" vertical="center" shrinkToFit="1"/>
    </xf>
    <xf numFmtId="177" fontId="11" fillId="2" borderId="33" xfId="0" applyNumberFormat="1" applyFont="1" applyFill="1" applyBorder="1" applyAlignment="1">
      <alignment horizontal="right" vertical="center" shrinkToFit="1"/>
    </xf>
    <xf numFmtId="178" fontId="11" fillId="2" borderId="48" xfId="0" applyNumberFormat="1" applyFont="1" applyFill="1" applyBorder="1" applyAlignment="1">
      <alignment horizontal="right" vertical="center" shrinkToFit="1"/>
    </xf>
    <xf numFmtId="177" fontId="11" fillId="81" borderId="53" xfId="0" applyNumberFormat="1" applyFont="1" applyFill="1" applyBorder="1" applyAlignment="1">
      <alignment horizontal="right" vertical="center" shrinkToFit="1"/>
    </xf>
    <xf numFmtId="177" fontId="11" fillId="0" borderId="53" xfId="0" applyNumberFormat="1" applyFont="1" applyBorder="1" applyAlignment="1">
      <alignment horizontal="right" vertical="center" shrinkToFit="1"/>
    </xf>
    <xf numFmtId="187" fontId="11" fillId="5" borderId="33" xfId="110" quotePrefix="1" applyNumberFormat="1" applyFont="1" applyFill="1" applyBorder="1" applyAlignment="1">
      <alignment horizontal="right" vertical="center"/>
    </xf>
    <xf numFmtId="178" fontId="11" fillId="5" borderId="33" xfId="0" applyNumberFormat="1" applyFont="1" applyFill="1" applyBorder="1" applyAlignment="1">
      <alignment horizontal="right" vertical="center"/>
    </xf>
    <xf numFmtId="178" fontId="11" fillId="2" borderId="33" xfId="0" applyNumberFormat="1" applyFont="1" applyFill="1" applyBorder="1" applyAlignment="1" applyProtection="1">
      <alignment horizontal="right" vertical="center"/>
      <protection locked="0"/>
    </xf>
    <xf numFmtId="178" fontId="11" fillId="5" borderId="33" xfId="0" applyNumberFormat="1" applyFont="1" applyFill="1" applyBorder="1" applyAlignment="1" applyProtection="1">
      <alignment horizontal="right" vertical="center"/>
      <protection locked="0"/>
    </xf>
    <xf numFmtId="177" fontId="11" fillId="81" borderId="74" xfId="0" applyNumberFormat="1" applyFont="1" applyFill="1" applyBorder="1" applyProtection="1">
      <alignment vertical="center"/>
      <protection locked="0"/>
    </xf>
    <xf numFmtId="177" fontId="11" fillId="81" borderId="80" xfId="0" applyNumberFormat="1" applyFont="1" applyFill="1" applyBorder="1" applyAlignment="1">
      <alignment vertical="center" shrinkToFit="1"/>
    </xf>
    <xf numFmtId="177" fontId="11" fillId="81" borderId="71" xfId="0" applyNumberFormat="1" applyFont="1" applyFill="1" applyBorder="1" applyAlignment="1">
      <alignment horizontal="right" vertical="center" shrinkToFit="1"/>
    </xf>
    <xf numFmtId="177" fontId="11" fillId="81" borderId="71" xfId="0" applyNumberFormat="1" applyFont="1" applyFill="1" applyBorder="1" applyAlignment="1">
      <alignment vertical="center" shrinkToFit="1"/>
    </xf>
    <xf numFmtId="0" fontId="9" fillId="0" borderId="60" xfId="0" applyFont="1" applyBorder="1">
      <alignment vertical="center"/>
    </xf>
    <xf numFmtId="178" fontId="11" fillId="0" borderId="76" xfId="0" applyNumberFormat="1" applyFont="1" applyBorder="1" applyAlignment="1">
      <alignment horizontal="right" vertical="center" shrinkToFit="1"/>
    </xf>
    <xf numFmtId="177" fontId="11" fillId="0" borderId="60" xfId="0" applyNumberFormat="1" applyFont="1" applyBorder="1" applyAlignment="1">
      <alignment horizontal="right" vertical="center" shrinkToFit="1"/>
    </xf>
    <xf numFmtId="178" fontId="11" fillId="2" borderId="76" xfId="0" applyNumberFormat="1" applyFont="1" applyFill="1" applyBorder="1" applyAlignment="1">
      <alignment horizontal="right" vertical="center" shrinkToFit="1"/>
    </xf>
    <xf numFmtId="178" fontId="11" fillId="5" borderId="76" xfId="0" applyNumberFormat="1" applyFont="1" applyFill="1" applyBorder="1" applyAlignment="1">
      <alignment horizontal="right" vertical="center" shrinkToFit="1"/>
    </xf>
    <xf numFmtId="177" fontId="11" fillId="81" borderId="157" xfId="0" applyNumberFormat="1" applyFont="1" applyFill="1" applyBorder="1" applyAlignment="1">
      <alignment horizontal="right" vertical="center" shrinkToFit="1"/>
    </xf>
    <xf numFmtId="177" fontId="11" fillId="81" borderId="82" xfId="0" applyNumberFormat="1" applyFont="1" applyFill="1" applyBorder="1" applyAlignment="1">
      <alignment vertical="center" shrinkToFit="1"/>
    </xf>
    <xf numFmtId="178" fontId="11" fillId="0" borderId="158" xfId="0" applyNumberFormat="1" applyFont="1" applyBorder="1" applyAlignment="1">
      <alignment vertical="center" shrinkToFit="1"/>
    </xf>
    <xf numFmtId="177" fontId="11" fillId="0" borderId="159" xfId="0" applyNumberFormat="1" applyFont="1" applyBorder="1" applyAlignment="1">
      <alignment vertical="center" shrinkToFit="1"/>
    </xf>
    <xf numFmtId="178" fontId="11" fillId="0" borderId="43" xfId="0" applyNumberFormat="1" applyFont="1" applyBorder="1" applyAlignment="1">
      <alignment horizontal="right" vertical="center" shrinkToFit="1"/>
    </xf>
    <xf numFmtId="178" fontId="11" fillId="81" borderId="72" xfId="0" applyNumberFormat="1" applyFont="1" applyFill="1" applyBorder="1" applyAlignment="1" applyProtection="1">
      <alignment horizontal="right" vertical="center" shrinkToFit="1"/>
      <protection locked="0"/>
    </xf>
    <xf numFmtId="177" fontId="11" fillId="80" borderId="0" xfId="0" applyNumberFormat="1" applyFont="1" applyFill="1" applyAlignment="1">
      <alignment horizontal="right" vertical="center"/>
    </xf>
    <xf numFmtId="177" fontId="11" fillId="0" borderId="43" xfId="0" applyNumberFormat="1" applyFont="1" applyBorder="1" applyAlignment="1">
      <alignment horizontal="center" vertical="center"/>
    </xf>
    <xf numFmtId="186" fontId="11" fillId="0" borderId="42" xfId="0" applyNumberFormat="1" applyFont="1" applyBorder="1" applyAlignment="1">
      <alignment horizontal="right" vertical="center"/>
    </xf>
    <xf numFmtId="178" fontId="11" fillId="0" borderId="154" xfId="0" applyNumberFormat="1" applyFont="1" applyBorder="1" applyAlignment="1">
      <alignment horizontal="right" vertical="center"/>
    </xf>
    <xf numFmtId="178" fontId="11" fillId="0" borderId="47" xfId="0" applyNumberFormat="1" applyFont="1" applyBorder="1" applyAlignment="1">
      <alignment horizontal="right" vertical="center"/>
    </xf>
    <xf numFmtId="177" fontId="11" fillId="0" borderId="42" xfId="0" applyNumberFormat="1" applyFont="1" applyBorder="1">
      <alignment vertical="center"/>
    </xf>
    <xf numFmtId="178" fontId="11" fillId="0" borderId="43" xfId="0" applyNumberFormat="1" applyFont="1" applyBorder="1">
      <alignment vertical="center"/>
    </xf>
    <xf numFmtId="177" fontId="11" fillId="0" borderId="154" xfId="0" applyNumberFormat="1" applyFont="1" applyBorder="1">
      <alignment vertical="center"/>
    </xf>
    <xf numFmtId="177" fontId="11" fillId="0" borderId="17" xfId="0" applyNumberFormat="1" applyFont="1" applyBorder="1" applyProtection="1">
      <alignment vertical="center"/>
      <protection locked="0"/>
    </xf>
    <xf numFmtId="178" fontId="11" fillId="0" borderId="42" xfId="0" applyNumberFormat="1" applyFont="1" applyBorder="1" applyProtection="1">
      <alignment vertical="center"/>
      <protection locked="0"/>
    </xf>
    <xf numFmtId="178" fontId="11" fillId="0" borderId="43" xfId="0" applyNumberFormat="1" applyFont="1" applyBorder="1" applyProtection="1">
      <alignment vertical="center"/>
      <protection locked="0"/>
    </xf>
    <xf numFmtId="177" fontId="11" fillId="0" borderId="59" xfId="0" applyNumberFormat="1" applyFont="1" applyBorder="1" applyProtection="1">
      <alignment vertical="center"/>
      <protection locked="0"/>
    </xf>
    <xf numFmtId="177" fontId="11" fillId="0" borderId="43" xfId="0" applyNumberFormat="1" applyFont="1" applyBorder="1" applyProtection="1">
      <alignment vertical="center"/>
      <protection locked="0"/>
    </xf>
    <xf numFmtId="178" fontId="11" fillId="0" borderId="38" xfId="0" applyNumberFormat="1" applyFont="1" applyBorder="1" applyProtection="1">
      <alignment vertical="center"/>
      <protection locked="0"/>
    </xf>
    <xf numFmtId="177" fontId="11" fillId="0" borderId="38" xfId="0" applyNumberFormat="1" applyFont="1" applyBorder="1" applyAlignment="1">
      <alignment vertical="center" shrinkToFit="1"/>
    </xf>
    <xf numFmtId="178" fontId="11" fillId="0" borderId="154" xfId="0" applyNumberFormat="1" applyFont="1" applyBorder="1" applyAlignment="1">
      <alignment vertical="center" shrinkToFit="1"/>
    </xf>
    <xf numFmtId="177" fontId="11" fillId="0" borderId="42" xfId="0" applyNumberFormat="1" applyFont="1" applyBorder="1" applyAlignment="1">
      <alignment vertical="center" shrinkToFit="1"/>
    </xf>
    <xf numFmtId="178" fontId="11" fillId="0" borderId="42" xfId="0" applyNumberFormat="1" applyFont="1" applyBorder="1" applyAlignment="1">
      <alignment vertical="center" shrinkToFit="1"/>
    </xf>
    <xf numFmtId="178" fontId="11" fillId="0" borderId="43" xfId="0" applyNumberFormat="1" applyFont="1" applyBorder="1" applyAlignment="1">
      <alignment vertical="center" shrinkToFit="1"/>
    </xf>
    <xf numFmtId="177" fontId="11" fillId="0" borderId="59" xfId="0" applyNumberFormat="1" applyFont="1" applyBorder="1" applyAlignment="1">
      <alignment vertical="center" shrinkToFit="1"/>
    </xf>
    <xf numFmtId="177" fontId="11" fillId="0" borderId="154" xfId="0" applyNumberFormat="1" applyFont="1" applyBorder="1" applyProtection="1">
      <alignment vertical="center"/>
      <protection locked="0"/>
    </xf>
    <xf numFmtId="180" fontId="11" fillId="0" borderId="59" xfId="0" applyNumberFormat="1" applyFont="1" applyBorder="1" applyProtection="1">
      <alignment vertical="center"/>
      <protection locked="0"/>
    </xf>
    <xf numFmtId="178" fontId="11" fillId="0" borderId="46" xfId="0" applyNumberFormat="1" applyFont="1" applyBorder="1" applyAlignment="1" applyProtection="1">
      <alignment horizontal="right" vertical="center"/>
      <protection locked="0"/>
    </xf>
    <xf numFmtId="178" fontId="11" fillId="0" borderId="59" xfId="0" applyNumberFormat="1" applyFont="1" applyBorder="1" applyAlignment="1" applyProtection="1">
      <alignment horizontal="right" vertical="center"/>
      <protection locked="0"/>
    </xf>
    <xf numFmtId="180" fontId="11" fillId="0" borderId="42" xfId="0" applyNumberFormat="1" applyFont="1" applyBorder="1" applyProtection="1">
      <alignment vertical="center"/>
      <protection locked="0"/>
    </xf>
    <xf numFmtId="177" fontId="11" fillId="0" borderId="153" xfId="0" applyNumberFormat="1" applyFont="1" applyBorder="1" applyProtection="1">
      <alignment vertical="center"/>
      <protection locked="0"/>
    </xf>
    <xf numFmtId="177" fontId="83" fillId="81" borderId="4" xfId="0" applyNumberFormat="1" applyFont="1" applyFill="1" applyBorder="1" applyAlignment="1" applyProtection="1">
      <alignment horizontal="right" vertical="center"/>
      <protection locked="0"/>
    </xf>
    <xf numFmtId="0" fontId="0" fillId="2" borderId="0" xfId="0" applyFill="1" applyAlignment="1">
      <alignment vertical="center" wrapText="1"/>
    </xf>
    <xf numFmtId="0" fontId="0" fillId="0" borderId="0" xfId="0" applyAlignment="1">
      <alignment vertical="center" wrapText="1"/>
    </xf>
    <xf numFmtId="0" fontId="77" fillId="2" borderId="32" xfId="0" applyFont="1" applyFill="1" applyBorder="1" applyAlignment="1">
      <alignment horizontal="left" vertical="center"/>
    </xf>
    <xf numFmtId="0" fontId="77" fillId="2" borderId="33" xfId="0" applyFont="1" applyFill="1" applyBorder="1" applyAlignment="1">
      <alignment horizontal="left" vertical="center"/>
    </xf>
    <xf numFmtId="0" fontId="77" fillId="2" borderId="38" xfId="0" applyFont="1" applyFill="1" applyBorder="1" applyAlignment="1">
      <alignment horizontal="left" vertical="center"/>
    </xf>
    <xf numFmtId="0" fontId="77" fillId="0" borderId="96" xfId="0" applyFont="1" applyBorder="1" applyAlignment="1">
      <alignment vertical="top" wrapText="1"/>
    </xf>
    <xf numFmtId="0" fontId="77" fillId="0" borderId="102" xfId="0" applyFont="1" applyBorder="1" applyAlignment="1">
      <alignment vertical="top"/>
    </xf>
    <xf numFmtId="0" fontId="78" fillId="2" borderId="0" xfId="0" applyFont="1" applyFill="1" applyAlignment="1">
      <alignment horizontal="center" vertical="center"/>
    </xf>
    <xf numFmtId="0" fontId="77" fillId="2" borderId="0" xfId="0" applyFont="1" applyFill="1" applyAlignment="1">
      <alignment horizontal="center" vertical="center"/>
    </xf>
    <xf numFmtId="0" fontId="77" fillId="2" borderId="32" xfId="0" applyFont="1" applyFill="1" applyBorder="1" applyAlignment="1">
      <alignment horizontal="center" vertical="center" wrapText="1"/>
    </xf>
    <xf numFmtId="0" fontId="77" fillId="2" borderId="38" xfId="0" applyFont="1" applyFill="1" applyBorder="1" applyAlignment="1">
      <alignment horizontal="center" vertical="center" wrapText="1"/>
    </xf>
    <xf numFmtId="0" fontId="80" fillId="0" borderId="0" xfId="0" applyFont="1" applyAlignment="1">
      <alignment horizontal="center" vertical="center" wrapText="1"/>
    </xf>
    <xf numFmtId="0" fontId="77" fillId="0" borderId="32" xfId="0" applyFont="1" applyBorder="1" applyAlignment="1">
      <alignment vertical="center" wrapText="1"/>
    </xf>
    <xf numFmtId="0" fontId="77" fillId="0" borderId="33" xfId="0" applyFont="1" applyBorder="1">
      <alignment vertical="center"/>
    </xf>
    <xf numFmtId="0" fontId="77" fillId="0" borderId="38" xfId="0" applyFont="1" applyBorder="1">
      <alignment vertical="center"/>
    </xf>
    <xf numFmtId="0" fontId="77" fillId="2" borderId="110" xfId="0" applyFont="1" applyFill="1" applyBorder="1" applyAlignment="1">
      <alignment horizontal="left" vertical="center"/>
    </xf>
    <xf numFmtId="0" fontId="77" fillId="2" borderId="117" xfId="0" applyFont="1" applyFill="1" applyBorder="1" applyAlignment="1">
      <alignment horizontal="left" vertical="center"/>
    </xf>
    <xf numFmtId="0" fontId="17" fillId="0" borderId="0" xfId="0" applyFont="1" applyAlignment="1">
      <alignment horizontal="left" vertical="top" wrapText="1"/>
    </xf>
    <xf numFmtId="0" fontId="6" fillId="0" borderId="26" xfId="0" applyFont="1" applyBorder="1" applyAlignment="1">
      <alignment horizontal="center" vertical="center" wrapText="1"/>
    </xf>
    <xf numFmtId="0" fontId="0" fillId="0" borderId="4" xfId="0" applyBorder="1" applyAlignment="1">
      <alignment vertical="center" wrapText="1"/>
    </xf>
    <xf numFmtId="0" fontId="0" fillId="0" borderId="6" xfId="0" applyBorder="1" applyAlignment="1">
      <alignment vertical="center" wrapText="1"/>
    </xf>
    <xf numFmtId="0" fontId="9" fillId="0" borderId="26" xfId="0" applyFont="1" applyBorder="1" applyAlignment="1">
      <alignment horizontal="center" vertical="center" wrapText="1"/>
    </xf>
    <xf numFmtId="0" fontId="17" fillId="0" borderId="0" xfId="0" applyFont="1" applyAlignment="1">
      <alignment horizontal="left" vertical="center"/>
    </xf>
    <xf numFmtId="0" fontId="17" fillId="0" borderId="0" xfId="0" applyFont="1" applyAlignment="1">
      <alignment horizontal="left" vertical="center" wrapText="1"/>
    </xf>
    <xf numFmtId="0" fontId="9" fillId="0" borderId="25" xfId="0" applyFont="1" applyBorder="1" applyAlignment="1">
      <alignment horizontal="center" vertical="center" wrapText="1"/>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6" fillId="0" borderId="20" xfId="0" applyFont="1" applyBorder="1" applyAlignment="1">
      <alignment horizontal="center" vertical="center" shrinkToFit="1"/>
    </xf>
    <xf numFmtId="0" fontId="0" fillId="0" borderId="11" xfId="0" applyBorder="1" applyAlignment="1">
      <alignment vertical="center" shrinkToFit="1"/>
    </xf>
    <xf numFmtId="0" fontId="6" fillId="0" borderId="19" xfId="0" applyFont="1" applyBorder="1" applyAlignment="1">
      <alignment horizontal="center" vertical="center" shrinkToFit="1"/>
    </xf>
    <xf numFmtId="0" fontId="0" fillId="0" borderId="6" xfId="0" applyBorder="1" applyAlignment="1">
      <alignment vertical="center" shrinkToFit="1"/>
    </xf>
    <xf numFmtId="0" fontId="17" fillId="0" borderId="14" xfId="0" applyFont="1" applyBorder="1" applyAlignment="1">
      <alignment horizontal="left" vertical="center" wrapText="1"/>
    </xf>
    <xf numFmtId="177" fontId="7" fillId="0" borderId="0" xfId="0" applyNumberFormat="1" applyFont="1">
      <alignment vertical="center"/>
    </xf>
    <xf numFmtId="0" fontId="6" fillId="0" borderId="0" xfId="0" applyFont="1">
      <alignment vertical="center"/>
    </xf>
    <xf numFmtId="0" fontId="9" fillId="0" borderId="120"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2" fillId="0" borderId="19" xfId="0" applyFont="1" applyBorder="1" applyAlignment="1">
      <alignment horizontal="distributed" vertical="center" wrapText="1"/>
    </xf>
    <xf numFmtId="0" fontId="5" fillId="0" borderId="6" xfId="0" applyFont="1" applyBorder="1" applyAlignment="1">
      <alignment horizontal="distributed" vertical="center" wrapText="1"/>
    </xf>
    <xf numFmtId="0" fontId="9" fillId="0" borderId="118" xfId="0" applyFont="1" applyBorder="1" applyAlignment="1">
      <alignment horizontal="center" vertical="center"/>
    </xf>
    <xf numFmtId="0" fontId="9" fillId="0" borderId="27" xfId="0" applyFont="1" applyBorder="1" applyAlignment="1">
      <alignment horizontal="center" vertical="center" wrapText="1"/>
    </xf>
    <xf numFmtId="0" fontId="9" fillId="0" borderId="53" xfId="0" applyFont="1" applyBorder="1" applyAlignment="1">
      <alignment horizontal="center" vertical="center"/>
    </xf>
    <xf numFmtId="0" fontId="6" fillId="0" borderId="53" xfId="0" applyFont="1" applyBorder="1" applyAlignment="1">
      <alignment horizontal="center" vertical="center" wrapText="1" shrinkToFit="1"/>
    </xf>
    <xf numFmtId="0" fontId="6" fillId="0" borderId="54" xfId="0" applyFont="1" applyBorder="1" applyAlignment="1">
      <alignment horizontal="center" vertical="center" wrapText="1" shrinkToFit="1"/>
    </xf>
    <xf numFmtId="0" fontId="9" fillId="0" borderId="13" xfId="0" applyFont="1" applyBorder="1" applyAlignment="1">
      <alignment horizontal="distributed" vertical="center" indent="1"/>
    </xf>
    <xf numFmtId="0" fontId="0" fillId="0" borderId="34" xfId="0" applyBorder="1" applyAlignment="1">
      <alignment horizontal="distributed" vertical="center" indent="1"/>
    </xf>
    <xf numFmtId="0" fontId="9" fillId="0" borderId="62" xfId="0" applyFont="1" applyBorder="1" applyAlignment="1">
      <alignment horizontal="distributed" vertical="center" wrapText="1" justifyLastLine="1" shrinkToFit="1"/>
    </xf>
    <xf numFmtId="0" fontId="0" fillId="0" borderId="48" xfId="0" applyBorder="1" applyAlignment="1">
      <alignment horizontal="distributed" vertical="center" justifyLastLine="1"/>
    </xf>
    <xf numFmtId="0" fontId="0" fillId="0" borderId="49" xfId="0" applyBorder="1" applyAlignment="1">
      <alignment horizontal="distributed" vertical="center" justifyLastLine="1"/>
    </xf>
    <xf numFmtId="0" fontId="9" fillId="0" borderId="13" xfId="0" applyFont="1" applyBorder="1" applyAlignment="1">
      <alignment horizontal="center" vertical="center"/>
    </xf>
    <xf numFmtId="0" fontId="9" fillId="0" borderId="119" xfId="0" applyFont="1" applyBorder="1" applyAlignment="1">
      <alignment horizontal="center" vertical="center"/>
    </xf>
    <xf numFmtId="0" fontId="0" fillId="0" borderId="6" xfId="0" applyBorder="1">
      <alignment vertical="center"/>
    </xf>
    <xf numFmtId="0" fontId="6" fillId="0" borderId="118"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2" fillId="0" borderId="122" xfId="0" applyFont="1" applyBorder="1" applyAlignment="1">
      <alignment horizontal="center" vertical="center" wrapText="1"/>
    </xf>
    <xf numFmtId="0" fontId="5" fillId="0" borderId="22" xfId="0" applyFont="1" applyBorder="1" applyAlignment="1">
      <alignment horizontal="center" vertical="center" wrapText="1"/>
    </xf>
    <xf numFmtId="0" fontId="6" fillId="0" borderId="56" xfId="0" applyFont="1" applyBorder="1" applyAlignment="1">
      <alignment horizontal="center" vertical="center" wrapText="1"/>
    </xf>
    <xf numFmtId="0" fontId="0" fillId="0" borderId="49" xfId="0" applyBorder="1" applyAlignment="1">
      <alignment horizontal="center" vertical="center" wrapText="1"/>
    </xf>
    <xf numFmtId="0" fontId="9" fillId="0" borderId="62" xfId="0" applyFont="1" applyBorder="1" applyAlignment="1">
      <alignment horizontal="center" vertical="center" wrapText="1"/>
    </xf>
    <xf numFmtId="0" fontId="0" fillId="0" borderId="48" xfId="0" applyBorder="1" applyAlignment="1">
      <alignment horizontal="center" vertical="center"/>
    </xf>
    <xf numFmtId="0" fontId="0" fillId="0" borderId="49" xfId="0" applyBorder="1" applyAlignment="1">
      <alignment horizontal="center" vertical="center"/>
    </xf>
    <xf numFmtId="0" fontId="6" fillId="0" borderId="55" xfId="0" applyFont="1" applyBorder="1" applyAlignment="1">
      <alignment horizontal="center" vertical="center" wrapText="1"/>
    </xf>
    <xf numFmtId="0" fontId="6" fillId="0" borderId="12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9" fillId="0" borderId="120" xfId="0" applyFont="1" applyBorder="1" applyAlignment="1">
      <alignment horizontal="center" vertical="center" wrapText="1"/>
    </xf>
    <xf numFmtId="0" fontId="0" fillId="0" borderId="119" xfId="0" applyBorder="1" applyAlignment="1">
      <alignment horizontal="center" vertical="center" wrapText="1"/>
    </xf>
    <xf numFmtId="0" fontId="17" fillId="0" borderId="0" xfId="0" applyFont="1" applyAlignment="1">
      <alignment horizontal="left" vertical="center" wrapText="1" shrinkToFit="1"/>
    </xf>
    <xf numFmtId="0" fontId="0" fillId="0" borderId="7" xfId="0" applyBorder="1" applyAlignment="1">
      <alignment horizontal="center" vertical="center"/>
    </xf>
    <xf numFmtId="0" fontId="0" fillId="0" borderId="8" xfId="0" applyBorder="1" applyAlignment="1">
      <alignment horizontal="center" vertical="center"/>
    </xf>
    <xf numFmtId="0" fontId="9" fillId="0" borderId="20" xfId="0" applyFont="1" applyBorder="1" applyAlignment="1">
      <alignment horizontal="center" vertical="center"/>
    </xf>
    <xf numFmtId="0" fontId="9" fillId="0" borderId="12" xfId="0" applyFont="1" applyBorder="1" applyAlignment="1">
      <alignment horizontal="center" vertical="center"/>
    </xf>
    <xf numFmtId="0" fontId="9" fillId="0" borderId="19" xfId="0" applyFont="1" applyBorder="1" applyAlignment="1">
      <alignment horizontal="distributed" vertical="center" wrapText="1"/>
    </xf>
    <xf numFmtId="0" fontId="9" fillId="0" borderId="4" xfId="0" applyFont="1" applyBorder="1" applyAlignment="1">
      <alignment horizontal="distributed" vertical="center"/>
    </xf>
    <xf numFmtId="0" fontId="12" fillId="2" borderId="24" xfId="0" applyFont="1" applyFill="1" applyBorder="1" applyAlignment="1">
      <alignment horizontal="distributed" vertical="center" wrapText="1"/>
    </xf>
    <xf numFmtId="0" fontId="12" fillId="2" borderId="53" xfId="0" applyFont="1" applyFill="1" applyBorder="1" applyAlignment="1">
      <alignment horizontal="distributed" vertical="center"/>
    </xf>
    <xf numFmtId="0" fontId="9" fillId="0" borderId="20" xfId="0" applyFont="1" applyBorder="1" applyAlignment="1">
      <alignment horizontal="distributed" vertical="center" wrapText="1"/>
    </xf>
    <xf numFmtId="0" fontId="0" fillId="0" borderId="29" xfId="0" applyBorder="1">
      <alignment vertical="center"/>
    </xf>
    <xf numFmtId="0" fontId="9"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17" fillId="0" borderId="14" xfId="0" applyFont="1" applyBorder="1" applyAlignment="1">
      <alignment horizontal="left" vertical="center" wrapText="1" shrinkToFit="1"/>
    </xf>
    <xf numFmtId="0" fontId="6" fillId="0" borderId="26"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17" fillId="0" borderId="13" xfId="0" applyFont="1" applyBorder="1" applyAlignment="1">
      <alignment horizontal="center" vertical="center" wrapText="1" shrinkToFit="1"/>
    </xf>
    <xf numFmtId="0" fontId="17" fillId="0" borderId="34" xfId="0" applyFont="1" applyBorder="1" applyAlignment="1">
      <alignment horizontal="center" vertical="center" wrapText="1" shrinkToFit="1"/>
    </xf>
    <xf numFmtId="0" fontId="17" fillId="0" borderId="12" xfId="0" applyFont="1" applyBorder="1" applyAlignment="1">
      <alignment horizontal="center" vertical="center" wrapText="1" shrinkToFit="1"/>
    </xf>
    <xf numFmtId="0" fontId="17" fillId="0" borderId="39" xfId="0" applyFont="1" applyBorder="1" applyAlignment="1">
      <alignment horizontal="center" vertical="center" wrapText="1" shrinkToFit="1"/>
    </xf>
    <xf numFmtId="0" fontId="25" fillId="0" borderId="0" xfId="0" applyFont="1" applyAlignment="1">
      <alignment horizontal="center" vertical="center"/>
    </xf>
    <xf numFmtId="0" fontId="9" fillId="0" borderId="19" xfId="0" applyFont="1" applyBorder="1" applyAlignment="1">
      <alignment horizontal="center" vertical="center"/>
    </xf>
    <xf numFmtId="0" fontId="0" fillId="0" borderId="6" xfId="0"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vertical="center" wrapText="1"/>
    </xf>
    <xf numFmtId="0" fontId="6" fillId="0" borderId="19" xfId="0" applyFont="1" applyBorder="1" applyAlignment="1">
      <alignment horizontal="center" vertical="center" wrapText="1"/>
    </xf>
    <xf numFmtId="0" fontId="17" fillId="2" borderId="52"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12" fillId="0" borderId="18"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121" xfId="0" applyFont="1" applyBorder="1" applyAlignment="1">
      <alignment horizontal="center" vertical="center" wrapText="1"/>
    </xf>
    <xf numFmtId="0" fontId="9" fillId="0" borderId="14" xfId="0" applyFont="1" applyBorder="1" applyAlignment="1">
      <alignment horizontal="center" vertical="center"/>
    </xf>
    <xf numFmtId="0" fontId="9" fillId="0" borderId="18" xfId="0" applyFont="1" applyBorder="1" applyAlignment="1">
      <alignment horizontal="center" vertical="center"/>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123"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6" fillId="0" borderId="19" xfId="0" applyFont="1" applyBorder="1" applyAlignment="1">
      <alignment horizontal="center" vertical="center"/>
    </xf>
    <xf numFmtId="0" fontId="6" fillId="0" borderId="27" xfId="0" applyFont="1" applyBorder="1" applyAlignment="1">
      <alignment horizontal="center" vertical="center" wrapText="1"/>
    </xf>
    <xf numFmtId="0" fontId="6" fillId="0" borderId="62" xfId="0" applyFont="1" applyBorder="1" applyAlignment="1">
      <alignment horizontal="center" vertical="center" wrapText="1"/>
    </xf>
    <xf numFmtId="0" fontId="0" fillId="0" borderId="48" xfId="0" applyBorder="1" applyAlignment="1">
      <alignment horizontal="center" vertical="center" wrapText="1"/>
    </xf>
    <xf numFmtId="0" fontId="6" fillId="0" borderId="53" xfId="0" applyFont="1" applyBorder="1" applyAlignment="1">
      <alignment horizontal="center" vertical="center" wrapText="1"/>
    </xf>
    <xf numFmtId="0" fontId="6" fillId="0" borderId="54" xfId="0" applyFont="1" applyBorder="1" applyAlignment="1">
      <alignment horizontal="center" vertical="center" wrapText="1"/>
    </xf>
    <xf numFmtId="0" fontId="0" fillId="0" borderId="4" xfId="0" applyBorder="1" applyAlignment="1">
      <alignment horizontal="center" vertical="center"/>
    </xf>
    <xf numFmtId="0" fontId="9" fillId="0" borderId="19" xfId="0" applyFont="1" applyBorder="1" applyAlignment="1">
      <alignment horizontal="center" vertical="center" wrapText="1"/>
    </xf>
    <xf numFmtId="0" fontId="9" fillId="0" borderId="6" xfId="0" applyFont="1" applyBorder="1" applyAlignment="1">
      <alignment horizontal="center" vertical="center" wrapText="1"/>
    </xf>
    <xf numFmtId="0" fontId="6" fillId="0" borderId="27" xfId="0"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9" fillId="0" borderId="5" xfId="0" applyFont="1" applyBorder="1" applyAlignment="1">
      <alignment horizontal="center" vertical="center"/>
    </xf>
    <xf numFmtId="0" fontId="6" fillId="2" borderId="19"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13" xfId="0" applyFont="1" applyBorder="1" applyAlignment="1">
      <alignment horizontal="left" vertical="center"/>
    </xf>
    <xf numFmtId="0" fontId="6" fillId="0" borderId="34" xfId="0" applyFont="1" applyBorder="1" applyAlignment="1">
      <alignment horizontal="left" vertical="center"/>
    </xf>
    <xf numFmtId="0" fontId="17" fillId="0" borderId="0" xfId="0" applyFont="1" applyAlignment="1">
      <alignment vertical="top" wrapText="1"/>
    </xf>
    <xf numFmtId="0" fontId="18" fillId="0" borderId="0" xfId="0" applyFont="1" applyAlignment="1">
      <alignment vertical="top" wrapText="1"/>
    </xf>
    <xf numFmtId="0" fontId="12" fillId="0" borderId="26"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6" fillId="2" borderId="13"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62" xfId="0" applyFont="1" applyFill="1" applyBorder="1" applyAlignment="1">
      <alignment horizontal="center" vertical="center" wrapText="1"/>
    </xf>
    <xf numFmtId="0" fontId="6" fillId="2" borderId="48" xfId="0" applyFont="1" applyFill="1" applyBorder="1" applyAlignment="1">
      <alignment horizontal="center" vertical="center"/>
    </xf>
    <xf numFmtId="0" fontId="6" fillId="2" borderId="49" xfId="0" applyFont="1" applyFill="1" applyBorder="1" applyAlignment="1">
      <alignment horizontal="center" vertical="center"/>
    </xf>
    <xf numFmtId="0" fontId="6" fillId="0" borderId="24" xfId="0" applyFont="1" applyBorder="1" applyAlignment="1">
      <alignment horizontal="center" vertical="center"/>
    </xf>
    <xf numFmtId="0" fontId="6" fillId="0" borderId="54" xfId="0" applyFont="1" applyBorder="1" applyAlignment="1">
      <alignment horizontal="center" vertical="center"/>
    </xf>
    <xf numFmtId="0" fontId="6" fillId="0" borderId="13" xfId="0" applyFont="1" applyBorder="1" applyAlignment="1">
      <alignment horizontal="left" vertical="center" wrapText="1"/>
    </xf>
    <xf numFmtId="0" fontId="6" fillId="0" borderId="18" xfId="0" applyFont="1" applyBorder="1" applyAlignment="1">
      <alignment horizontal="left" vertical="center" wrapText="1"/>
    </xf>
    <xf numFmtId="0" fontId="6" fillId="0" borderId="20" xfId="0" applyFont="1" applyBorder="1" applyAlignment="1">
      <alignment horizontal="center" vertical="center"/>
    </xf>
    <xf numFmtId="0" fontId="0" fillId="0" borderId="11" xfId="0" applyBorder="1" applyAlignment="1">
      <alignment horizontal="center" vertical="center"/>
    </xf>
    <xf numFmtId="0" fontId="6" fillId="0" borderId="14" xfId="0" applyFont="1" applyBorder="1" applyAlignment="1">
      <alignment horizontal="left" vertical="center"/>
    </xf>
    <xf numFmtId="0" fontId="6" fillId="0" borderId="25" xfId="0" applyFont="1" applyBorder="1" applyAlignment="1">
      <alignment horizontal="left" vertical="center" shrinkToFit="1"/>
    </xf>
    <xf numFmtId="0" fontId="6" fillId="0" borderId="34"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4" xfId="0" applyFont="1" applyBorder="1" applyAlignment="1">
      <alignment horizontal="left" vertical="center" shrinkToFit="1"/>
    </xf>
    <xf numFmtId="0" fontId="9" fillId="0" borderId="22" xfId="0" applyFont="1" applyBorder="1" applyAlignment="1">
      <alignment horizontal="center" vertical="center"/>
    </xf>
    <xf numFmtId="0" fontId="9" fillId="0" borderId="28" xfId="0" applyFont="1" applyBorder="1" applyAlignment="1">
      <alignment horizontal="center" vertical="center"/>
    </xf>
    <xf numFmtId="0" fontId="9" fillId="0" borderId="25" xfId="0" applyFont="1" applyBorder="1" applyAlignment="1">
      <alignment horizontal="center" vertical="center"/>
    </xf>
    <xf numFmtId="183" fontId="9" fillId="0" borderId="34" xfId="0" applyNumberFormat="1" applyFont="1" applyBorder="1" applyAlignment="1">
      <alignment horizontal="center" vertical="center" wrapText="1"/>
    </xf>
    <xf numFmtId="0" fontId="0" fillId="0" borderId="52" xfId="0" applyBorder="1" applyAlignment="1">
      <alignment horizontal="center" vertical="center" wrapText="1"/>
    </xf>
    <xf numFmtId="0" fontId="0" fillId="0" borderId="39" xfId="0" applyBorder="1" applyAlignment="1">
      <alignment horizontal="center"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123" xfId="0" applyFont="1" applyBorder="1" applyAlignment="1">
      <alignment horizontal="center" vertical="center" wrapText="1"/>
    </xf>
    <xf numFmtId="182" fontId="9" fillId="0" borderId="13" xfId="0" applyNumberFormat="1" applyFont="1" applyBorder="1" applyAlignment="1">
      <alignment horizontal="center" vertical="center" shrinkToFit="1"/>
    </xf>
    <xf numFmtId="0" fontId="0" fillId="0" borderId="34" xfId="0" applyBorder="1" applyAlignment="1">
      <alignment vertical="center" shrinkToFit="1"/>
    </xf>
    <xf numFmtId="0" fontId="6" fillId="0" borderId="24" xfId="0" applyFont="1" applyBorder="1" applyAlignment="1">
      <alignment horizontal="center" vertical="center" wrapText="1"/>
    </xf>
    <xf numFmtId="0" fontId="17" fillId="0" borderId="0" xfId="0" applyFont="1" applyAlignment="1">
      <alignment vertical="top" wrapText="1" shrinkToFit="1"/>
    </xf>
    <xf numFmtId="0" fontId="6" fillId="0" borderId="0" xfId="0" applyFont="1" applyAlignment="1">
      <alignment vertical="top" wrapText="1" shrinkToFit="1"/>
    </xf>
    <xf numFmtId="0" fontId="0" fillId="0" borderId="0" xfId="0" applyAlignment="1">
      <alignment vertical="top" wrapText="1"/>
    </xf>
    <xf numFmtId="0" fontId="0" fillId="0" borderId="16" xfId="0" applyBorder="1" applyAlignment="1">
      <alignment horizontal="center" vertical="center"/>
    </xf>
    <xf numFmtId="0" fontId="12" fillId="0" borderId="13" xfId="0" applyFont="1" applyBorder="1" applyAlignment="1">
      <alignment horizontal="center" vertical="center" wrapText="1"/>
    </xf>
    <xf numFmtId="0" fontId="5" fillId="0" borderId="12" xfId="0" applyFont="1" applyBorder="1" applyAlignment="1">
      <alignment horizontal="center" vertical="center"/>
    </xf>
    <xf numFmtId="0" fontId="0" fillId="0" borderId="7" xfId="0" applyBorder="1" applyAlignment="1">
      <alignment horizontal="center" vertical="center" shrinkToFit="1"/>
    </xf>
    <xf numFmtId="0" fontId="6" fillId="0" borderId="20" xfId="0" applyFont="1" applyBorder="1" applyAlignment="1">
      <alignment horizontal="center" vertical="center" wrapText="1"/>
    </xf>
    <xf numFmtId="0" fontId="0" fillId="0" borderId="12" xfId="0" applyBorder="1" applyAlignment="1">
      <alignment horizontal="center" vertical="center"/>
    </xf>
    <xf numFmtId="0" fontId="17" fillId="0" borderId="0" xfId="0" applyFont="1" applyAlignment="1">
      <alignment vertical="center" wrapText="1"/>
    </xf>
    <xf numFmtId="0" fontId="6" fillId="0" borderId="19" xfId="136" applyFont="1" applyBorder="1" applyAlignment="1">
      <alignment horizontal="center" vertical="center" wrapText="1"/>
    </xf>
    <xf numFmtId="0" fontId="13" fillId="0" borderId="6" xfId="136" applyFont="1" applyBorder="1" applyAlignment="1">
      <alignment horizontal="center" vertical="center"/>
    </xf>
    <xf numFmtId="0" fontId="9" fillId="0" borderId="120" xfId="136" applyFont="1" applyBorder="1" applyAlignment="1">
      <alignment horizontal="center" vertical="center"/>
    </xf>
    <xf numFmtId="0" fontId="9" fillId="0" borderId="119" xfId="136" applyFont="1" applyBorder="1" applyAlignment="1">
      <alignment horizontal="center" vertical="center"/>
    </xf>
    <xf numFmtId="0" fontId="6" fillId="0" borderId="24" xfId="136" applyFont="1" applyBorder="1" applyAlignment="1">
      <alignment horizontal="center" vertical="center" wrapText="1"/>
    </xf>
    <xf numFmtId="0" fontId="13" fillId="0" borderId="54" xfId="136" applyFont="1" applyBorder="1" applyAlignment="1">
      <alignment horizontal="center" vertical="center" wrapText="1"/>
    </xf>
    <xf numFmtId="0" fontId="6" fillId="0" borderId="58" xfId="136" applyFont="1" applyBorder="1" applyAlignment="1">
      <alignment horizontal="center" vertical="center"/>
    </xf>
    <xf numFmtId="0" fontId="6" fillId="0" borderId="29" xfId="136" applyFont="1" applyBorder="1" applyAlignment="1">
      <alignment horizontal="center" vertical="center"/>
    </xf>
    <xf numFmtId="0" fontId="9" fillId="0" borderId="120" xfId="136" applyFont="1" applyBorder="1" applyAlignment="1">
      <alignment horizontal="center" vertical="center" shrinkToFit="1"/>
    </xf>
    <xf numFmtId="0" fontId="9" fillId="0" borderId="7" xfId="136" applyFont="1" applyBorder="1" applyAlignment="1">
      <alignment horizontal="center" vertical="center" shrinkToFit="1"/>
    </xf>
    <xf numFmtId="0" fontId="9" fillId="0" borderId="119" xfId="136" applyFont="1" applyBorder="1" applyAlignment="1">
      <alignment horizontal="center" vertical="center" shrinkToFit="1"/>
    </xf>
    <xf numFmtId="0" fontId="3" fillId="0" borderId="0" xfId="136" applyFont="1" applyAlignment="1">
      <alignment horizontal="center" vertical="center"/>
    </xf>
    <xf numFmtId="0" fontId="3" fillId="0" borderId="17" xfId="136" applyFont="1" applyBorder="1" applyAlignment="1">
      <alignment horizontal="center" vertical="center"/>
    </xf>
    <xf numFmtId="0" fontId="9" fillId="0" borderId="122" xfId="136" applyFont="1" applyBorder="1" applyAlignment="1">
      <alignment horizontal="center" vertical="center" shrinkToFit="1"/>
    </xf>
    <xf numFmtId="0" fontId="9" fillId="0" borderId="125" xfId="136" applyFont="1" applyBorder="1" applyAlignment="1">
      <alignment horizontal="center" vertical="center" shrinkToFit="1"/>
    </xf>
    <xf numFmtId="0" fontId="6" fillId="0" borderId="124" xfId="136" applyFont="1" applyBorder="1" applyAlignment="1">
      <alignment horizontal="center" vertical="center" wrapText="1"/>
    </xf>
    <xf numFmtId="0" fontId="13" fillId="0" borderId="121" xfId="136" applyFont="1" applyBorder="1" applyAlignment="1">
      <alignment horizontal="center" vertical="center"/>
    </xf>
    <xf numFmtId="0" fontId="6" fillId="0" borderId="20" xfId="136" applyFont="1" applyBorder="1" applyAlignment="1">
      <alignment horizontal="center" vertical="center"/>
    </xf>
    <xf numFmtId="0" fontId="6" fillId="0" borderId="124" xfId="136" applyFont="1" applyBorder="1" applyAlignment="1">
      <alignment horizontal="center" vertical="center"/>
    </xf>
    <xf numFmtId="0" fontId="9" fillId="0" borderId="25" xfId="136" applyFont="1" applyBorder="1" applyAlignment="1">
      <alignment horizontal="center" vertical="center"/>
    </xf>
    <xf numFmtId="0" fontId="9" fillId="0" borderId="14" xfId="136" applyFont="1" applyBorder="1" applyAlignment="1">
      <alignment horizontal="center" vertical="center"/>
    </xf>
    <xf numFmtId="0" fontId="9" fillId="0" borderId="34" xfId="136" applyFont="1" applyBorder="1" applyAlignment="1">
      <alignment horizontal="center" vertical="center"/>
    </xf>
    <xf numFmtId="0" fontId="9" fillId="0" borderId="24" xfId="136" applyFont="1" applyBorder="1" applyAlignment="1">
      <alignment horizontal="center" vertical="center"/>
    </xf>
    <xf numFmtId="0" fontId="9" fillId="0" borderId="58" xfId="136" applyFont="1" applyBorder="1" applyAlignment="1">
      <alignment horizontal="center" vertical="center"/>
    </xf>
    <xf numFmtId="0" fontId="6" fillId="0" borderId="30" xfId="136" applyFont="1" applyBorder="1" applyAlignment="1">
      <alignment horizontal="center" vertical="center"/>
    </xf>
    <xf numFmtId="0" fontId="9" fillId="0" borderId="20" xfId="136" applyFont="1" applyBorder="1" applyAlignment="1">
      <alignment horizontal="center" vertical="center"/>
    </xf>
    <xf numFmtId="0" fontId="9" fillId="0" borderId="29" xfId="136" applyFont="1" applyBorder="1" applyAlignment="1">
      <alignment horizontal="center" vertical="center"/>
    </xf>
    <xf numFmtId="0" fontId="9" fillId="0" borderId="57" xfId="136" applyFont="1" applyBorder="1" applyAlignment="1">
      <alignment horizontal="center" vertical="center" shrinkToFit="1"/>
    </xf>
    <xf numFmtId="0" fontId="9" fillId="0" borderId="15" xfId="136" applyFont="1" applyBorder="1" applyAlignment="1">
      <alignment horizontal="center" vertical="center" shrinkToFit="1"/>
    </xf>
    <xf numFmtId="0" fontId="9" fillId="0" borderId="39" xfId="136" applyFont="1" applyBorder="1" applyAlignment="1">
      <alignment horizontal="center" vertical="center" shrinkToFit="1"/>
    </xf>
    <xf numFmtId="0" fontId="17" fillId="0" borderId="14" xfId="137" applyFont="1" applyBorder="1" applyAlignment="1">
      <alignment horizontal="left" vertical="center" wrapText="1"/>
    </xf>
    <xf numFmtId="0" fontId="6" fillId="0" borderId="56" xfId="136" applyFont="1" applyBorder="1" applyAlignment="1">
      <alignment horizontal="center" vertical="center" wrapText="1"/>
    </xf>
    <xf numFmtId="0" fontId="13" fillId="0" borderId="49" xfId="136" applyFont="1" applyBorder="1" applyAlignment="1">
      <alignment horizontal="center" vertical="center" wrapText="1"/>
    </xf>
    <xf numFmtId="0" fontId="17" fillId="0" borderId="0" xfId="0" applyFont="1">
      <alignment vertical="center"/>
    </xf>
    <xf numFmtId="181" fontId="17" fillId="0" borderId="0" xfId="0" applyNumberFormat="1" applyFont="1" applyAlignment="1">
      <alignment horizontal="left" vertical="center" wrapText="1" shrinkToFit="1"/>
    </xf>
    <xf numFmtId="0" fontId="17" fillId="0" borderId="0" xfId="0" applyFont="1" applyAlignment="1">
      <alignment horizontal="left" vertical="center" shrinkToFit="1"/>
    </xf>
    <xf numFmtId="0" fontId="0" fillId="0" borderId="18" xfId="0" applyBorder="1" applyAlignment="1">
      <alignment horizontal="center" vertical="center" wrapText="1"/>
    </xf>
    <xf numFmtId="0" fontId="0" fillId="0" borderId="12" xfId="0" applyBorder="1" applyAlignment="1">
      <alignment horizontal="center" vertical="center" wrapText="1"/>
    </xf>
    <xf numFmtId="0" fontId="0" fillId="0" borderId="55" xfId="0" applyBorder="1" applyAlignment="1">
      <alignment horizontal="center" vertical="center" wrapText="1"/>
    </xf>
    <xf numFmtId="0" fontId="0" fillId="0" borderId="11" xfId="0" applyBorder="1" applyAlignment="1">
      <alignment horizontal="center" vertical="center" wrapText="1"/>
    </xf>
    <xf numFmtId="0" fontId="0" fillId="0" borderId="121" xfId="0" applyBorder="1" applyAlignment="1">
      <alignment horizontal="center" vertical="center" wrapText="1"/>
    </xf>
    <xf numFmtId="0" fontId="9" fillId="0" borderId="34" xfId="0" applyFont="1" applyBorder="1" applyAlignment="1">
      <alignment horizontal="center" vertical="center" shrinkToFit="1"/>
    </xf>
    <xf numFmtId="0" fontId="0" fillId="0" borderId="52" xfId="0" applyBorder="1" applyAlignment="1">
      <alignment horizontal="center" vertical="center" shrinkToFit="1"/>
    </xf>
    <xf numFmtId="0" fontId="0" fillId="0" borderId="39" xfId="0" applyBorder="1" applyAlignment="1">
      <alignment horizontal="center" vertical="center" shrinkToFit="1"/>
    </xf>
    <xf numFmtId="0" fontId="9" fillId="0" borderId="26" xfId="0" applyFont="1" applyBorder="1" applyAlignment="1">
      <alignment horizontal="center" vertical="center" shrinkToFit="1"/>
    </xf>
    <xf numFmtId="0" fontId="9" fillId="0" borderId="4" xfId="0" applyFont="1" applyBorder="1" applyAlignment="1">
      <alignment horizontal="center" vertical="center" shrinkToFit="1"/>
    </xf>
    <xf numFmtId="0" fontId="0" fillId="0" borderId="6" xfId="0" applyBorder="1" applyAlignment="1">
      <alignment horizontal="center" vertical="center" shrinkToFit="1"/>
    </xf>
    <xf numFmtId="0" fontId="9" fillId="0" borderId="20" xfId="0" applyFont="1" applyBorder="1" applyAlignment="1">
      <alignment horizontal="center" vertical="center" shrinkToFit="1"/>
    </xf>
    <xf numFmtId="0" fontId="0" fillId="0" borderId="11" xfId="0" applyBorder="1" applyAlignment="1">
      <alignment horizontal="center" vertical="center" shrinkToFit="1"/>
    </xf>
    <xf numFmtId="0" fontId="9" fillId="0" borderId="13"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6" xfId="0" applyFont="1" applyBorder="1" applyAlignment="1">
      <alignment horizontal="center" vertical="center" shrinkToFit="1"/>
    </xf>
    <xf numFmtId="0" fontId="9" fillId="0" borderId="118" xfId="0" applyFont="1" applyBorder="1" applyAlignment="1">
      <alignment horizontal="center" vertical="center" shrinkToFit="1"/>
    </xf>
    <xf numFmtId="0" fontId="5" fillId="0" borderId="12" xfId="0" applyFont="1" applyBorder="1">
      <alignment vertical="center"/>
    </xf>
    <xf numFmtId="0" fontId="5" fillId="0" borderId="11" xfId="0" applyFont="1" applyBorder="1">
      <alignment vertical="center"/>
    </xf>
    <xf numFmtId="0" fontId="12" fillId="0" borderId="19" xfId="0" applyFont="1" applyBorder="1" applyAlignment="1">
      <alignment horizontal="center" vertical="center" wrapText="1"/>
    </xf>
    <xf numFmtId="0" fontId="5" fillId="0" borderId="6" xfId="0" applyFont="1" applyBorder="1" applyAlignment="1">
      <alignment horizontal="center" vertical="center"/>
    </xf>
    <xf numFmtId="0" fontId="9" fillId="0" borderId="19" xfId="0" applyFont="1" applyBorder="1" applyAlignment="1">
      <alignment horizontal="center" vertical="center" shrinkToFit="1"/>
    </xf>
    <xf numFmtId="0" fontId="9" fillId="0" borderId="6" xfId="0" applyFont="1" applyBorder="1" applyAlignment="1">
      <alignment horizontal="center" vertical="center" shrinkToFit="1"/>
    </xf>
    <xf numFmtId="0" fontId="17" fillId="0" borderId="48" xfId="0" applyFont="1" applyBorder="1" applyAlignment="1">
      <alignment horizontal="center" vertical="center" wrapText="1"/>
    </xf>
    <xf numFmtId="0" fontId="5" fillId="0" borderId="49" xfId="0" applyFont="1" applyBorder="1" applyAlignment="1">
      <alignment horizontal="center" vertical="center"/>
    </xf>
    <xf numFmtId="0" fontId="5" fillId="0" borderId="4" xfId="0" applyFont="1" applyBorder="1">
      <alignment vertical="center"/>
    </xf>
    <xf numFmtId="0" fontId="5" fillId="0" borderId="6" xfId="0" applyFont="1" applyBorder="1">
      <alignment vertical="center"/>
    </xf>
    <xf numFmtId="0" fontId="14" fillId="0" borderId="0" xfId="0" applyFont="1">
      <alignment vertical="center"/>
    </xf>
    <xf numFmtId="0" fontId="15" fillId="0" borderId="0" xfId="0" applyFont="1">
      <alignment vertical="center"/>
    </xf>
    <xf numFmtId="0" fontId="12" fillId="0" borderId="20" xfId="0" applyFont="1" applyBorder="1" applyAlignment="1">
      <alignment horizontal="center" vertical="center" wrapText="1"/>
    </xf>
    <xf numFmtId="0" fontId="5" fillId="0" borderId="11" xfId="0" applyFont="1" applyBorder="1" applyAlignment="1">
      <alignment horizontal="center" vertical="center"/>
    </xf>
    <xf numFmtId="0" fontId="12" fillId="0" borderId="24" xfId="0" applyFont="1" applyBorder="1" applyAlignment="1">
      <alignment horizontal="center" vertical="center" wrapText="1"/>
    </xf>
    <xf numFmtId="0" fontId="5" fillId="0" borderId="54" xfId="0" applyFont="1" applyBorder="1" applyAlignment="1">
      <alignment horizontal="center" vertical="center"/>
    </xf>
    <xf numFmtId="0" fontId="9" fillId="0" borderId="62" xfId="0" applyFont="1" applyBorder="1" applyAlignment="1">
      <alignment horizontal="center" vertical="center" shrinkToFit="1"/>
    </xf>
    <xf numFmtId="0" fontId="9" fillId="0" borderId="48" xfId="0" applyFont="1" applyBorder="1" applyAlignment="1">
      <alignment horizontal="center" vertical="center" shrinkToFit="1"/>
    </xf>
    <xf numFmtId="0" fontId="0" fillId="0" borderId="49" xfId="0" applyBorder="1" applyAlignment="1">
      <alignment horizontal="center" vertical="center" shrinkToFit="1"/>
    </xf>
    <xf numFmtId="0" fontId="12" fillId="0" borderId="27" xfId="0" applyFont="1" applyBorder="1" applyAlignment="1">
      <alignment horizontal="center" vertical="center" wrapText="1"/>
    </xf>
    <xf numFmtId="0" fontId="12" fillId="0" borderId="53" xfId="0" applyFont="1" applyBorder="1" applyAlignment="1">
      <alignment horizontal="center" vertical="center" wrapText="1"/>
    </xf>
    <xf numFmtId="0" fontId="5" fillId="0" borderId="53" xfId="0" applyFont="1" applyBorder="1">
      <alignment vertical="center"/>
    </xf>
    <xf numFmtId="0" fontId="5" fillId="0" borderId="54" xfId="0" applyFont="1" applyBorder="1">
      <alignment vertical="center"/>
    </xf>
    <xf numFmtId="0" fontId="0" fillId="0" borderId="14" xfId="0" applyBorder="1" applyAlignment="1">
      <alignment horizontal="center" vertical="center"/>
    </xf>
    <xf numFmtId="0" fontId="9" fillId="0" borderId="25" xfId="0" applyFont="1" applyBorder="1" applyAlignment="1">
      <alignment horizontal="center" vertical="center" shrinkToFit="1"/>
    </xf>
    <xf numFmtId="0" fontId="9" fillId="0" borderId="8" xfId="0" applyFont="1" applyBorder="1" applyAlignment="1">
      <alignment horizontal="center" vertical="center" shrinkToFit="1"/>
    </xf>
    <xf numFmtId="0" fontId="12" fillId="0" borderId="19" xfId="0" applyFont="1" applyBorder="1" applyAlignment="1">
      <alignment horizontal="left" vertical="center" wrapText="1"/>
    </xf>
    <xf numFmtId="0" fontId="5" fillId="0" borderId="6" xfId="0" applyFont="1" applyBorder="1" applyAlignment="1">
      <alignment horizontal="left" vertical="center"/>
    </xf>
    <xf numFmtId="0" fontId="0" fillId="0" borderId="124" xfId="0" applyBorder="1" applyAlignment="1">
      <alignment horizontal="center" vertical="center" shrinkToFit="1"/>
    </xf>
    <xf numFmtId="0" fontId="0" fillId="0" borderId="12" xfId="0" applyBorder="1" applyAlignment="1">
      <alignment horizontal="center" vertical="center" shrinkToFit="1"/>
    </xf>
    <xf numFmtId="0" fontId="0" fillId="0" borderId="55" xfId="0" applyBorder="1" applyAlignment="1">
      <alignment horizontal="center" vertical="center" shrinkToFit="1"/>
    </xf>
    <xf numFmtId="0" fontId="0" fillId="0" borderId="121" xfId="0" applyBorder="1" applyAlignment="1">
      <alignment horizontal="center" vertical="center" shrinkToFit="1"/>
    </xf>
    <xf numFmtId="0" fontId="9" fillId="0" borderId="58"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29" xfId="0" applyFont="1" applyBorder="1" applyAlignment="1">
      <alignment horizontal="center" vertical="center" shrinkToFit="1"/>
    </xf>
    <xf numFmtId="0" fontId="0" fillId="0" borderId="57" xfId="0" applyBorder="1" applyAlignment="1">
      <alignment horizontal="center" vertical="center" shrinkToFit="1"/>
    </xf>
    <xf numFmtId="0" fontId="0" fillId="0" borderId="15" xfId="0" applyBorder="1" applyAlignment="1">
      <alignment horizontal="center" vertical="center" shrinkToFit="1"/>
    </xf>
    <xf numFmtId="0" fontId="9" fillId="0" borderId="124" xfId="0" applyFont="1" applyBorder="1" applyAlignment="1">
      <alignment horizontal="center" vertical="center" shrinkToFit="1"/>
    </xf>
    <xf numFmtId="0" fontId="9" fillId="0" borderId="34" xfId="0" applyFont="1" applyBorder="1" applyAlignment="1">
      <alignment horizontal="center" vertical="center"/>
    </xf>
    <xf numFmtId="0" fontId="9" fillId="0" borderId="52" xfId="0" applyFont="1" applyBorder="1" applyAlignment="1">
      <alignment horizontal="center" vertical="center"/>
    </xf>
    <xf numFmtId="0" fontId="0" fillId="0" borderId="52" xfId="0" applyBorder="1" applyAlignment="1">
      <alignment horizontal="center" vertical="center"/>
    </xf>
    <xf numFmtId="0" fontId="17" fillId="0" borderId="20" xfId="0" applyFont="1" applyBorder="1" applyAlignment="1">
      <alignment horizontal="center" vertical="center" shrinkToFit="1"/>
    </xf>
    <xf numFmtId="0" fontId="17" fillId="0" borderId="29" xfId="0" applyFont="1" applyBorder="1" applyAlignment="1">
      <alignment horizontal="center" vertical="center" shrinkToFit="1"/>
    </xf>
    <xf numFmtId="0" fontId="0" fillId="0" borderId="4" xfId="0" applyBorder="1" applyAlignment="1">
      <alignment horizontal="center" vertical="center" shrinkToFit="1"/>
    </xf>
    <xf numFmtId="0" fontId="0" fillId="0" borderId="29" xfId="0" applyBorder="1" applyAlignment="1">
      <alignment horizontal="center" vertical="center" shrinkToFit="1"/>
    </xf>
    <xf numFmtId="0" fontId="9" fillId="0" borderId="52"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56" xfId="0" applyFont="1" applyBorder="1" applyAlignment="1">
      <alignment horizontal="center" vertical="center" shrinkToFit="1"/>
    </xf>
    <xf numFmtId="0" fontId="9" fillId="0" borderId="49"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54" xfId="0" applyFont="1" applyBorder="1" applyAlignment="1">
      <alignment horizontal="center" vertical="center" shrinkToFit="1"/>
    </xf>
    <xf numFmtId="0" fontId="0" fillId="0" borderId="54" xfId="0" applyBorder="1" applyAlignment="1">
      <alignment vertical="center" shrinkToFit="1"/>
    </xf>
    <xf numFmtId="0" fontId="9" fillId="0" borderId="24" xfId="0" applyFont="1" applyBorder="1" applyAlignment="1">
      <alignment horizontal="center" vertical="center" shrinkToFit="1"/>
    </xf>
    <xf numFmtId="0" fontId="0" fillId="0" borderId="54" xfId="0" applyBorder="1">
      <alignment vertical="center"/>
    </xf>
    <xf numFmtId="0" fontId="6" fillId="0" borderId="58" xfId="0" applyFont="1" applyBorder="1" applyAlignment="1">
      <alignment horizontal="center" vertical="center" shrinkToFit="1"/>
    </xf>
    <xf numFmtId="0" fontId="0" fillId="0" borderId="57" xfId="0" applyBorder="1" applyAlignment="1">
      <alignment vertical="center" shrinkToFit="1"/>
    </xf>
    <xf numFmtId="0" fontId="0" fillId="0" borderId="10" xfId="0" applyBorder="1" applyAlignment="1">
      <alignment horizontal="center" vertical="center" shrinkToFit="1"/>
    </xf>
    <xf numFmtId="0" fontId="0" fillId="0" borderId="57" xfId="0" applyBorder="1">
      <alignment vertical="center"/>
    </xf>
    <xf numFmtId="0" fontId="0" fillId="0" borderId="39" xfId="0" applyBorder="1">
      <alignment vertical="center"/>
    </xf>
    <xf numFmtId="0" fontId="18" fillId="0" borderId="0" xfId="0" applyFont="1" applyAlignment="1">
      <alignment horizontal="center"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9" fillId="2" borderId="7" xfId="0" applyFont="1" applyFill="1" applyBorder="1" applyAlignment="1">
      <alignment horizontal="center" vertical="center" shrinkToFit="1"/>
    </xf>
    <xf numFmtId="0" fontId="9" fillId="0" borderId="127"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128" xfId="0" applyFont="1" applyBorder="1" applyAlignment="1">
      <alignment horizontal="center" vertical="center" shrinkToFit="1"/>
    </xf>
    <xf numFmtId="0" fontId="0" fillId="0" borderId="127" xfId="0" applyBorder="1" applyAlignment="1">
      <alignment horizontal="center" vertical="center" shrinkToFit="1"/>
    </xf>
    <xf numFmtId="0" fontId="9" fillId="0" borderId="63" xfId="0" applyFont="1" applyBorder="1" applyAlignment="1">
      <alignment horizontal="center" vertical="center" shrinkToFit="1"/>
    </xf>
    <xf numFmtId="0" fontId="9" fillId="0" borderId="28" xfId="0" applyFont="1" applyBorder="1" applyAlignment="1">
      <alignment horizontal="center" vertical="center" shrinkToFit="1"/>
    </xf>
    <xf numFmtId="0" fontId="0" fillId="0" borderId="63" xfId="0" applyBorder="1" applyAlignment="1">
      <alignment horizontal="center" vertical="center" shrinkToFit="1"/>
    </xf>
    <xf numFmtId="0" fontId="9" fillId="0" borderId="122" xfId="0" applyFont="1" applyBorder="1" applyAlignment="1">
      <alignment horizontal="center" vertical="center" shrinkToFit="1"/>
    </xf>
    <xf numFmtId="0" fontId="9" fillId="0" borderId="125" xfId="0" applyFont="1" applyBorder="1" applyAlignment="1">
      <alignment horizontal="center" vertical="center" shrinkToFit="1"/>
    </xf>
    <xf numFmtId="0" fontId="9" fillId="0" borderId="7" xfId="0" applyFont="1" applyBorder="1" applyAlignment="1">
      <alignment horizontal="center" vertical="center" shrinkToFit="1"/>
    </xf>
    <xf numFmtId="0" fontId="0" fillId="0" borderId="119" xfId="0" applyBorder="1" applyAlignment="1">
      <alignment horizontal="center" vertical="center" shrinkToFit="1"/>
    </xf>
    <xf numFmtId="0" fontId="6" fillId="0" borderId="120" xfId="0" applyFont="1" applyBorder="1" applyAlignment="1">
      <alignment horizontal="center" vertical="center" wrapText="1"/>
    </xf>
    <xf numFmtId="0" fontId="6" fillId="0" borderId="119" xfId="0" applyFont="1" applyBorder="1" applyAlignment="1">
      <alignment horizontal="center" vertical="center" wrapText="1"/>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9" fillId="0" borderId="4" xfId="0" applyFont="1" applyBorder="1" applyAlignment="1">
      <alignment horizontal="center" vertical="center"/>
    </xf>
    <xf numFmtId="0" fontId="17" fillId="0" borderId="19" xfId="0" applyFont="1" applyBorder="1" applyAlignment="1">
      <alignment horizontal="center" vertical="center" wrapText="1"/>
    </xf>
    <xf numFmtId="0" fontId="17" fillId="0" borderId="4" xfId="0" applyFont="1" applyBorder="1" applyAlignment="1">
      <alignment horizontal="center" vertical="center" wrapText="1"/>
    </xf>
    <xf numFmtId="0" fontId="18" fillId="0" borderId="6" xfId="0" applyFont="1" applyBorder="1" applyAlignment="1">
      <alignment horizontal="center" vertical="center"/>
    </xf>
    <xf numFmtId="0" fontId="17" fillId="0" borderId="124" xfId="0" applyFont="1" applyBorder="1" applyAlignment="1">
      <alignment horizontal="center" vertical="center" wrapText="1"/>
    </xf>
    <xf numFmtId="0" fontId="17" fillId="0" borderId="55" xfId="0" applyFont="1" applyBorder="1" applyAlignment="1">
      <alignment horizontal="center" vertical="center" wrapText="1"/>
    </xf>
    <xf numFmtId="0" fontId="18" fillId="0" borderId="121" xfId="0" applyFont="1" applyBorder="1" applyAlignment="1">
      <alignment horizontal="center" vertical="center"/>
    </xf>
    <xf numFmtId="0" fontId="9" fillId="0" borderId="53" xfId="0" applyFont="1" applyBorder="1" applyAlignment="1">
      <alignment horizontal="center" vertical="center" shrinkToFit="1"/>
    </xf>
    <xf numFmtId="0" fontId="9" fillId="0" borderId="54" xfId="0" applyFont="1" applyBorder="1" applyAlignment="1">
      <alignment horizontal="center" vertical="center" shrinkToFit="1"/>
    </xf>
    <xf numFmtId="0" fontId="17" fillId="0" borderId="6" xfId="0" applyFont="1" applyBorder="1" applyAlignment="1">
      <alignment horizontal="center" vertical="center"/>
    </xf>
    <xf numFmtId="0" fontId="6" fillId="0" borderId="56"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9" fillId="0" borderId="4" xfId="0" applyFont="1" applyBorder="1" applyAlignment="1">
      <alignment horizontal="center" vertical="center" wrapText="1"/>
    </xf>
    <xf numFmtId="0" fontId="9" fillId="0" borderId="6" xfId="0" applyFont="1" applyBorder="1" applyAlignment="1">
      <alignment horizontal="center" vertical="center"/>
    </xf>
    <xf numFmtId="0" fontId="18" fillId="0" borderId="0" xfId="0" applyFont="1" applyAlignment="1">
      <alignment horizontal="center" vertical="center"/>
    </xf>
    <xf numFmtId="0" fontId="12" fillId="0" borderId="54" xfId="0" applyFont="1" applyBorder="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left" vertical="center" wrapText="1"/>
    </xf>
    <xf numFmtId="0" fontId="18" fillId="0" borderId="0" xfId="0" applyFont="1" applyAlignment="1">
      <alignment horizontal="left" vertical="center"/>
    </xf>
    <xf numFmtId="0" fontId="0" fillId="0" borderId="0" xfId="0" applyAlignment="1">
      <alignment horizontal="left" vertical="center"/>
    </xf>
    <xf numFmtId="0" fontId="0" fillId="0" borderId="17" xfId="0" applyBorder="1">
      <alignment vertical="center"/>
    </xf>
    <xf numFmtId="0" fontId="0" fillId="0" borderId="9" xfId="0" applyBorder="1" applyAlignment="1">
      <alignment horizontal="center" vertical="center" shrinkToFit="1"/>
    </xf>
    <xf numFmtId="0" fontId="9" fillId="0" borderId="120" xfId="0" applyFont="1" applyBorder="1" applyAlignment="1">
      <alignment horizontal="center" vertical="center" shrinkToFit="1"/>
    </xf>
    <xf numFmtId="0" fontId="9" fillId="0" borderId="11" xfId="0" applyFont="1" applyBorder="1" applyAlignment="1">
      <alignment horizontal="center" vertical="center"/>
    </xf>
    <xf numFmtId="0" fontId="9" fillId="0" borderId="119" xfId="0" applyFont="1" applyBorder="1" applyAlignment="1">
      <alignment horizontal="center" vertical="center" shrinkToFit="1"/>
    </xf>
    <xf numFmtId="0" fontId="14" fillId="0" borderId="17" xfId="0" applyFont="1" applyBorder="1">
      <alignment vertical="center"/>
    </xf>
    <xf numFmtId="0" fontId="9" fillId="0" borderId="10" xfId="0" applyFont="1" applyBorder="1" applyAlignment="1">
      <alignment horizontal="center" vertical="center" shrinkToFit="1"/>
    </xf>
    <xf numFmtId="0" fontId="9" fillId="0" borderId="122" xfId="0" applyFont="1" applyBorder="1" applyAlignment="1">
      <alignment horizontal="center" vertical="center"/>
    </xf>
    <xf numFmtId="0" fontId="9" fillId="0" borderId="129" xfId="0" applyFont="1" applyBorder="1" applyAlignment="1">
      <alignment horizontal="center" vertical="center"/>
    </xf>
    <xf numFmtId="0" fontId="0" fillId="0" borderId="119" xfId="0" applyBorder="1" applyAlignment="1">
      <alignment horizontal="center" vertical="center"/>
    </xf>
    <xf numFmtId="0" fontId="9" fillId="0" borderId="54" xfId="0" applyFont="1" applyBorder="1" applyAlignment="1">
      <alignment horizontal="center" vertical="center"/>
    </xf>
    <xf numFmtId="186" fontId="9" fillId="0" borderId="26" xfId="0" applyNumberFormat="1" applyFont="1" applyBorder="1" applyAlignment="1">
      <alignment horizontal="center" vertical="center" wrapText="1" shrinkToFit="1"/>
    </xf>
    <xf numFmtId="186" fontId="9" fillId="0" borderId="4" xfId="0" applyNumberFormat="1" applyFont="1" applyBorder="1" applyAlignment="1">
      <alignment horizontal="center" vertical="center" shrinkToFit="1"/>
    </xf>
    <xf numFmtId="186" fontId="9" fillId="0" borderId="6" xfId="0" applyNumberFormat="1" applyFont="1" applyBorder="1" applyAlignment="1">
      <alignment horizontal="center" vertical="center" shrinkToFit="1"/>
    </xf>
    <xf numFmtId="0" fontId="9" fillId="0" borderId="39" xfId="0" applyFont="1" applyBorder="1" applyAlignment="1">
      <alignment horizontal="center" vertical="center"/>
    </xf>
    <xf numFmtId="0" fontId="9" fillId="0" borderId="26" xfId="0" applyFont="1" applyBorder="1" applyAlignment="1">
      <alignment horizontal="center" vertical="center"/>
    </xf>
    <xf numFmtId="0" fontId="6" fillId="0" borderId="26" xfId="0" applyFont="1" applyBorder="1" applyAlignment="1">
      <alignment horizontal="center" vertical="center" wrapText="1" shrinkToFit="1"/>
    </xf>
    <xf numFmtId="0" fontId="6" fillId="0" borderId="4"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27"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9" fillId="0" borderId="34" xfId="0" applyFont="1" applyBorder="1" applyAlignment="1">
      <alignment horizontal="center" vertical="center" wrapText="1"/>
    </xf>
    <xf numFmtId="182" fontId="25" fillId="0" borderId="0" xfId="0" applyNumberFormat="1" applyFont="1" applyAlignment="1">
      <alignment horizontal="center" vertical="center"/>
    </xf>
    <xf numFmtId="182" fontId="9" fillId="0" borderId="34" xfId="0" applyNumberFormat="1" applyFont="1" applyBorder="1" applyAlignment="1">
      <alignment horizontal="center" vertical="center" shrinkToFit="1"/>
    </xf>
    <xf numFmtId="182" fontId="9" fillId="0" borderId="26" xfId="0" applyNumberFormat="1" applyFont="1" applyBorder="1" applyAlignment="1">
      <alignment horizontal="center" vertical="center" shrinkToFit="1"/>
    </xf>
    <xf numFmtId="182" fontId="9" fillId="0" borderId="52" xfId="0" applyNumberFormat="1" applyFont="1" applyBorder="1" applyAlignment="1">
      <alignment horizontal="center" vertical="center" shrinkToFit="1"/>
    </xf>
    <xf numFmtId="182" fontId="9" fillId="0" borderId="4" xfId="0" applyNumberFormat="1" applyFont="1" applyBorder="1" applyAlignment="1">
      <alignment horizontal="center" vertical="center" shrinkToFit="1"/>
    </xf>
    <xf numFmtId="0" fontId="9" fillId="0" borderId="27" xfId="0" applyFont="1" applyBorder="1" applyAlignment="1">
      <alignment horizontal="center" shrinkToFit="1"/>
    </xf>
    <xf numFmtId="0" fontId="0" fillId="0" borderId="32" xfId="0" applyBorder="1">
      <alignment vertical="center"/>
    </xf>
    <xf numFmtId="0" fontId="9" fillId="0" borderId="12" xfId="0" applyFont="1" applyBorder="1" applyAlignment="1">
      <alignment horizontal="center" vertical="center" shrinkToFit="1"/>
    </xf>
    <xf numFmtId="0" fontId="9" fillId="0" borderId="53" xfId="0" applyFont="1" applyBorder="1" applyAlignment="1">
      <alignment horizontal="center" vertical="top" shrinkToFit="1"/>
    </xf>
    <xf numFmtId="0" fontId="0" fillId="0" borderId="33" xfId="0" applyBorder="1">
      <alignment vertical="center"/>
    </xf>
    <xf numFmtId="0" fontId="6" fillId="0" borderId="12" xfId="0" applyFont="1" applyBorder="1" applyAlignment="1">
      <alignment horizontal="center" vertical="top" shrinkToFit="1"/>
    </xf>
    <xf numFmtId="0" fontId="6" fillId="0" borderId="52" xfId="0" applyFont="1" applyBorder="1" applyAlignment="1">
      <alignment horizontal="center" vertical="top" shrinkToFit="1"/>
    </xf>
    <xf numFmtId="182" fontId="9" fillId="0" borderId="62" xfId="0" applyNumberFormat="1" applyFont="1" applyBorder="1" applyAlignment="1">
      <alignment horizontal="center" vertical="center" shrinkToFit="1"/>
    </xf>
    <xf numFmtId="182" fontId="9" fillId="0" borderId="48" xfId="0" applyNumberFormat="1"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3" xfId="0" applyFont="1" applyBorder="1" applyAlignment="1">
      <alignment horizontal="center" vertical="center" wrapText="1" shrinkToFit="1"/>
    </xf>
    <xf numFmtId="0" fontId="9" fillId="0" borderId="34" xfId="0" applyFont="1" applyBorder="1" applyAlignment="1">
      <alignment horizontal="center" vertical="center" wrapText="1" shrinkToFit="1"/>
    </xf>
    <xf numFmtId="0" fontId="9" fillId="0" borderId="12" xfId="0" applyFont="1" applyBorder="1" applyAlignment="1">
      <alignment horizontal="center" vertical="center" wrapText="1" shrinkToFit="1"/>
    </xf>
    <xf numFmtId="0" fontId="9" fillId="0" borderId="52"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6" fillId="0" borderId="34"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52" xfId="0" applyFont="1" applyBorder="1" applyAlignment="1">
      <alignment horizontal="center" vertical="center" wrapText="1" shrinkToFit="1"/>
    </xf>
    <xf numFmtId="0" fontId="9" fillId="0" borderId="62" xfId="0" applyFont="1" applyBorder="1" applyAlignment="1">
      <alignment horizontal="center" vertical="center"/>
    </xf>
    <xf numFmtId="0" fontId="9" fillId="0" borderId="130" xfId="0" applyFont="1" applyBorder="1" applyAlignment="1">
      <alignment horizontal="center" vertical="center"/>
    </xf>
    <xf numFmtId="0" fontId="9" fillId="0" borderId="76" xfId="0" applyFont="1" applyBorder="1" applyAlignment="1">
      <alignment horizontal="center" vertical="center"/>
    </xf>
    <xf numFmtId="0" fontId="9" fillId="0" borderId="27"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6" fillId="0" borderId="13" xfId="0" applyFont="1" applyBorder="1" applyAlignment="1">
      <alignment horizontal="center" shrinkToFit="1"/>
    </xf>
    <xf numFmtId="0" fontId="6" fillId="0" borderId="34" xfId="0" applyFont="1" applyBorder="1" applyAlignment="1">
      <alignment horizontal="center" shrinkToFit="1"/>
    </xf>
    <xf numFmtId="0" fontId="9" fillId="0" borderId="27" xfId="0" applyFont="1" applyBorder="1" applyAlignment="1">
      <alignment horizontal="center" vertical="center" shrinkToFit="1"/>
    </xf>
    <xf numFmtId="0" fontId="9" fillId="0" borderId="55" xfId="0" applyFont="1" applyBorder="1" applyAlignment="1">
      <alignment horizontal="center" vertical="center" shrinkToFit="1"/>
    </xf>
    <xf numFmtId="0" fontId="9" fillId="0" borderId="26" xfId="0" applyFont="1" applyBorder="1" applyAlignment="1">
      <alignment horizontal="center" vertical="center" wrapText="1" shrinkToFit="1"/>
    </xf>
    <xf numFmtId="0" fontId="9" fillId="0" borderId="131" xfId="0" applyFont="1" applyBorder="1" applyAlignment="1">
      <alignment horizontal="center" vertical="center"/>
    </xf>
    <xf numFmtId="0" fontId="9" fillId="0" borderId="23" xfId="0" applyFont="1" applyBorder="1" applyAlignment="1">
      <alignment horizontal="center" vertical="center"/>
    </xf>
    <xf numFmtId="0" fontId="9" fillId="0" borderId="55"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29" xfId="0" applyFont="1" applyBorder="1" applyAlignment="1">
      <alignment horizontal="center" vertical="center"/>
    </xf>
    <xf numFmtId="0" fontId="9" fillId="0" borderId="124" xfId="0" applyFont="1" applyBorder="1" applyAlignment="1">
      <alignment horizontal="center" vertical="center"/>
    </xf>
    <xf numFmtId="0" fontId="0" fillId="0" borderId="0" xfId="0" applyAlignment="1">
      <alignment horizontal="center" vertical="center"/>
    </xf>
    <xf numFmtId="0" fontId="0" fillId="0" borderId="55" xfId="0" applyBorder="1" applyAlignment="1">
      <alignment horizontal="center" vertical="center"/>
    </xf>
    <xf numFmtId="0" fontId="9" fillId="0" borderId="30" xfId="0" applyFont="1" applyBorder="1" applyAlignment="1">
      <alignment horizontal="center" vertical="center"/>
    </xf>
    <xf numFmtId="0" fontId="9" fillId="0" borderId="126" xfId="0" applyFont="1" applyBorder="1" applyAlignment="1">
      <alignment horizontal="center" vertical="center"/>
    </xf>
    <xf numFmtId="0" fontId="9" fillId="0" borderId="133" xfId="0" applyFont="1" applyBorder="1" applyAlignment="1">
      <alignment horizontal="center" vertical="center"/>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0" borderId="5" xfId="0" applyFont="1" applyBorder="1" applyAlignment="1">
      <alignment horizontal="center" vertical="center" wrapText="1"/>
    </xf>
    <xf numFmtId="0" fontId="9" fillId="0" borderId="132" xfId="0" applyFont="1" applyBorder="1" applyAlignment="1">
      <alignment horizontal="center" vertical="center" wrapText="1"/>
    </xf>
    <xf numFmtId="58" fontId="5" fillId="0" borderId="32" xfId="0" applyNumberFormat="1" applyFont="1" applyBorder="1" applyAlignment="1">
      <alignment horizontal="distributed" vertical="center" justifyLastLine="1"/>
    </xf>
    <xf numFmtId="0" fontId="0" fillId="0" borderId="38" xfId="0" applyBorder="1" applyAlignment="1">
      <alignment horizontal="distributed" vertical="center" justifyLastLine="1"/>
    </xf>
    <xf numFmtId="0" fontId="14" fillId="0" borderId="134" xfId="0" applyFont="1" applyBorder="1" applyAlignment="1">
      <alignment horizontal="left" vertical="center"/>
    </xf>
    <xf numFmtId="0" fontId="14" fillId="0" borderId="135" xfId="0" applyFont="1" applyBorder="1" applyAlignment="1">
      <alignment horizontal="left" vertical="center"/>
    </xf>
    <xf numFmtId="0" fontId="14" fillId="0" borderId="136" xfId="0" applyFont="1" applyBorder="1" applyAlignment="1">
      <alignment horizontal="left" vertical="center"/>
    </xf>
    <xf numFmtId="0" fontId="5" fillId="0" borderId="33" xfId="0" applyFont="1" applyBorder="1" applyAlignment="1">
      <alignment horizontal="distributed" vertical="center" justifyLastLine="1"/>
    </xf>
    <xf numFmtId="0" fontId="5" fillId="0" borderId="38" xfId="0" applyFont="1" applyBorder="1" applyAlignment="1">
      <alignment horizontal="distributed" vertical="center" justifyLastLine="1"/>
    </xf>
    <xf numFmtId="58" fontId="5" fillId="0" borderId="31" xfId="0" applyNumberFormat="1" applyFont="1" applyBorder="1" applyAlignment="1">
      <alignment horizontal="distributed" vertical="center" justifyLastLine="1"/>
    </xf>
    <xf numFmtId="0" fontId="5" fillId="0" borderId="31" xfId="0" applyFont="1" applyBorder="1" applyAlignment="1">
      <alignment horizontal="distributed" vertical="center" justifyLastLine="1"/>
    </xf>
    <xf numFmtId="58" fontId="5" fillId="0" borderId="33" xfId="0" applyNumberFormat="1" applyFont="1" applyBorder="1" applyAlignment="1">
      <alignment horizontal="distributed" vertical="center" justifyLastLine="1"/>
    </xf>
    <xf numFmtId="58" fontId="5" fillId="0" borderId="38" xfId="0" applyNumberFormat="1" applyFont="1" applyBorder="1" applyAlignment="1">
      <alignment horizontal="distributed" vertical="center" justifyLastLine="1"/>
    </xf>
    <xf numFmtId="0" fontId="4" fillId="0" borderId="31" xfId="0" applyFont="1" applyBorder="1" applyAlignment="1">
      <alignment horizontal="center" vertical="center"/>
    </xf>
    <xf numFmtId="0" fontId="0" fillId="0" borderId="31" xfId="0" applyBorder="1" applyAlignment="1">
      <alignment horizontal="left" vertical="center" wrapText="1"/>
    </xf>
    <xf numFmtId="178" fontId="83" fillId="0" borderId="4" xfId="0" applyNumberFormat="1" applyFont="1" applyFill="1" applyBorder="1" applyAlignment="1" applyProtection="1">
      <alignment horizontal="right" vertical="center"/>
      <protection locked="0"/>
    </xf>
    <xf numFmtId="178" fontId="83" fillId="0" borderId="12" xfId="0" applyNumberFormat="1" applyFont="1" applyFill="1" applyBorder="1" applyAlignment="1" applyProtection="1">
      <alignment horizontal="right" vertical="center"/>
      <protection locked="0"/>
    </xf>
    <xf numFmtId="178" fontId="83" fillId="0" borderId="53" xfId="0" applyNumberFormat="1" applyFont="1" applyFill="1" applyBorder="1" applyAlignment="1" applyProtection="1">
      <alignment horizontal="right" vertical="center"/>
      <protection locked="0"/>
    </xf>
  </cellXfs>
  <cellStyles count="299">
    <cellStyle name="20% - アクセント 1 2" xfId="1" xr:uid="{00000000-0005-0000-0000-000000000000}"/>
    <cellStyle name="20% - アクセント 1 2 2" xfId="151" xr:uid="{5D5CA81D-7502-43BB-83F6-7859283F1404}"/>
    <cellStyle name="20% - アクセント 1 3" xfId="2" xr:uid="{00000000-0005-0000-0000-000001000000}"/>
    <cellStyle name="20% - アクセント 1 3 2" xfId="3" xr:uid="{00000000-0005-0000-0000-000002000000}"/>
    <cellStyle name="20% - アクセント 1 3 2 2" xfId="153" xr:uid="{C1369362-A2FF-4049-8BFE-EC7028055ED2}"/>
    <cellStyle name="20% - アクセント 1 3 3" xfId="152" xr:uid="{CAFC3F34-31CE-4A6B-B39F-4889D5BD6E2A}"/>
    <cellStyle name="20% - アクセント 2 2" xfId="4" xr:uid="{00000000-0005-0000-0000-000003000000}"/>
    <cellStyle name="20% - アクセント 2 2 2" xfId="154" xr:uid="{F8B31374-96F3-482F-82F0-C3C4D1BE2F6A}"/>
    <cellStyle name="20% - アクセント 2 3" xfId="5" xr:uid="{00000000-0005-0000-0000-000004000000}"/>
    <cellStyle name="20% - アクセント 2 3 2" xfId="6" xr:uid="{00000000-0005-0000-0000-000005000000}"/>
    <cellStyle name="20% - アクセント 2 3 2 2" xfId="156" xr:uid="{E0813926-7837-4632-AD24-9C86C532C6FE}"/>
    <cellStyle name="20% - アクセント 2 3 3" xfId="155" xr:uid="{6BFD654B-9C30-4C88-8FAD-33E55CD7DC07}"/>
    <cellStyle name="20% - アクセント 3 2" xfId="7" xr:uid="{00000000-0005-0000-0000-000006000000}"/>
    <cellStyle name="20% - アクセント 3 2 2" xfId="157" xr:uid="{80E75D00-B87E-4039-A9B8-DA0764F506AF}"/>
    <cellStyle name="20% - アクセント 3 3" xfId="8" xr:uid="{00000000-0005-0000-0000-000007000000}"/>
    <cellStyle name="20% - アクセント 3 3 2" xfId="9" xr:uid="{00000000-0005-0000-0000-000008000000}"/>
    <cellStyle name="20% - アクセント 3 3 2 2" xfId="159" xr:uid="{B159DDA8-5014-4074-A165-61BFEA77A341}"/>
    <cellStyle name="20% - アクセント 3 3 3" xfId="158" xr:uid="{671F8718-579E-4916-9DD5-6AE37C2FF4C3}"/>
    <cellStyle name="20% - アクセント 4 2" xfId="10" xr:uid="{00000000-0005-0000-0000-000009000000}"/>
    <cellStyle name="20% - アクセント 4 2 2" xfId="160" xr:uid="{A63210EB-E518-4E09-A076-885C999B6849}"/>
    <cellStyle name="20% - アクセント 4 3" xfId="11" xr:uid="{00000000-0005-0000-0000-00000A000000}"/>
    <cellStyle name="20% - アクセント 4 3 2" xfId="12" xr:uid="{00000000-0005-0000-0000-00000B000000}"/>
    <cellStyle name="20% - アクセント 4 3 2 2" xfId="162" xr:uid="{3F4D86F3-2A9E-4BDD-BAC8-5F5AE0C0D52B}"/>
    <cellStyle name="20% - アクセント 4 3 3" xfId="161" xr:uid="{14F4E067-738B-4228-9C8F-116B5FD0BCD9}"/>
    <cellStyle name="20% - アクセント 5 2" xfId="13" xr:uid="{00000000-0005-0000-0000-00000C000000}"/>
    <cellStyle name="20% - アクセント 5 2 2" xfId="163" xr:uid="{1613DF86-7FA2-468C-9AD2-6EAA50FA2182}"/>
    <cellStyle name="20% - アクセント 5 3" xfId="14" xr:uid="{00000000-0005-0000-0000-00000D000000}"/>
    <cellStyle name="20% - アクセント 5 3 2" xfId="15" xr:uid="{00000000-0005-0000-0000-00000E000000}"/>
    <cellStyle name="20% - アクセント 5 3 2 2" xfId="165" xr:uid="{C5DEBF5E-E557-48C4-9492-7AFF5FE22C71}"/>
    <cellStyle name="20% - アクセント 5 3 3" xfId="164" xr:uid="{88DF69E9-7979-4CA4-9E8F-7F758C0F59A0}"/>
    <cellStyle name="20% - アクセント 5 4" xfId="16" xr:uid="{00000000-0005-0000-0000-00000F000000}"/>
    <cellStyle name="20% - アクセント 5 4 2" xfId="17" xr:uid="{00000000-0005-0000-0000-000010000000}"/>
    <cellStyle name="20% - アクセント 5 4 2 2" xfId="167" xr:uid="{468864E6-D92F-4185-871F-18D78A2BD6DF}"/>
    <cellStyle name="20% - アクセント 5 4 3" xfId="166" xr:uid="{7E27B800-0011-44EF-BEF3-F952932C6103}"/>
    <cellStyle name="20% - アクセント 6 2" xfId="18" xr:uid="{00000000-0005-0000-0000-000011000000}"/>
    <cellStyle name="20% - アクセント 6 2 2" xfId="168" xr:uid="{56EA339A-42AB-4ECC-B950-0EAEFEDD18BF}"/>
    <cellStyle name="20% - アクセント 6 3" xfId="19" xr:uid="{00000000-0005-0000-0000-000012000000}"/>
    <cellStyle name="20% - アクセント 6 3 2" xfId="20" xr:uid="{00000000-0005-0000-0000-000013000000}"/>
    <cellStyle name="20% - アクセント 6 3 2 2" xfId="170" xr:uid="{7AC29A79-E271-402F-B6C2-907CE33A6E65}"/>
    <cellStyle name="20% - アクセント 6 3 3" xfId="169" xr:uid="{D1AC915D-F059-4E51-BA0F-17C7B8CE5AAD}"/>
    <cellStyle name="20% - アクセント 6 4" xfId="21" xr:uid="{00000000-0005-0000-0000-000014000000}"/>
    <cellStyle name="20% - アクセント 6 4 2" xfId="22" xr:uid="{00000000-0005-0000-0000-000015000000}"/>
    <cellStyle name="20% - アクセント 6 4 2 2" xfId="172" xr:uid="{07B7D3A5-B7D3-45AF-BB75-24A28114A8E2}"/>
    <cellStyle name="20% - アクセント 6 4 3" xfId="171" xr:uid="{942DE85F-6B9C-424F-A982-D01B55185EA5}"/>
    <cellStyle name="40% - アクセント 1 2" xfId="23" xr:uid="{00000000-0005-0000-0000-000016000000}"/>
    <cellStyle name="40% - アクセント 1 2 2" xfId="173" xr:uid="{27C538D4-6147-463D-A11D-CB787273940B}"/>
    <cellStyle name="40% - アクセント 1 3" xfId="24" xr:uid="{00000000-0005-0000-0000-000017000000}"/>
    <cellStyle name="40% - アクセント 1 3 2" xfId="25" xr:uid="{00000000-0005-0000-0000-000018000000}"/>
    <cellStyle name="40% - アクセント 1 3 2 2" xfId="175" xr:uid="{B6099749-91C6-484A-BEE2-A03900EC2BDD}"/>
    <cellStyle name="40% - アクセント 1 3 3" xfId="174" xr:uid="{A3872D90-8B87-4EA7-B1F5-17AEB110916D}"/>
    <cellStyle name="40% - アクセント 2 2" xfId="26" xr:uid="{00000000-0005-0000-0000-000019000000}"/>
    <cellStyle name="40% - アクセント 2 2 2" xfId="27" xr:uid="{00000000-0005-0000-0000-00001A000000}"/>
    <cellStyle name="40% - アクセント 2 2 2 2" xfId="28" xr:uid="{00000000-0005-0000-0000-00001B000000}"/>
    <cellStyle name="40% - アクセント 2 2 2 2 2" xfId="178" xr:uid="{158E7F1F-C081-4461-9EC2-2653929BD17C}"/>
    <cellStyle name="40% - アクセント 2 2 2 3" xfId="177" xr:uid="{97489BE6-5C54-4E69-AF9D-3FD1B3E510C9}"/>
    <cellStyle name="40% - アクセント 2 2 3" xfId="176" xr:uid="{5B0DA6C2-580A-4AA1-98B2-0AC246A548A1}"/>
    <cellStyle name="40% - アクセント 2 3" xfId="29" xr:uid="{00000000-0005-0000-0000-00001C000000}"/>
    <cellStyle name="40% - アクセント 2 3 2" xfId="30" xr:uid="{00000000-0005-0000-0000-00001D000000}"/>
    <cellStyle name="40% - アクセント 2 3 2 2" xfId="180" xr:uid="{5AB03319-29CC-487F-BDF0-5F5CA6FE5FF4}"/>
    <cellStyle name="40% - アクセント 2 3 3" xfId="179" xr:uid="{25934CAE-1CD7-4211-A343-1E8EA26E75FA}"/>
    <cellStyle name="40% - アクセント 2 4" xfId="31" xr:uid="{00000000-0005-0000-0000-00001E000000}"/>
    <cellStyle name="40% - アクセント 2 4 2" xfId="32" xr:uid="{00000000-0005-0000-0000-00001F000000}"/>
    <cellStyle name="40% - アクセント 2 4 2 2" xfId="182" xr:uid="{62DD24F9-7248-49A2-BB91-CBFAAC68AFE9}"/>
    <cellStyle name="40% - アクセント 2 4 3" xfId="181" xr:uid="{0AC3331E-3BA7-452E-A183-663B8482122C}"/>
    <cellStyle name="40% - アクセント 3 2" xfId="33" xr:uid="{00000000-0005-0000-0000-000020000000}"/>
    <cellStyle name="40% - アクセント 3 2 2" xfId="183" xr:uid="{840C4D55-B8A9-4967-811C-96FA5D334D54}"/>
    <cellStyle name="40% - アクセント 3 3" xfId="34" xr:uid="{00000000-0005-0000-0000-000021000000}"/>
    <cellStyle name="40% - アクセント 3 3 2" xfId="35" xr:uid="{00000000-0005-0000-0000-000022000000}"/>
    <cellStyle name="40% - アクセント 3 3 2 2" xfId="185" xr:uid="{781D49B6-6731-43B4-8350-E09C669F1138}"/>
    <cellStyle name="40% - アクセント 3 3 3" xfId="184" xr:uid="{C846AE06-90B5-4FF5-BD0D-B570658AAA81}"/>
    <cellStyle name="40% - アクセント 4 2" xfId="36" xr:uid="{00000000-0005-0000-0000-000023000000}"/>
    <cellStyle name="40% - アクセント 4 2 2" xfId="186" xr:uid="{86770724-6B8B-4B4A-9FE8-7EFAF7437BB8}"/>
    <cellStyle name="40% - アクセント 4 3" xfId="37" xr:uid="{00000000-0005-0000-0000-000024000000}"/>
    <cellStyle name="40% - アクセント 4 3 2" xfId="38" xr:uid="{00000000-0005-0000-0000-000025000000}"/>
    <cellStyle name="40% - アクセント 4 3 2 2" xfId="188" xr:uid="{270CE06F-E939-4AB2-8323-940D6434A522}"/>
    <cellStyle name="40% - アクセント 4 3 3" xfId="187" xr:uid="{0ECAD662-9772-4FE2-A501-4EDF965883A8}"/>
    <cellStyle name="40% - アクセント 5 2" xfId="39" xr:uid="{00000000-0005-0000-0000-000026000000}"/>
    <cellStyle name="40% - アクセント 5 2 2" xfId="40" xr:uid="{00000000-0005-0000-0000-000027000000}"/>
    <cellStyle name="40% - アクセント 5 2 2 2" xfId="41" xr:uid="{00000000-0005-0000-0000-000028000000}"/>
    <cellStyle name="40% - アクセント 5 2 2 2 2" xfId="191" xr:uid="{92991737-967F-47BB-B7EF-22714B7BFAF6}"/>
    <cellStyle name="40% - アクセント 5 2 2 3" xfId="190" xr:uid="{3A5B9F9D-145A-4566-A098-B1A7DEBAA8D3}"/>
    <cellStyle name="40% - アクセント 5 2 3" xfId="189" xr:uid="{BC7C6A4B-46FB-40D8-A70E-85D5380CC6B4}"/>
    <cellStyle name="40% - アクセント 5 3" xfId="42" xr:uid="{00000000-0005-0000-0000-000029000000}"/>
    <cellStyle name="40% - アクセント 5 3 2" xfId="43" xr:uid="{00000000-0005-0000-0000-00002A000000}"/>
    <cellStyle name="40% - アクセント 5 3 2 2" xfId="193" xr:uid="{4FA013F5-7380-4A91-967C-EA228F206871}"/>
    <cellStyle name="40% - アクセント 5 3 3" xfId="192" xr:uid="{0DE9D8A4-2E9A-48A9-A722-155834ABE15E}"/>
    <cellStyle name="40% - アクセント 5 4" xfId="44" xr:uid="{00000000-0005-0000-0000-00002B000000}"/>
    <cellStyle name="40% - アクセント 5 4 2" xfId="45" xr:uid="{00000000-0005-0000-0000-00002C000000}"/>
    <cellStyle name="40% - アクセント 5 4 2 2" xfId="195" xr:uid="{62A2D290-3813-4649-AD83-6205B84EBBD2}"/>
    <cellStyle name="40% - アクセント 5 4 3" xfId="194" xr:uid="{59EF8CCB-3371-49C7-89DD-4BA85D2AAA20}"/>
    <cellStyle name="40% - アクセント 6 2" xfId="46" xr:uid="{00000000-0005-0000-0000-00002D000000}"/>
    <cellStyle name="40% - アクセント 6 2 2" xfId="196" xr:uid="{99BA2A27-C69E-432A-8E27-E7265E447126}"/>
    <cellStyle name="40% - アクセント 6 3" xfId="47" xr:uid="{00000000-0005-0000-0000-00002E000000}"/>
    <cellStyle name="40% - アクセント 6 3 2" xfId="48" xr:uid="{00000000-0005-0000-0000-00002F000000}"/>
    <cellStyle name="40% - アクセント 6 3 2 2" xfId="198" xr:uid="{9C7EC271-4F98-42C1-9FFC-5498C74DBFB2}"/>
    <cellStyle name="40% - アクセント 6 3 3" xfId="197" xr:uid="{8F580E1D-C482-4336-8116-0ACB440156B4}"/>
    <cellStyle name="60% - アクセント 1 2" xfId="49" xr:uid="{00000000-0005-0000-0000-000030000000}"/>
    <cellStyle name="60% - アクセント 1 2 2" xfId="199" xr:uid="{DE8ED7CD-83ED-46CF-A702-6AEF7BB19873}"/>
    <cellStyle name="60% - アクセント 1 3" xfId="50" xr:uid="{00000000-0005-0000-0000-000031000000}"/>
    <cellStyle name="60% - アクセント 1 3 2" xfId="51" xr:uid="{00000000-0005-0000-0000-000032000000}"/>
    <cellStyle name="60% - アクセント 1 3 2 2" xfId="201" xr:uid="{486E32F7-DCE3-4F1D-B06F-D5A01B3FEFF6}"/>
    <cellStyle name="60% - アクセント 1 3 3" xfId="200" xr:uid="{149A2A28-1252-422B-8E78-C9F81FBCB71A}"/>
    <cellStyle name="60% - アクセント 2 2" xfId="52" xr:uid="{00000000-0005-0000-0000-000033000000}"/>
    <cellStyle name="60% - アクセント 2 2 2" xfId="202" xr:uid="{18FBE329-B8E3-436F-8F73-2851FFBB655B}"/>
    <cellStyle name="60% - アクセント 2 3" xfId="53" xr:uid="{00000000-0005-0000-0000-000034000000}"/>
    <cellStyle name="60% - アクセント 2 3 2" xfId="54" xr:uid="{00000000-0005-0000-0000-000035000000}"/>
    <cellStyle name="60% - アクセント 2 3 2 2" xfId="204" xr:uid="{0BA31205-84D6-4035-8FA1-C19FB580163B}"/>
    <cellStyle name="60% - アクセント 2 3 3" xfId="203" xr:uid="{26845547-BC0C-49D6-8052-77F132FDD046}"/>
    <cellStyle name="60% - アクセント 3 2" xfId="55" xr:uid="{00000000-0005-0000-0000-000036000000}"/>
    <cellStyle name="60% - アクセント 3 2 2" xfId="205" xr:uid="{CA429E52-58EE-45FB-8683-CADA3E028E27}"/>
    <cellStyle name="60% - アクセント 3 3" xfId="56" xr:uid="{00000000-0005-0000-0000-000037000000}"/>
    <cellStyle name="60% - アクセント 3 3 2" xfId="57" xr:uid="{00000000-0005-0000-0000-000038000000}"/>
    <cellStyle name="60% - アクセント 3 3 2 2" xfId="207" xr:uid="{7250E497-5353-45E7-A25D-220A4595EDE7}"/>
    <cellStyle name="60% - アクセント 3 3 3" xfId="206" xr:uid="{1F7F6977-8451-4833-A078-97BDE38E180E}"/>
    <cellStyle name="60% - アクセント 4 2" xfId="58" xr:uid="{00000000-0005-0000-0000-000039000000}"/>
    <cellStyle name="60% - アクセント 4 2 2" xfId="208" xr:uid="{1D1ADFE2-7EDA-42AD-9825-B58EF20C7E47}"/>
    <cellStyle name="60% - アクセント 4 3" xfId="59" xr:uid="{00000000-0005-0000-0000-00003A000000}"/>
    <cellStyle name="60% - アクセント 4 3 2" xfId="60" xr:uid="{00000000-0005-0000-0000-00003B000000}"/>
    <cellStyle name="60% - アクセント 4 3 2 2" xfId="210" xr:uid="{5C098784-49ED-416B-8DA0-286B0CED76BE}"/>
    <cellStyle name="60% - アクセント 4 3 3" xfId="209" xr:uid="{61F7A536-C66A-499B-BEA6-030FDB4EADFA}"/>
    <cellStyle name="60% - アクセント 5 2" xfId="61" xr:uid="{00000000-0005-0000-0000-00003C000000}"/>
    <cellStyle name="60% - アクセント 5 2 2" xfId="211" xr:uid="{094AE2E9-EC8F-4BBE-A82F-BBA1E237050B}"/>
    <cellStyle name="60% - アクセント 5 3" xfId="62" xr:uid="{00000000-0005-0000-0000-00003D000000}"/>
    <cellStyle name="60% - アクセント 5 3 2" xfId="63" xr:uid="{00000000-0005-0000-0000-00003E000000}"/>
    <cellStyle name="60% - アクセント 5 3 2 2" xfId="213" xr:uid="{0D6714F3-9781-48CE-A346-2FFAC12DFEB0}"/>
    <cellStyle name="60% - アクセント 5 3 3" xfId="212" xr:uid="{446ED71C-B0D8-4047-9417-8CD7B9CD96C4}"/>
    <cellStyle name="60% - アクセント 6 2" xfId="64" xr:uid="{00000000-0005-0000-0000-00003F000000}"/>
    <cellStyle name="60% - アクセント 6 2 2" xfId="214" xr:uid="{0716110D-B3FE-456D-8184-191FD9C6F0A5}"/>
    <cellStyle name="60% - アクセント 6 3" xfId="65" xr:uid="{00000000-0005-0000-0000-000040000000}"/>
    <cellStyle name="60% - アクセント 6 3 2" xfId="66" xr:uid="{00000000-0005-0000-0000-000041000000}"/>
    <cellStyle name="60% - アクセント 6 3 2 2" xfId="216" xr:uid="{1F12CBB7-D8EB-4D27-9A18-69C1E9D043B1}"/>
    <cellStyle name="60% - アクセント 6 3 3" xfId="215" xr:uid="{75B2D410-B74C-4627-B05B-A5AB8FA37853}"/>
    <cellStyle name="アクセント 1 2" xfId="67" xr:uid="{00000000-0005-0000-0000-000042000000}"/>
    <cellStyle name="アクセント 1 2 2" xfId="220" xr:uid="{9A763AAE-D230-470D-B4FD-1247CE60B53F}"/>
    <cellStyle name="アクセント 1 3" xfId="68" xr:uid="{00000000-0005-0000-0000-000043000000}"/>
    <cellStyle name="アクセント 1 3 2" xfId="69" xr:uid="{00000000-0005-0000-0000-000044000000}"/>
    <cellStyle name="アクセント 1 3 2 2" xfId="222" xr:uid="{3C97F9BE-2629-4C38-BAF5-8A474EA915E4}"/>
    <cellStyle name="アクセント 1 3 3" xfId="221" xr:uid="{E4A37212-C747-4E53-AE59-1719B8E887F0}"/>
    <cellStyle name="アクセント 2 2" xfId="70" xr:uid="{00000000-0005-0000-0000-000045000000}"/>
    <cellStyle name="アクセント 2 2 2" xfId="223" xr:uid="{CDEE949A-C229-4676-87A6-00A3567F1D99}"/>
    <cellStyle name="アクセント 2 3" xfId="71" xr:uid="{00000000-0005-0000-0000-000046000000}"/>
    <cellStyle name="アクセント 2 3 2" xfId="72" xr:uid="{00000000-0005-0000-0000-000047000000}"/>
    <cellStyle name="アクセント 2 3 2 2" xfId="225" xr:uid="{122D98C5-BBD4-4B82-B351-04285705BBC4}"/>
    <cellStyle name="アクセント 2 3 3" xfId="224" xr:uid="{89EA4AB9-782B-4EC9-A5E7-3347FEB00AFB}"/>
    <cellStyle name="アクセント 3 2" xfId="73" xr:uid="{00000000-0005-0000-0000-000048000000}"/>
    <cellStyle name="アクセント 3 2 2" xfId="226" xr:uid="{F1D8DE12-AB2B-4E4C-9F19-FE85940C1923}"/>
    <cellStyle name="アクセント 3 3" xfId="74" xr:uid="{00000000-0005-0000-0000-000049000000}"/>
    <cellStyle name="アクセント 3 3 2" xfId="75" xr:uid="{00000000-0005-0000-0000-00004A000000}"/>
    <cellStyle name="アクセント 3 3 2 2" xfId="228" xr:uid="{3C88850F-334C-4FFF-8C61-16CE134303C1}"/>
    <cellStyle name="アクセント 3 3 3" xfId="227" xr:uid="{B5450002-9B0E-4663-8E97-897621630006}"/>
    <cellStyle name="アクセント 4 2" xfId="76" xr:uid="{00000000-0005-0000-0000-00004B000000}"/>
    <cellStyle name="アクセント 4 2 2" xfId="229" xr:uid="{A07B7E1C-4B74-44DB-86DF-219E29C69D33}"/>
    <cellStyle name="アクセント 4 3" xfId="77" xr:uid="{00000000-0005-0000-0000-00004C000000}"/>
    <cellStyle name="アクセント 4 3 2" xfId="78" xr:uid="{00000000-0005-0000-0000-00004D000000}"/>
    <cellStyle name="アクセント 4 3 2 2" xfId="231" xr:uid="{14CC3248-2AD8-4B0F-99D6-E468C4ECB684}"/>
    <cellStyle name="アクセント 4 3 3" xfId="230" xr:uid="{78A83018-BA38-423E-A1D7-027FC025020B}"/>
    <cellStyle name="アクセント 5 2" xfId="79" xr:uid="{00000000-0005-0000-0000-00004E000000}"/>
    <cellStyle name="アクセント 5 2 2" xfId="232" xr:uid="{FD295E4F-2175-4745-80BD-5EB9568CB0F3}"/>
    <cellStyle name="アクセント 5 3" xfId="80" xr:uid="{00000000-0005-0000-0000-00004F000000}"/>
    <cellStyle name="アクセント 5 3 2" xfId="81" xr:uid="{00000000-0005-0000-0000-000050000000}"/>
    <cellStyle name="アクセント 5 3 2 2" xfId="234" xr:uid="{34DB2930-85AE-4A1E-A56E-C223BB367DDD}"/>
    <cellStyle name="アクセント 5 3 3" xfId="233" xr:uid="{A33AC4A4-FF68-4E37-B034-ABEB5CC71AB5}"/>
    <cellStyle name="アクセント 6 2" xfId="82" xr:uid="{00000000-0005-0000-0000-000051000000}"/>
    <cellStyle name="アクセント 6 2 2" xfId="235" xr:uid="{96571C4B-921E-43C1-9F36-D1BD6F52B026}"/>
    <cellStyle name="アクセント 6 3" xfId="83" xr:uid="{00000000-0005-0000-0000-000052000000}"/>
    <cellStyle name="アクセント 6 3 2" xfId="84" xr:uid="{00000000-0005-0000-0000-000053000000}"/>
    <cellStyle name="アクセント 6 3 2 2" xfId="237" xr:uid="{3554D309-E337-4D40-B077-D755AF33AF66}"/>
    <cellStyle name="アクセント 6 3 3" xfId="236" xr:uid="{0BEF0B66-6CCC-428A-A229-CEA1EE5EE306}"/>
    <cellStyle name="タイトル" xfId="85" builtinId="15" customBuiltin="1"/>
    <cellStyle name="タイトル 2" xfId="86" xr:uid="{00000000-0005-0000-0000-000055000000}"/>
    <cellStyle name="タイトル 2 2" xfId="239" xr:uid="{2DF97711-8A7C-421F-881A-8DCC2E3C52CF}"/>
    <cellStyle name="タイトル 3" xfId="87" xr:uid="{00000000-0005-0000-0000-000056000000}"/>
    <cellStyle name="タイトル 3 2" xfId="88" xr:uid="{00000000-0005-0000-0000-000057000000}"/>
    <cellStyle name="タイトル 3 2 2" xfId="241" xr:uid="{930A68D7-B638-47CA-A489-89C3F2A64A08}"/>
    <cellStyle name="タイトル 3 3" xfId="240" xr:uid="{F82EE9DE-8CB5-4220-B6FE-B8EBC756F53C}"/>
    <cellStyle name="タイトル 4" xfId="238" xr:uid="{9EEDD989-A4B6-4E85-8FEA-43A3BF56D33C}"/>
    <cellStyle name="チェック セル 2" xfId="89" xr:uid="{00000000-0005-0000-0000-000058000000}"/>
    <cellStyle name="チェック セル 2 2" xfId="242" xr:uid="{D8CD3DE7-BE10-47A2-94F6-F59DBFE9A686}"/>
    <cellStyle name="チェック セル 3" xfId="90" xr:uid="{00000000-0005-0000-0000-000059000000}"/>
    <cellStyle name="チェック セル 3 2" xfId="91" xr:uid="{00000000-0005-0000-0000-00005A000000}"/>
    <cellStyle name="チェック セル 3 2 2" xfId="244" xr:uid="{8EAD8E28-78DC-45CD-8282-F9CFEDA9023F}"/>
    <cellStyle name="チェック セル 3 3" xfId="243" xr:uid="{35FDB3DF-9AB8-45CC-8E9D-0764E4C4A4FC}"/>
    <cellStyle name="どちらでもない 2" xfId="92" xr:uid="{00000000-0005-0000-0000-00005B000000}"/>
    <cellStyle name="どちらでもない 2 2" xfId="217" xr:uid="{3C104741-741D-47F5-9AFD-9B4B40181787}"/>
    <cellStyle name="どちらでもない 3" xfId="93" xr:uid="{00000000-0005-0000-0000-00005C000000}"/>
    <cellStyle name="どちらでもない 3 2" xfId="94" xr:uid="{00000000-0005-0000-0000-00005D000000}"/>
    <cellStyle name="どちらでもない 3 2 2" xfId="219" xr:uid="{015D9275-6CD5-484B-B6EC-0A19003A915F}"/>
    <cellStyle name="どちらでもない 3 3" xfId="218" xr:uid="{9A83EC90-49B8-4552-BBEC-F973831629E4}"/>
    <cellStyle name="パーセント" xfId="95" builtinId="5"/>
    <cellStyle name="パーセント 2" xfId="298" xr:uid="{081C2522-59D7-4ECE-B148-8EB2E453EA8F}"/>
    <cellStyle name="メモ 2" xfId="96" xr:uid="{00000000-0005-0000-0000-00005F000000}"/>
    <cellStyle name="メモ 2 2" xfId="245" xr:uid="{2A31997F-1FFC-4B3F-B045-A0333CB13E9F}"/>
    <cellStyle name="メモ 3" xfId="97" xr:uid="{00000000-0005-0000-0000-000060000000}"/>
    <cellStyle name="メモ 3 2" xfId="98" xr:uid="{00000000-0005-0000-0000-000061000000}"/>
    <cellStyle name="メモ 3 2 2" xfId="247" xr:uid="{8C9E8741-E430-475A-85A9-AD4A7EC2EEB8}"/>
    <cellStyle name="メモ 3 3" xfId="246" xr:uid="{E82E0C0A-7B5A-47B3-A43E-111D20674250}"/>
    <cellStyle name="リンク セル" xfId="99" builtinId="24" customBuiltin="1"/>
    <cellStyle name="リンク セル 2" xfId="100" xr:uid="{00000000-0005-0000-0000-000063000000}"/>
    <cellStyle name="リンク セル 2 2" xfId="249" xr:uid="{B05377C4-D5E8-44F9-81C6-FF4574413E82}"/>
    <cellStyle name="リンク セル 3" xfId="248" xr:uid="{96C11C3E-E408-4DF9-9B69-05755717522C}"/>
    <cellStyle name="悪い 2" xfId="101" xr:uid="{00000000-0005-0000-0000-000064000000}"/>
    <cellStyle name="悪い 2 2" xfId="256" xr:uid="{C9DA3348-E07F-4094-9924-DAC7CCA6E650}"/>
    <cellStyle name="悪い 3" xfId="102" xr:uid="{00000000-0005-0000-0000-000065000000}"/>
    <cellStyle name="悪い 3 2" xfId="103" xr:uid="{00000000-0005-0000-0000-000066000000}"/>
    <cellStyle name="悪い 3 2 2" xfId="258" xr:uid="{97347FBB-FA31-4429-A4BD-2F92A7EA2140}"/>
    <cellStyle name="悪い 3 3" xfId="257" xr:uid="{A55D2505-7256-4ED1-B85F-E21768444C59}"/>
    <cellStyle name="計算 2" xfId="104" xr:uid="{00000000-0005-0000-0000-000067000000}"/>
    <cellStyle name="計算 2 2" xfId="286" xr:uid="{FD731E6E-8DD6-4512-A391-B8D1C158DBA4}"/>
    <cellStyle name="計算 3" xfId="105" xr:uid="{00000000-0005-0000-0000-000068000000}"/>
    <cellStyle name="計算 3 2" xfId="106" xr:uid="{00000000-0005-0000-0000-000069000000}"/>
    <cellStyle name="計算 3 2 2" xfId="288" xr:uid="{9F01BE92-BFA1-4185-A050-06F80801CF84}"/>
    <cellStyle name="計算 3 3" xfId="287" xr:uid="{68F1F118-2452-4125-BE3F-53C487D6B28E}"/>
    <cellStyle name="警告文 2" xfId="107" xr:uid="{00000000-0005-0000-0000-00006A000000}"/>
    <cellStyle name="警告文 2 2" xfId="291" xr:uid="{97DB6EEE-F583-4800-83F2-6FC0623F4703}"/>
    <cellStyle name="警告文 3" xfId="108" xr:uid="{00000000-0005-0000-0000-00006B000000}"/>
    <cellStyle name="警告文 3 2" xfId="109" xr:uid="{00000000-0005-0000-0000-00006C000000}"/>
    <cellStyle name="警告文 3 2 2" xfId="293" xr:uid="{FC7A6ECD-2C00-428A-AC45-C4537C586B98}"/>
    <cellStyle name="警告文 3 3" xfId="292" xr:uid="{906BC8B5-DD51-4E8E-8D35-8BFBFCB42703}"/>
    <cellStyle name="桁区切り" xfId="110" builtinId="6"/>
    <cellStyle name="桁区切り 2" xfId="111" xr:uid="{00000000-0005-0000-0000-00006E000000}"/>
    <cellStyle name="桁区切り 2 2" xfId="259" xr:uid="{9F925B3E-9B78-41D1-AF77-39CA86F4538F}"/>
    <cellStyle name="桁区切り 3" xfId="297" xr:uid="{FFF881DC-F9E1-4AD4-B59E-752C6325084B}"/>
    <cellStyle name="見出し 1" xfId="112" builtinId="16" customBuiltin="1"/>
    <cellStyle name="見出し 1 2" xfId="113" xr:uid="{00000000-0005-0000-0000-000070000000}"/>
    <cellStyle name="見出し 1 2 2" xfId="274" xr:uid="{9BC84AB4-0ABB-447F-A1C7-AECDC91733C5}"/>
    <cellStyle name="見出し 1 3" xfId="273" xr:uid="{0F65BE9E-058B-4774-849D-910509BF0CF1}"/>
    <cellStyle name="見出し 2 2" xfId="114" xr:uid="{00000000-0005-0000-0000-000071000000}"/>
    <cellStyle name="見出し 2 2 2" xfId="115" xr:uid="{00000000-0005-0000-0000-000072000000}"/>
    <cellStyle name="見出し 2 2 2 2" xfId="116" xr:uid="{00000000-0005-0000-0000-000073000000}"/>
    <cellStyle name="見出し 2 2 2 2 2" xfId="277" xr:uid="{B426E08D-D9A0-4D76-AB6E-6F94F2E05111}"/>
    <cellStyle name="見出し 2 2 2 3" xfId="276" xr:uid="{974DD6D1-A9FC-43F8-8A27-2B12CAAB681D}"/>
    <cellStyle name="見出し 2 2 3" xfId="275" xr:uid="{B42A41A0-05D0-443B-98CD-48D93F9069A3}"/>
    <cellStyle name="見出し 2 3" xfId="117" xr:uid="{00000000-0005-0000-0000-000074000000}"/>
    <cellStyle name="見出し 2 3 2" xfId="118" xr:uid="{00000000-0005-0000-0000-000075000000}"/>
    <cellStyle name="見出し 2 3 2 2" xfId="279" xr:uid="{E8DDEFBB-FD90-45A5-B8F5-7EDE0232860E}"/>
    <cellStyle name="見出し 2 3 3" xfId="278" xr:uid="{F0D5A4FF-8DE2-49D1-9423-A09B20231ACB}"/>
    <cellStyle name="見出し 2 4" xfId="119" xr:uid="{00000000-0005-0000-0000-000076000000}"/>
    <cellStyle name="見出し 2 4 2" xfId="120" xr:uid="{00000000-0005-0000-0000-000077000000}"/>
    <cellStyle name="見出し 2 4 2 2" xfId="281" xr:uid="{E91DC23F-8A70-4F41-8754-449A0B12E004}"/>
    <cellStyle name="見出し 2 4 3" xfId="280" xr:uid="{75328D9E-86D3-4B8F-85F0-DFB307490482}"/>
    <cellStyle name="見出し 3" xfId="121" builtinId="18" customBuiltin="1"/>
    <cellStyle name="見出し 3 2" xfId="122" xr:uid="{00000000-0005-0000-0000-000079000000}"/>
    <cellStyle name="見出し 3 2 2" xfId="283" xr:uid="{6BFFEDB6-00A4-45EF-B92C-E56F5136D8B5}"/>
    <cellStyle name="見出し 3 3" xfId="282" xr:uid="{E2105DDA-6898-44BA-94EA-3AFB87FF77CC}"/>
    <cellStyle name="見出し 4" xfId="123" builtinId="19" customBuiltin="1"/>
    <cellStyle name="見出し 4 2" xfId="124" xr:uid="{00000000-0005-0000-0000-00007B000000}"/>
    <cellStyle name="見出し 4 2 2" xfId="285" xr:uid="{1FBE3E0B-2331-4FA5-98F6-28F26188B968}"/>
    <cellStyle name="見出し 4 3" xfId="284" xr:uid="{2F61EE1A-4C57-41CD-AB49-F1982ADC4175}"/>
    <cellStyle name="集計 2" xfId="125" xr:uid="{00000000-0005-0000-0000-00007C000000}"/>
    <cellStyle name="集計 2 2" xfId="294" xr:uid="{10A011C0-22A5-416C-8A45-3302B8A46BAF}"/>
    <cellStyle name="集計 3" xfId="126" xr:uid="{00000000-0005-0000-0000-00007D000000}"/>
    <cellStyle name="集計 3 2" xfId="127" xr:uid="{00000000-0005-0000-0000-00007E000000}"/>
    <cellStyle name="集計 3 2 2" xfId="296" xr:uid="{E0B4B7EB-D545-4E80-AA76-D7B1DACFDDE4}"/>
    <cellStyle name="集計 3 3" xfId="295" xr:uid="{BA852EB9-1259-48F2-94BA-F5365724CDD8}"/>
    <cellStyle name="出力 2" xfId="128" xr:uid="{00000000-0005-0000-0000-00007F000000}"/>
    <cellStyle name="出力 2 2" xfId="253" xr:uid="{28EB32E5-9F5C-48AB-BDB5-8B7C57425345}"/>
    <cellStyle name="出力 3" xfId="129" xr:uid="{00000000-0005-0000-0000-000080000000}"/>
    <cellStyle name="出力 3 2" xfId="130" xr:uid="{00000000-0005-0000-0000-000081000000}"/>
    <cellStyle name="出力 3 2 2" xfId="255" xr:uid="{D5D380C1-F0E3-4E30-94A4-9B7983D9B9F8}"/>
    <cellStyle name="出力 3 3" xfId="254" xr:uid="{2D029916-8E12-4080-B7F2-3B89F7D1A59D}"/>
    <cellStyle name="説明文" xfId="131" builtinId="53" customBuiltin="1"/>
    <cellStyle name="説明文 2" xfId="132" xr:uid="{00000000-0005-0000-0000-000083000000}"/>
    <cellStyle name="説明文 2 2" xfId="290" xr:uid="{0F3237FA-6E3B-47B1-873D-ACC553C00497}"/>
    <cellStyle name="説明文 3" xfId="289" xr:uid="{2F9CD398-C068-4B75-B0EE-E691D35B0C01}"/>
    <cellStyle name="入力 2" xfId="133" xr:uid="{00000000-0005-0000-0000-000084000000}"/>
    <cellStyle name="入力 2 2" xfId="250" xr:uid="{FCF3BABC-97AA-4739-AB99-A02005BD97E7}"/>
    <cellStyle name="入力 3" xfId="134" xr:uid="{00000000-0005-0000-0000-000085000000}"/>
    <cellStyle name="入力 3 2" xfId="135" xr:uid="{00000000-0005-0000-0000-000086000000}"/>
    <cellStyle name="入力 3 2 2" xfId="252" xr:uid="{7AD290C6-3DE1-4281-9CC6-C9ED6B276327}"/>
    <cellStyle name="入力 3 3" xfId="251" xr:uid="{62E46E31-E333-4FB9-B78C-8F84279C02AC}"/>
    <cellStyle name="標準" xfId="0" builtinId="0"/>
    <cellStyle name="標準 2" xfId="136" xr:uid="{00000000-0005-0000-0000-000088000000}"/>
    <cellStyle name="標準 2 2" xfId="260" xr:uid="{C0FFD58E-CC80-4EB6-8682-C7C701345B64}"/>
    <cellStyle name="標準 3" xfId="137" xr:uid="{00000000-0005-0000-0000-000089000000}"/>
    <cellStyle name="標準 3 2" xfId="138" xr:uid="{00000000-0005-0000-0000-00008A000000}"/>
    <cellStyle name="標準 3 2 2" xfId="139" xr:uid="{00000000-0005-0000-0000-00008B000000}"/>
    <cellStyle name="標準 3 2 2 2" xfId="263" xr:uid="{833390E8-157C-4091-9B02-E321135E834A}"/>
    <cellStyle name="標準 3 2 3" xfId="262" xr:uid="{F5BB2DA3-0D2A-4C63-99CB-326EC775A08D}"/>
    <cellStyle name="標準 3 3" xfId="140" xr:uid="{00000000-0005-0000-0000-00008C000000}"/>
    <cellStyle name="標準 3 3 2" xfId="141" xr:uid="{00000000-0005-0000-0000-00008D000000}"/>
    <cellStyle name="標準 3 3 2 2" xfId="265" xr:uid="{A20607E3-CBA3-4E30-BA95-A6A8F24E7494}"/>
    <cellStyle name="標準 3 3 3" xfId="264" xr:uid="{291C7AE9-8320-4ECE-BBBC-6CBF35B4CEB3}"/>
    <cellStyle name="標準 3 4" xfId="261" xr:uid="{34132ECF-D817-4157-BDB9-BACF3DD617B6}"/>
    <cellStyle name="標準 4" xfId="142" xr:uid="{00000000-0005-0000-0000-00008E000000}"/>
    <cellStyle name="標準 4 2" xfId="266" xr:uid="{12409481-6B0F-4DD6-9A19-C4732CC50C36}"/>
    <cellStyle name="標準 5" xfId="143" xr:uid="{00000000-0005-0000-0000-00008F000000}"/>
    <cellStyle name="標準 5 2" xfId="267" xr:uid="{5B31CDA6-B740-4247-A5C1-19D73DD1D68A}"/>
    <cellStyle name="標準 6" xfId="144" xr:uid="{00000000-0005-0000-0000-000090000000}"/>
    <cellStyle name="標準 6 2" xfId="145" xr:uid="{00000000-0005-0000-0000-000091000000}"/>
    <cellStyle name="標準 6 2 2" xfId="269" xr:uid="{0ABC819F-FA90-46F0-899B-3D6609982BF8}"/>
    <cellStyle name="標準 6 3" xfId="268" xr:uid="{79BA7A7B-EEE1-47E3-BEC2-D1C728F8E73D}"/>
    <cellStyle name="標準 7" xfId="150" xr:uid="{EEFCB297-EFB0-4876-B16C-7965A7E567A0}"/>
    <cellStyle name="標準_Sheet1" xfId="146" xr:uid="{00000000-0005-0000-0000-000092000000}"/>
    <cellStyle name="良い 2" xfId="147" xr:uid="{00000000-0005-0000-0000-000093000000}"/>
    <cellStyle name="良い 2 2" xfId="270" xr:uid="{B35F3935-657C-4E47-8C92-763BB6AC6CE3}"/>
    <cellStyle name="良い 3" xfId="148" xr:uid="{00000000-0005-0000-0000-000094000000}"/>
    <cellStyle name="良い 3 2" xfId="149" xr:uid="{00000000-0005-0000-0000-000095000000}"/>
    <cellStyle name="良い 3 2 2" xfId="272" xr:uid="{B5AF380A-CF57-48FA-817F-05164BDED731}"/>
    <cellStyle name="良い 3 3" xfId="271" xr:uid="{63DC23DD-BD84-418C-9655-CC3C14FC19AB}"/>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microsoft.com/office/2017/10/relationships/person" Target="persons/person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942975</xdr:colOff>
      <xdr:row>6</xdr:row>
      <xdr:rowOff>0</xdr:rowOff>
    </xdr:to>
    <xdr:sp macro="" textlink="">
      <xdr:nvSpPr>
        <xdr:cNvPr id="208320" name="Line 1">
          <a:extLst>
            <a:ext uri="{FF2B5EF4-FFF2-40B4-BE49-F238E27FC236}">
              <a16:creationId xmlns:a16="http://schemas.microsoft.com/office/drawing/2014/main" id="{2A5AB16C-B084-47C3-9DAB-821E748FF5C0}"/>
            </a:ext>
          </a:extLst>
        </xdr:cNvPr>
        <xdr:cNvSpPr>
          <a:spLocks noChangeShapeType="1"/>
        </xdr:cNvSpPr>
      </xdr:nvSpPr>
      <xdr:spPr bwMode="auto">
        <a:xfrm>
          <a:off x="0" y="485775"/>
          <a:ext cx="942975" cy="8286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xdr:row>
      <xdr:rowOff>9525</xdr:rowOff>
    </xdr:from>
    <xdr:to>
      <xdr:col>30</xdr:col>
      <xdr:colOff>0</xdr:colOff>
      <xdr:row>5</xdr:row>
      <xdr:rowOff>0</xdr:rowOff>
    </xdr:to>
    <xdr:sp macro="" textlink="">
      <xdr:nvSpPr>
        <xdr:cNvPr id="208322" name="Line 5">
          <a:extLst>
            <a:ext uri="{FF2B5EF4-FFF2-40B4-BE49-F238E27FC236}">
              <a16:creationId xmlns:a16="http://schemas.microsoft.com/office/drawing/2014/main" id="{A8C22EB3-2D36-4A83-91EC-C1EB32822645}"/>
            </a:ext>
          </a:extLst>
        </xdr:cNvPr>
        <xdr:cNvSpPr>
          <a:spLocks noChangeShapeType="1"/>
        </xdr:cNvSpPr>
      </xdr:nvSpPr>
      <xdr:spPr bwMode="auto">
        <a:xfrm>
          <a:off x="31584900" y="381000"/>
          <a:ext cx="0" cy="6191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xdr:row>
      <xdr:rowOff>9525</xdr:rowOff>
    </xdr:from>
    <xdr:to>
      <xdr:col>30</xdr:col>
      <xdr:colOff>0</xdr:colOff>
      <xdr:row>5</xdr:row>
      <xdr:rowOff>0</xdr:rowOff>
    </xdr:to>
    <xdr:sp macro="" textlink="">
      <xdr:nvSpPr>
        <xdr:cNvPr id="208323" name="Line 7">
          <a:extLst>
            <a:ext uri="{FF2B5EF4-FFF2-40B4-BE49-F238E27FC236}">
              <a16:creationId xmlns:a16="http://schemas.microsoft.com/office/drawing/2014/main" id="{99F4DA56-B151-4156-9851-5A6E3887C4AB}"/>
            </a:ext>
          </a:extLst>
        </xdr:cNvPr>
        <xdr:cNvSpPr>
          <a:spLocks noChangeShapeType="1"/>
        </xdr:cNvSpPr>
      </xdr:nvSpPr>
      <xdr:spPr bwMode="auto">
        <a:xfrm>
          <a:off x="31584900" y="381000"/>
          <a:ext cx="0" cy="6191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9525</xdr:rowOff>
    </xdr:from>
    <xdr:to>
      <xdr:col>0</xdr:col>
      <xdr:colOff>962025</xdr:colOff>
      <xdr:row>4</xdr:row>
      <xdr:rowOff>0</xdr:rowOff>
    </xdr:to>
    <xdr:sp macro="" textlink="">
      <xdr:nvSpPr>
        <xdr:cNvPr id="217200" name="Line 1">
          <a:extLst>
            <a:ext uri="{FF2B5EF4-FFF2-40B4-BE49-F238E27FC236}">
              <a16:creationId xmlns:a16="http://schemas.microsoft.com/office/drawing/2014/main" id="{08D08C76-F319-44F5-B4EB-B5167CC0E307}"/>
            </a:ext>
          </a:extLst>
        </xdr:cNvPr>
        <xdr:cNvSpPr>
          <a:spLocks noChangeShapeType="1"/>
        </xdr:cNvSpPr>
      </xdr:nvSpPr>
      <xdr:spPr bwMode="auto">
        <a:xfrm>
          <a:off x="0" y="495300"/>
          <a:ext cx="962025" cy="9048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xdr:col>
      <xdr:colOff>9525</xdr:colOff>
      <xdr:row>4</xdr:row>
      <xdr:rowOff>0</xdr:rowOff>
    </xdr:to>
    <xdr:sp macro="" textlink="">
      <xdr:nvSpPr>
        <xdr:cNvPr id="218224" name="Line 1">
          <a:extLst>
            <a:ext uri="{FF2B5EF4-FFF2-40B4-BE49-F238E27FC236}">
              <a16:creationId xmlns:a16="http://schemas.microsoft.com/office/drawing/2014/main" id="{372EEC24-157F-4559-AD0C-9A51E5FE9989}"/>
            </a:ext>
          </a:extLst>
        </xdr:cNvPr>
        <xdr:cNvSpPr>
          <a:spLocks noChangeShapeType="1"/>
        </xdr:cNvSpPr>
      </xdr:nvSpPr>
      <xdr:spPr bwMode="auto">
        <a:xfrm>
          <a:off x="38100" y="533400"/>
          <a:ext cx="952500" cy="838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9525</xdr:rowOff>
    </xdr:from>
    <xdr:to>
      <xdr:col>1</xdr:col>
      <xdr:colOff>9525</xdr:colOff>
      <xdr:row>4</xdr:row>
      <xdr:rowOff>28575</xdr:rowOff>
    </xdr:to>
    <xdr:sp macro="" textlink="">
      <xdr:nvSpPr>
        <xdr:cNvPr id="219248" name="Line 1">
          <a:extLst>
            <a:ext uri="{FF2B5EF4-FFF2-40B4-BE49-F238E27FC236}">
              <a16:creationId xmlns:a16="http://schemas.microsoft.com/office/drawing/2014/main" id="{D15D6EBE-70D2-44A4-AC5A-A52ED9A6813D}"/>
            </a:ext>
          </a:extLst>
        </xdr:cNvPr>
        <xdr:cNvSpPr>
          <a:spLocks noChangeShapeType="1"/>
        </xdr:cNvSpPr>
      </xdr:nvSpPr>
      <xdr:spPr bwMode="auto">
        <a:xfrm>
          <a:off x="0" y="504825"/>
          <a:ext cx="1057275" cy="8953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2</xdr:row>
      <xdr:rowOff>19050</xdr:rowOff>
    </xdr:from>
    <xdr:to>
      <xdr:col>1</xdr:col>
      <xdr:colOff>9525</xdr:colOff>
      <xdr:row>6</xdr:row>
      <xdr:rowOff>0</xdr:rowOff>
    </xdr:to>
    <xdr:sp macro="" textlink="">
      <xdr:nvSpPr>
        <xdr:cNvPr id="209233" name="Line 5">
          <a:extLst>
            <a:ext uri="{FF2B5EF4-FFF2-40B4-BE49-F238E27FC236}">
              <a16:creationId xmlns:a16="http://schemas.microsoft.com/office/drawing/2014/main" id="{8508F05D-B071-4F33-A290-5C88B7AB5E13}"/>
            </a:ext>
          </a:extLst>
        </xdr:cNvPr>
        <xdr:cNvSpPr>
          <a:spLocks noChangeShapeType="1"/>
        </xdr:cNvSpPr>
      </xdr:nvSpPr>
      <xdr:spPr bwMode="auto">
        <a:xfrm>
          <a:off x="19050" y="495300"/>
          <a:ext cx="94297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xdr:row>
      <xdr:rowOff>19050</xdr:rowOff>
    </xdr:from>
    <xdr:to>
      <xdr:col>11</xdr:col>
      <xdr:colOff>9525</xdr:colOff>
      <xdr:row>6</xdr:row>
      <xdr:rowOff>0</xdr:rowOff>
    </xdr:to>
    <xdr:sp macro="" textlink="">
      <xdr:nvSpPr>
        <xdr:cNvPr id="209234" name="Line 5">
          <a:extLst>
            <a:ext uri="{FF2B5EF4-FFF2-40B4-BE49-F238E27FC236}">
              <a16:creationId xmlns:a16="http://schemas.microsoft.com/office/drawing/2014/main" id="{C372737C-DD44-4481-9D44-899CFA04E009}"/>
            </a:ext>
          </a:extLst>
        </xdr:cNvPr>
        <xdr:cNvSpPr>
          <a:spLocks noChangeShapeType="1"/>
        </xdr:cNvSpPr>
      </xdr:nvSpPr>
      <xdr:spPr bwMode="auto">
        <a:xfrm>
          <a:off x="9601200" y="495300"/>
          <a:ext cx="952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923925</xdr:colOff>
      <xdr:row>6</xdr:row>
      <xdr:rowOff>0</xdr:rowOff>
    </xdr:to>
    <xdr:sp macro="" textlink="">
      <xdr:nvSpPr>
        <xdr:cNvPr id="210032" name="Line 52">
          <a:extLst>
            <a:ext uri="{FF2B5EF4-FFF2-40B4-BE49-F238E27FC236}">
              <a16:creationId xmlns:a16="http://schemas.microsoft.com/office/drawing/2014/main" id="{AD5C73E5-3FFD-417D-BDF5-2BA2A41943F5}"/>
            </a:ext>
          </a:extLst>
        </xdr:cNvPr>
        <xdr:cNvSpPr>
          <a:spLocks noChangeShapeType="1"/>
        </xdr:cNvSpPr>
      </xdr:nvSpPr>
      <xdr:spPr bwMode="auto">
        <a:xfrm>
          <a:off x="0" y="485775"/>
          <a:ext cx="92392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9525</xdr:colOff>
      <xdr:row>6</xdr:row>
      <xdr:rowOff>0</xdr:rowOff>
    </xdr:to>
    <xdr:sp macro="" textlink="">
      <xdr:nvSpPr>
        <xdr:cNvPr id="211056" name="Line 1">
          <a:extLst>
            <a:ext uri="{FF2B5EF4-FFF2-40B4-BE49-F238E27FC236}">
              <a16:creationId xmlns:a16="http://schemas.microsoft.com/office/drawing/2014/main" id="{73A39222-8FF2-400A-89D3-9EEE4D16E2C8}"/>
            </a:ext>
          </a:extLst>
        </xdr:cNvPr>
        <xdr:cNvSpPr>
          <a:spLocks noChangeShapeType="1"/>
        </xdr:cNvSpPr>
      </xdr:nvSpPr>
      <xdr:spPr bwMode="auto">
        <a:xfrm>
          <a:off x="0" y="485775"/>
          <a:ext cx="971550"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xdr:row>
      <xdr:rowOff>38100</xdr:rowOff>
    </xdr:from>
    <xdr:to>
      <xdr:col>1</xdr:col>
      <xdr:colOff>9525</xdr:colOff>
      <xdr:row>6</xdr:row>
      <xdr:rowOff>0</xdr:rowOff>
    </xdr:to>
    <xdr:sp macro="" textlink="">
      <xdr:nvSpPr>
        <xdr:cNvPr id="212080" name="Line 4">
          <a:extLst>
            <a:ext uri="{FF2B5EF4-FFF2-40B4-BE49-F238E27FC236}">
              <a16:creationId xmlns:a16="http://schemas.microsoft.com/office/drawing/2014/main" id="{3C99182A-8F94-4F11-9C98-8491098F417D}"/>
            </a:ext>
          </a:extLst>
        </xdr:cNvPr>
        <xdr:cNvSpPr>
          <a:spLocks noChangeShapeType="1"/>
        </xdr:cNvSpPr>
      </xdr:nvSpPr>
      <xdr:spPr bwMode="auto">
        <a:xfrm>
          <a:off x="9525" y="514350"/>
          <a:ext cx="952500" cy="838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28575</xdr:colOff>
      <xdr:row>6</xdr:row>
      <xdr:rowOff>19050</xdr:rowOff>
    </xdr:to>
    <xdr:sp macro="" textlink="">
      <xdr:nvSpPr>
        <xdr:cNvPr id="213104" name="Line 3">
          <a:extLst>
            <a:ext uri="{FF2B5EF4-FFF2-40B4-BE49-F238E27FC236}">
              <a16:creationId xmlns:a16="http://schemas.microsoft.com/office/drawing/2014/main" id="{2E57392D-16BB-42E5-9A56-749D717A8218}"/>
            </a:ext>
          </a:extLst>
        </xdr:cNvPr>
        <xdr:cNvSpPr>
          <a:spLocks noChangeShapeType="1"/>
        </xdr:cNvSpPr>
      </xdr:nvSpPr>
      <xdr:spPr bwMode="auto">
        <a:xfrm>
          <a:off x="9525" y="476250"/>
          <a:ext cx="971550" cy="8953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6</xdr:row>
      <xdr:rowOff>200025</xdr:rowOff>
    </xdr:to>
    <xdr:sp macro="" textlink="">
      <xdr:nvSpPr>
        <xdr:cNvPr id="214128" name="Line 9">
          <a:extLst>
            <a:ext uri="{FF2B5EF4-FFF2-40B4-BE49-F238E27FC236}">
              <a16:creationId xmlns:a16="http://schemas.microsoft.com/office/drawing/2014/main" id="{A47AF7A7-5F2A-4779-BA71-5A20FF5510AF}"/>
            </a:ext>
          </a:extLst>
        </xdr:cNvPr>
        <xdr:cNvSpPr>
          <a:spLocks noChangeShapeType="1"/>
        </xdr:cNvSpPr>
      </xdr:nvSpPr>
      <xdr:spPr bwMode="auto">
        <a:xfrm>
          <a:off x="0" y="476250"/>
          <a:ext cx="98107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942975</xdr:colOff>
      <xdr:row>3</xdr:row>
      <xdr:rowOff>209550</xdr:rowOff>
    </xdr:to>
    <xdr:sp macro="" textlink="">
      <xdr:nvSpPr>
        <xdr:cNvPr id="215152" name="Line 1">
          <a:extLst>
            <a:ext uri="{FF2B5EF4-FFF2-40B4-BE49-F238E27FC236}">
              <a16:creationId xmlns:a16="http://schemas.microsoft.com/office/drawing/2014/main" id="{0DD5E82F-02A3-425C-BAAB-F2D4598C9E32}"/>
            </a:ext>
          </a:extLst>
        </xdr:cNvPr>
        <xdr:cNvSpPr>
          <a:spLocks noChangeShapeType="1"/>
        </xdr:cNvSpPr>
      </xdr:nvSpPr>
      <xdr:spPr bwMode="auto">
        <a:xfrm>
          <a:off x="0" y="476250"/>
          <a:ext cx="94297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942975</xdr:colOff>
      <xdr:row>4</xdr:row>
      <xdr:rowOff>0</xdr:rowOff>
    </xdr:to>
    <xdr:sp macro="" textlink="">
      <xdr:nvSpPr>
        <xdr:cNvPr id="216288" name="Line 1">
          <a:extLst>
            <a:ext uri="{FF2B5EF4-FFF2-40B4-BE49-F238E27FC236}">
              <a16:creationId xmlns:a16="http://schemas.microsoft.com/office/drawing/2014/main" id="{503DBE7E-90D7-492C-A5D1-CCE581AA5310}"/>
            </a:ext>
          </a:extLst>
        </xdr:cNvPr>
        <xdr:cNvSpPr>
          <a:spLocks noChangeShapeType="1"/>
        </xdr:cNvSpPr>
      </xdr:nvSpPr>
      <xdr:spPr bwMode="auto">
        <a:xfrm>
          <a:off x="0" y="504825"/>
          <a:ext cx="942975" cy="8477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0</xdr:row>
      <xdr:rowOff>9525</xdr:rowOff>
    </xdr:from>
    <xdr:to>
      <xdr:col>42</xdr:col>
      <xdr:colOff>9525</xdr:colOff>
      <xdr:row>4</xdr:row>
      <xdr:rowOff>0</xdr:rowOff>
    </xdr:to>
    <xdr:sp macro="" textlink="">
      <xdr:nvSpPr>
        <xdr:cNvPr id="216289" name="Line 6">
          <a:extLst>
            <a:ext uri="{FF2B5EF4-FFF2-40B4-BE49-F238E27FC236}">
              <a16:creationId xmlns:a16="http://schemas.microsoft.com/office/drawing/2014/main" id="{EB547A34-74F5-4AC1-8F39-03BD8A8F1AE6}"/>
            </a:ext>
          </a:extLst>
        </xdr:cNvPr>
        <xdr:cNvSpPr>
          <a:spLocks noChangeShapeType="1"/>
        </xdr:cNvSpPr>
      </xdr:nvSpPr>
      <xdr:spPr bwMode="auto">
        <a:xfrm>
          <a:off x="31746825" y="485775"/>
          <a:ext cx="952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35"/>
  <sheetViews>
    <sheetView zoomScaleNormal="100" zoomScaleSheetLayoutView="90" workbookViewId="0"/>
  </sheetViews>
  <sheetFormatPr defaultColWidth="9" defaultRowHeight="13.5"/>
  <cols>
    <col min="1" max="1" width="15.875" customWidth="1"/>
    <col min="2" max="2" width="57.125" customWidth="1"/>
    <col min="3" max="3" width="15.875" customWidth="1"/>
    <col min="4" max="4" width="9" customWidth="1"/>
  </cols>
  <sheetData>
    <row r="1" spans="2:2">
      <c r="B1" s="657"/>
    </row>
    <row r="2" spans="2:2" ht="17.25">
      <c r="B2" s="886"/>
    </row>
    <row r="3" spans="2:2">
      <c r="B3" s="657"/>
    </row>
    <row r="4" spans="2:2">
      <c r="B4" s="657"/>
    </row>
    <row r="5" spans="2:2">
      <c r="B5" s="657"/>
    </row>
    <row r="6" spans="2:2">
      <c r="B6" s="657"/>
    </row>
    <row r="7" spans="2:2">
      <c r="B7" s="657"/>
    </row>
    <row r="8" spans="2:2" ht="53.25">
      <c r="B8" s="82" t="s">
        <v>349</v>
      </c>
    </row>
    <row r="9" spans="2:2">
      <c r="B9" s="678"/>
    </row>
    <row r="10" spans="2:2">
      <c r="B10" s="678"/>
    </row>
    <row r="11" spans="2:2">
      <c r="B11" s="657"/>
    </row>
    <row r="12" spans="2:2">
      <c r="B12" s="657"/>
    </row>
    <row r="13" spans="2:2">
      <c r="B13" s="657"/>
    </row>
    <row r="14" spans="2:2">
      <c r="B14" s="678"/>
    </row>
    <row r="15" spans="2:2">
      <c r="B15" s="678"/>
    </row>
    <row r="16" spans="2:2">
      <c r="B16" s="678"/>
    </row>
    <row r="17" spans="2:2">
      <c r="B17" s="678"/>
    </row>
    <row r="18" spans="2:2">
      <c r="B18" s="657"/>
    </row>
    <row r="19" spans="2:2">
      <c r="B19" s="657"/>
    </row>
    <row r="20" spans="2:2">
      <c r="B20" s="887"/>
    </row>
    <row r="21" spans="2:2">
      <c r="B21" s="657"/>
    </row>
    <row r="22" spans="2:2">
      <c r="B22" s="657"/>
    </row>
    <row r="23" spans="2:2">
      <c r="B23" s="657"/>
    </row>
    <row r="24" spans="2:2">
      <c r="B24" s="657"/>
    </row>
    <row r="25" spans="2:2">
      <c r="B25" s="657"/>
    </row>
    <row r="26" spans="2:2">
      <c r="B26" s="657"/>
    </row>
    <row r="27" spans="2:2">
      <c r="B27" s="1359"/>
    </row>
    <row r="28" spans="2:2" ht="184.5" customHeight="1">
      <c r="B28" s="1360"/>
    </row>
    <row r="29" spans="2:2" ht="84" customHeight="1">
      <c r="B29" s="1050" t="s">
        <v>796</v>
      </c>
    </row>
    <row r="30" spans="2:2" ht="18" customHeight="1">
      <c r="B30" s="720" t="s">
        <v>668</v>
      </c>
    </row>
    <row r="31" spans="2:2" ht="16.5" customHeight="1">
      <c r="B31" s="77"/>
    </row>
    <row r="32" spans="2:2" ht="42" customHeight="1">
      <c r="B32" s="78" t="s">
        <v>350</v>
      </c>
    </row>
    <row r="33" spans="2:2" ht="11.25" customHeight="1">
      <c r="B33" s="78"/>
    </row>
    <row r="34" spans="2:2" ht="3" customHeight="1">
      <c r="B34" s="657"/>
    </row>
    <row r="35" spans="2:2" ht="5.25" customHeight="1"/>
  </sheetData>
  <customSheetViews>
    <customSheetView guid="{CFB8F6A3-286B-44DA-98E2-E06FA9DC17D9}">
      <selection activeCell="D28" sqref="D28"/>
      <pageMargins left="0.70866141732283472" right="0.70866141732283472" top="0.74803149606299213" bottom="0.74803149606299213" header="0.31496062992125984" footer="0.31496062992125984"/>
      <pageSetup paperSize="9" orientation="portrait" r:id="rId1"/>
    </customSheetView>
    <customSheetView guid="{429188B7-F8E8-41E0-BAA6-8F869C883D4F}" scale="80">
      <pageMargins left="0.70866141732283472" right="0.70866141732283472" top="0.74803149606299213" bottom="0.74803149606299213" header="0.31496062992125984" footer="0.31496062992125984"/>
      <pageSetup paperSize="9" orientation="portrait" r:id="rId2"/>
    </customSheetView>
  </customSheetViews>
  <mergeCells count="1">
    <mergeCell ref="B27:B2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9"/>
  <dimension ref="A1:AE73"/>
  <sheetViews>
    <sheetView showGridLines="0" view="pageBreakPreview" zoomScaleNormal="70" zoomScaleSheetLayoutView="100" workbookViewId="0">
      <pane xSplit="1" ySplit="4" topLeftCell="F5" activePane="bottomRight" state="frozen"/>
      <selection sqref="A1:C2"/>
      <selection pane="topRight" sqref="A1:C2"/>
      <selection pane="bottomLeft" sqref="A1:C2"/>
      <selection pane="bottomRight"/>
    </sheetView>
  </sheetViews>
  <sheetFormatPr defaultColWidth="9" defaultRowHeight="13.5"/>
  <cols>
    <col min="1" max="1" width="12.5" customWidth="1"/>
    <col min="2" max="6" width="19" customWidth="1"/>
    <col min="7" max="12" width="15.875" customWidth="1"/>
    <col min="13" max="15" width="19" customWidth="1"/>
    <col min="16" max="16" width="9.5" style="670" customWidth="1"/>
    <col min="17" max="21" width="9.5" customWidth="1"/>
    <col min="22" max="26" width="19" customWidth="1"/>
  </cols>
  <sheetData>
    <row r="1" spans="1:31" ht="17.25" customHeight="1">
      <c r="A1" s="44" t="s">
        <v>473</v>
      </c>
      <c r="B1" s="1622" t="s">
        <v>126</v>
      </c>
      <c r="C1" s="1700" t="s">
        <v>127</v>
      </c>
      <c r="D1" s="1701" t="s">
        <v>782</v>
      </c>
      <c r="E1" s="1701" t="s">
        <v>128</v>
      </c>
      <c r="F1" s="1704" t="s">
        <v>783</v>
      </c>
      <c r="G1" s="1600" t="s">
        <v>129</v>
      </c>
      <c r="H1" s="1574" t="s">
        <v>130</v>
      </c>
      <c r="I1" s="1574" t="s">
        <v>131</v>
      </c>
      <c r="J1" s="1701" t="s">
        <v>696</v>
      </c>
      <c r="K1" s="32" t="s">
        <v>132</v>
      </c>
      <c r="L1" s="34" t="s">
        <v>133</v>
      </c>
      <c r="M1" s="1707" t="s">
        <v>134</v>
      </c>
      <c r="N1" s="1380" t="s">
        <v>135</v>
      </c>
      <c r="O1" s="1574" t="s">
        <v>136</v>
      </c>
      <c r="P1" s="1696" t="s">
        <v>28</v>
      </c>
      <c r="Q1" s="1380" t="s">
        <v>202</v>
      </c>
      <c r="R1" s="1380" t="s">
        <v>531</v>
      </c>
      <c r="S1" s="1399" t="s">
        <v>25</v>
      </c>
      <c r="T1" s="1418" t="s">
        <v>586</v>
      </c>
      <c r="U1" s="1380" t="s">
        <v>587</v>
      </c>
      <c r="V1" s="1380" t="s">
        <v>137</v>
      </c>
      <c r="W1" s="1380" t="s">
        <v>138</v>
      </c>
      <c r="X1" s="1380" t="s">
        <v>139</v>
      </c>
      <c r="Y1" s="1399" t="s">
        <v>140</v>
      </c>
      <c r="Z1" s="1399" t="s">
        <v>585</v>
      </c>
    </row>
    <row r="2" spans="1:31" ht="17.25" customHeight="1">
      <c r="A2" s="53"/>
      <c r="B2" s="1623"/>
      <c r="C2" s="1664"/>
      <c r="D2" s="1702"/>
      <c r="E2" s="1705"/>
      <c r="F2" s="1401"/>
      <c r="G2" s="1601"/>
      <c r="H2" s="1575"/>
      <c r="I2" s="1575"/>
      <c r="J2" s="1702"/>
      <c r="K2" s="907" t="s">
        <v>141</v>
      </c>
      <c r="L2" s="1401" t="s">
        <v>142</v>
      </c>
      <c r="M2" s="1623"/>
      <c r="N2" s="1664"/>
      <c r="O2" s="1575"/>
      <c r="P2" s="1697"/>
      <c r="Q2" s="1664"/>
      <c r="R2" s="1664"/>
      <c r="S2" s="1400"/>
      <c r="T2" s="1384"/>
      <c r="U2" s="1664"/>
      <c r="V2" s="1664"/>
      <c r="W2" s="1664"/>
      <c r="X2" s="1664"/>
      <c r="Y2" s="1400"/>
      <c r="Z2" s="1400"/>
    </row>
    <row r="3" spans="1:31" ht="17.25" customHeight="1">
      <c r="A3" s="888"/>
      <c r="B3" s="1699"/>
      <c r="C3" s="1678"/>
      <c r="D3" s="1703"/>
      <c r="E3" s="1706"/>
      <c r="F3" s="1402"/>
      <c r="G3" s="1632"/>
      <c r="H3" s="1589"/>
      <c r="I3" s="1589"/>
      <c r="J3" s="1703"/>
      <c r="K3" s="33" t="s">
        <v>143</v>
      </c>
      <c r="L3" s="1638"/>
      <c r="M3" s="1699"/>
      <c r="N3" s="1678"/>
      <c r="O3" s="1589"/>
      <c r="P3" s="1698"/>
      <c r="Q3" s="1678"/>
      <c r="R3" s="1678"/>
      <c r="S3" s="1695"/>
      <c r="T3" s="1385"/>
      <c r="U3" s="1678"/>
      <c r="V3" s="1678"/>
      <c r="W3" s="1678"/>
      <c r="X3" s="1678"/>
      <c r="Y3" s="1695"/>
      <c r="Z3" s="1695"/>
    </row>
    <row r="4" spans="1:31" ht="17.25" customHeight="1">
      <c r="A4" s="58" t="s">
        <v>465</v>
      </c>
      <c r="B4" s="60" t="s">
        <v>144</v>
      </c>
      <c r="C4" s="51" t="s">
        <v>144</v>
      </c>
      <c r="D4" s="51" t="s">
        <v>144</v>
      </c>
      <c r="E4" s="51" t="s">
        <v>144</v>
      </c>
      <c r="F4" s="52" t="s">
        <v>144</v>
      </c>
      <c r="G4" s="60" t="s">
        <v>144</v>
      </c>
      <c r="H4" s="51" t="s">
        <v>144</v>
      </c>
      <c r="I4" s="51" t="s">
        <v>144</v>
      </c>
      <c r="J4" s="51" t="s">
        <v>144</v>
      </c>
      <c r="K4" s="51" t="s">
        <v>144</v>
      </c>
      <c r="L4" s="71" t="s">
        <v>145</v>
      </c>
      <c r="M4" s="60" t="s">
        <v>144</v>
      </c>
      <c r="N4" s="51" t="s">
        <v>144</v>
      </c>
      <c r="O4" s="51" t="s">
        <v>144</v>
      </c>
      <c r="P4" s="70"/>
      <c r="Q4" s="51" t="s">
        <v>104</v>
      </c>
      <c r="R4" s="51" t="s">
        <v>104</v>
      </c>
      <c r="S4" s="52" t="s">
        <v>104</v>
      </c>
      <c r="T4" s="60" t="s">
        <v>104</v>
      </c>
      <c r="U4" s="51" t="s">
        <v>104</v>
      </c>
      <c r="V4" s="51" t="s">
        <v>144</v>
      </c>
      <c r="W4" s="51" t="s">
        <v>144</v>
      </c>
      <c r="X4" s="51" t="s">
        <v>144</v>
      </c>
      <c r="Y4" s="52" t="s">
        <v>144</v>
      </c>
      <c r="Z4" s="52" t="s">
        <v>144</v>
      </c>
    </row>
    <row r="5" spans="1:31" ht="15.75" customHeight="1">
      <c r="A5" s="237" t="s">
        <v>253</v>
      </c>
      <c r="B5" s="295">
        <v>146534785</v>
      </c>
      <c r="C5" s="263">
        <v>142484781</v>
      </c>
      <c r="D5" s="469">
        <v>4050004</v>
      </c>
      <c r="E5" s="263">
        <v>905386</v>
      </c>
      <c r="F5" s="288">
        <v>3144618</v>
      </c>
      <c r="G5" s="546">
        <v>1089926</v>
      </c>
      <c r="H5" s="263">
        <v>1018039</v>
      </c>
      <c r="I5" s="263">
        <v>58897</v>
      </c>
      <c r="J5" s="263" t="s">
        <v>550</v>
      </c>
      <c r="K5" s="296">
        <v>2166862</v>
      </c>
      <c r="L5" s="321" t="s">
        <v>720</v>
      </c>
      <c r="M5" s="295">
        <v>60568134</v>
      </c>
      <c r="N5" s="263">
        <v>28205539</v>
      </c>
      <c r="O5" s="263">
        <v>72224159</v>
      </c>
      <c r="P5" s="307">
        <v>0.46600000000000003</v>
      </c>
      <c r="Q5" s="308">
        <v>91.2</v>
      </c>
      <c r="R5" s="308">
        <v>11.7</v>
      </c>
      <c r="S5" s="256">
        <v>4.4000000000000004</v>
      </c>
      <c r="T5" s="309">
        <v>5.0999999999999996</v>
      </c>
      <c r="U5" s="308">
        <v>40.1</v>
      </c>
      <c r="V5" s="263">
        <v>15638963</v>
      </c>
      <c r="W5" s="263">
        <v>131635716</v>
      </c>
      <c r="X5" s="682">
        <v>70000</v>
      </c>
      <c r="Y5" s="288">
        <v>57983511</v>
      </c>
      <c r="Z5" s="288">
        <v>8473661</v>
      </c>
    </row>
    <row r="6" spans="1:31" ht="15.75" customHeight="1">
      <c r="A6" s="722" t="s">
        <v>478</v>
      </c>
      <c r="B6" s="187">
        <v>193121176</v>
      </c>
      <c r="C6" s="189">
        <v>185661269</v>
      </c>
      <c r="D6" s="189">
        <v>7459907</v>
      </c>
      <c r="E6" s="189">
        <v>950295</v>
      </c>
      <c r="F6" s="191">
        <v>6509612</v>
      </c>
      <c r="G6" s="187">
        <v>4113224</v>
      </c>
      <c r="H6" s="189">
        <v>6682</v>
      </c>
      <c r="I6" s="189">
        <v>0</v>
      </c>
      <c r="J6" s="189">
        <v>0</v>
      </c>
      <c r="K6" s="189">
        <v>4119906</v>
      </c>
      <c r="L6" s="229" t="s">
        <v>718</v>
      </c>
      <c r="M6" s="187">
        <v>69708432</v>
      </c>
      <c r="N6" s="189">
        <v>36325413</v>
      </c>
      <c r="O6" s="189">
        <v>84408471</v>
      </c>
      <c r="P6" s="228">
        <v>0.53200000000000003</v>
      </c>
      <c r="Q6" s="409">
        <v>89.3</v>
      </c>
      <c r="R6" s="409">
        <v>11.2</v>
      </c>
      <c r="S6" s="410">
        <v>7.7120363902812548</v>
      </c>
      <c r="T6" s="411">
        <v>8.3000000000000007</v>
      </c>
      <c r="U6" s="409">
        <v>81.900000000000006</v>
      </c>
      <c r="V6" s="189">
        <v>13674953</v>
      </c>
      <c r="W6" s="189">
        <v>171798245</v>
      </c>
      <c r="X6" s="189" t="s">
        <v>550</v>
      </c>
      <c r="Y6" s="191">
        <v>31324015</v>
      </c>
      <c r="Z6" s="191">
        <v>5584861</v>
      </c>
    </row>
    <row r="7" spans="1:31" ht="15.75" customHeight="1">
      <c r="A7" s="237" t="s">
        <v>206</v>
      </c>
      <c r="B7" s="258">
        <v>142061166</v>
      </c>
      <c r="C7" s="259">
        <v>136837199</v>
      </c>
      <c r="D7" s="469">
        <v>5223967</v>
      </c>
      <c r="E7" s="259">
        <v>349766</v>
      </c>
      <c r="F7" s="261">
        <v>4874201</v>
      </c>
      <c r="G7" s="258">
        <v>2466669</v>
      </c>
      <c r="H7" s="259">
        <v>409</v>
      </c>
      <c r="I7" s="259">
        <v>61482</v>
      </c>
      <c r="J7" s="259">
        <v>477746</v>
      </c>
      <c r="K7" s="259">
        <v>2050814</v>
      </c>
      <c r="L7" s="310" t="s">
        <v>720</v>
      </c>
      <c r="M7" s="258">
        <v>56935215</v>
      </c>
      <c r="N7" s="259">
        <v>30689849</v>
      </c>
      <c r="O7" s="259">
        <v>69504745</v>
      </c>
      <c r="P7" s="311">
        <v>0.55400000000000005</v>
      </c>
      <c r="Q7" s="253">
        <v>87</v>
      </c>
      <c r="R7" s="253">
        <v>9.8000000000000007</v>
      </c>
      <c r="S7" s="257">
        <v>7</v>
      </c>
      <c r="T7" s="312">
        <v>13.2</v>
      </c>
      <c r="U7" s="253">
        <v>82.3</v>
      </c>
      <c r="V7" s="259">
        <v>8983122</v>
      </c>
      <c r="W7" s="259">
        <v>128985654</v>
      </c>
      <c r="X7" s="259">
        <v>327000</v>
      </c>
      <c r="Y7" s="261">
        <v>28947101</v>
      </c>
      <c r="Z7" s="261">
        <v>4584811</v>
      </c>
    </row>
    <row r="8" spans="1:31" ht="15.75" customHeight="1">
      <c r="A8" s="722" t="s">
        <v>514</v>
      </c>
      <c r="B8" s="187">
        <v>118386410</v>
      </c>
      <c r="C8" s="189">
        <v>114283995</v>
      </c>
      <c r="D8" s="189">
        <v>4102415</v>
      </c>
      <c r="E8" s="189">
        <v>913357</v>
      </c>
      <c r="F8" s="191">
        <v>3189058</v>
      </c>
      <c r="G8" s="187">
        <v>660924</v>
      </c>
      <c r="H8" s="189">
        <v>1502309</v>
      </c>
      <c r="I8" s="189" t="s">
        <v>550</v>
      </c>
      <c r="J8" s="189">
        <v>600000</v>
      </c>
      <c r="K8" s="189">
        <v>1563233</v>
      </c>
      <c r="L8" s="229" t="s">
        <v>721</v>
      </c>
      <c r="M8" s="187">
        <v>43061805</v>
      </c>
      <c r="N8" s="189">
        <v>27355673</v>
      </c>
      <c r="O8" s="189">
        <v>54894406</v>
      </c>
      <c r="P8" s="228">
        <v>0.66</v>
      </c>
      <c r="Q8" s="188">
        <v>86.4</v>
      </c>
      <c r="R8" s="188">
        <v>8.9</v>
      </c>
      <c r="S8" s="190">
        <v>5.8</v>
      </c>
      <c r="T8" s="230">
        <v>8.8000000000000007</v>
      </c>
      <c r="U8" s="188">
        <v>96</v>
      </c>
      <c r="V8" s="189">
        <v>16794031</v>
      </c>
      <c r="W8" s="194">
        <v>124771578</v>
      </c>
      <c r="X8" s="189" t="s">
        <v>550</v>
      </c>
      <c r="Y8" s="191">
        <v>13476495</v>
      </c>
      <c r="Z8" s="191">
        <v>3399028</v>
      </c>
    </row>
    <row r="9" spans="1:31" ht="15.75" customHeight="1">
      <c r="A9" s="237" t="s">
        <v>479</v>
      </c>
      <c r="B9" s="464">
        <v>139109169</v>
      </c>
      <c r="C9" s="469">
        <v>136553886</v>
      </c>
      <c r="D9" s="469">
        <v>2555283</v>
      </c>
      <c r="E9" s="469">
        <v>961951</v>
      </c>
      <c r="F9" s="261">
        <v>1593332</v>
      </c>
      <c r="G9" s="464">
        <v>639100</v>
      </c>
      <c r="H9" s="469">
        <v>507991</v>
      </c>
      <c r="I9" s="469">
        <v>2266</v>
      </c>
      <c r="J9" s="469">
        <v>65</v>
      </c>
      <c r="K9" s="259">
        <v>1149292</v>
      </c>
      <c r="L9" s="490" t="s">
        <v>721</v>
      </c>
      <c r="M9" s="464">
        <v>51877686</v>
      </c>
      <c r="N9" s="469">
        <v>36874664</v>
      </c>
      <c r="O9" s="469">
        <v>67851036</v>
      </c>
      <c r="P9" s="491">
        <v>0.74</v>
      </c>
      <c r="Q9" s="472">
        <v>92.1</v>
      </c>
      <c r="R9" s="472">
        <v>11.3</v>
      </c>
      <c r="S9" s="483">
        <v>2.2999999999999998</v>
      </c>
      <c r="T9" s="492">
        <v>9.9</v>
      </c>
      <c r="U9" s="472">
        <v>57.8</v>
      </c>
      <c r="V9" s="469">
        <v>17799642</v>
      </c>
      <c r="W9" s="470">
        <v>138714290</v>
      </c>
      <c r="X9" s="469" t="s">
        <v>550</v>
      </c>
      <c r="Y9" s="471">
        <v>67918365</v>
      </c>
      <c r="Z9" s="471">
        <v>8843113</v>
      </c>
      <c r="AE9" s="1276"/>
    </row>
    <row r="10" spans="1:31" ht="15.75" customHeight="1">
      <c r="A10" s="722" t="s">
        <v>263</v>
      </c>
      <c r="B10" s="187">
        <v>164291055</v>
      </c>
      <c r="C10" s="189">
        <v>161777061</v>
      </c>
      <c r="D10" s="189">
        <v>2513994</v>
      </c>
      <c r="E10" s="189">
        <v>610529</v>
      </c>
      <c r="F10" s="191">
        <v>1903465</v>
      </c>
      <c r="G10" s="187">
        <v>62504</v>
      </c>
      <c r="H10" s="189">
        <v>1023998</v>
      </c>
      <c r="I10" s="189">
        <v>7281</v>
      </c>
      <c r="J10" s="189">
        <v>323515</v>
      </c>
      <c r="K10" s="189">
        <v>770268</v>
      </c>
      <c r="L10" s="229" t="s">
        <v>721</v>
      </c>
      <c r="M10" s="187">
        <v>58802694</v>
      </c>
      <c r="N10" s="189">
        <v>37598815</v>
      </c>
      <c r="O10" s="189">
        <v>74230208</v>
      </c>
      <c r="P10" s="228">
        <v>0.66500000000000004</v>
      </c>
      <c r="Q10" s="188">
        <v>88.1</v>
      </c>
      <c r="R10" s="188">
        <v>13</v>
      </c>
      <c r="S10" s="190">
        <v>2.6</v>
      </c>
      <c r="T10" s="230">
        <v>8.8000000000000007</v>
      </c>
      <c r="U10" s="188">
        <v>81.5</v>
      </c>
      <c r="V10" s="189">
        <v>15058676</v>
      </c>
      <c r="W10" s="194">
        <v>145835432</v>
      </c>
      <c r="X10" s="656" t="s">
        <v>550</v>
      </c>
      <c r="Y10" s="191">
        <v>29559687</v>
      </c>
      <c r="Z10" s="191">
        <v>4224895</v>
      </c>
    </row>
    <row r="11" spans="1:31" ht="15.75" customHeight="1">
      <c r="A11" s="449" t="s">
        <v>542</v>
      </c>
      <c r="B11" s="258">
        <v>123467444</v>
      </c>
      <c r="C11" s="259">
        <v>118477629</v>
      </c>
      <c r="D11" s="469">
        <v>4989815</v>
      </c>
      <c r="E11" s="259">
        <v>1236761</v>
      </c>
      <c r="F11" s="261">
        <v>3753054</v>
      </c>
      <c r="G11" s="258">
        <v>1078944</v>
      </c>
      <c r="H11" s="259">
        <v>1326858</v>
      </c>
      <c r="I11" s="259" t="s">
        <v>550</v>
      </c>
      <c r="J11" s="259">
        <v>582630</v>
      </c>
      <c r="K11" s="259">
        <v>1823172</v>
      </c>
      <c r="L11" s="310" t="s">
        <v>721</v>
      </c>
      <c r="M11" s="258">
        <v>41829736</v>
      </c>
      <c r="N11" s="259">
        <v>30663248</v>
      </c>
      <c r="O11" s="259">
        <v>55238467</v>
      </c>
      <c r="P11" s="311">
        <v>0.76</v>
      </c>
      <c r="Q11" s="253">
        <v>83.7</v>
      </c>
      <c r="R11" s="253">
        <v>13.2</v>
      </c>
      <c r="S11" s="257">
        <v>6.8</v>
      </c>
      <c r="T11" s="312">
        <v>7.4</v>
      </c>
      <c r="U11" s="253">
        <v>99.5</v>
      </c>
      <c r="V11" s="259">
        <v>9322074</v>
      </c>
      <c r="W11" s="259">
        <v>107955199</v>
      </c>
      <c r="X11" s="259" t="s">
        <v>550</v>
      </c>
      <c r="Y11" s="261">
        <v>49401952</v>
      </c>
      <c r="Z11" s="261">
        <v>4255082</v>
      </c>
    </row>
    <row r="12" spans="1:31" ht="15.75" customHeight="1">
      <c r="A12" s="722" t="s">
        <v>532</v>
      </c>
      <c r="B12" s="187">
        <v>143827662</v>
      </c>
      <c r="C12" s="189">
        <v>133255557</v>
      </c>
      <c r="D12" s="189">
        <v>10572105</v>
      </c>
      <c r="E12" s="189">
        <v>2027564</v>
      </c>
      <c r="F12" s="191">
        <v>8544541</v>
      </c>
      <c r="G12" s="187">
        <v>3324609</v>
      </c>
      <c r="H12" s="189">
        <v>2122572</v>
      </c>
      <c r="I12" s="189" t="s">
        <v>550</v>
      </c>
      <c r="J12" s="189">
        <v>2100000</v>
      </c>
      <c r="K12" s="189">
        <v>3347181</v>
      </c>
      <c r="L12" s="229" t="s">
        <v>721</v>
      </c>
      <c r="M12" s="187">
        <v>47051644</v>
      </c>
      <c r="N12" s="189">
        <v>35286824</v>
      </c>
      <c r="O12" s="189">
        <v>62017428</v>
      </c>
      <c r="P12" s="228">
        <v>0.77700000000000002</v>
      </c>
      <c r="Q12" s="188">
        <v>86.4</v>
      </c>
      <c r="R12" s="188">
        <v>14.2</v>
      </c>
      <c r="S12" s="190">
        <v>13.8</v>
      </c>
      <c r="T12" s="230">
        <v>1.4</v>
      </c>
      <c r="U12" s="188">
        <v>9.5</v>
      </c>
      <c r="V12" s="189">
        <v>21663844</v>
      </c>
      <c r="W12" s="194">
        <v>100096813</v>
      </c>
      <c r="X12" s="189" t="s">
        <v>550</v>
      </c>
      <c r="Y12" s="191">
        <v>10905001</v>
      </c>
      <c r="Z12" s="191">
        <v>6625083</v>
      </c>
    </row>
    <row r="13" spans="1:31" ht="15.75" customHeight="1">
      <c r="A13" s="449" t="s">
        <v>480</v>
      </c>
      <c r="B13" s="464">
        <v>164205175</v>
      </c>
      <c r="C13" s="469">
        <v>155586109</v>
      </c>
      <c r="D13" s="469">
        <v>8619066</v>
      </c>
      <c r="E13" s="469">
        <v>1718081</v>
      </c>
      <c r="F13" s="261">
        <v>6900985</v>
      </c>
      <c r="G13" s="464">
        <v>838264</v>
      </c>
      <c r="H13" s="469">
        <v>8750098</v>
      </c>
      <c r="I13" s="469" t="s">
        <v>550</v>
      </c>
      <c r="J13" s="469">
        <v>5780000</v>
      </c>
      <c r="K13" s="259">
        <v>3808362</v>
      </c>
      <c r="L13" s="490" t="s">
        <v>721</v>
      </c>
      <c r="M13" s="464">
        <v>54610281</v>
      </c>
      <c r="N13" s="469">
        <v>44363192</v>
      </c>
      <c r="O13" s="469">
        <v>73189627</v>
      </c>
      <c r="P13" s="491">
        <v>0.84</v>
      </c>
      <c r="Q13" s="472">
        <v>80.30127790596643</v>
      </c>
      <c r="R13" s="472">
        <v>11.8</v>
      </c>
      <c r="S13" s="483">
        <v>9.4</v>
      </c>
      <c r="T13" s="492">
        <v>2.7</v>
      </c>
      <c r="U13" s="253" t="s">
        <v>550</v>
      </c>
      <c r="V13" s="469">
        <v>27442331</v>
      </c>
      <c r="W13" s="470">
        <v>89055362</v>
      </c>
      <c r="X13" s="469" t="s">
        <v>550</v>
      </c>
      <c r="Y13" s="471">
        <v>16785717</v>
      </c>
      <c r="Z13" s="471">
        <v>15580827</v>
      </c>
    </row>
    <row r="14" spans="1:31" ht="15.75" customHeight="1">
      <c r="A14" s="722" t="s">
        <v>481</v>
      </c>
      <c r="B14" s="187">
        <v>173401310</v>
      </c>
      <c r="C14" s="189">
        <v>164135000</v>
      </c>
      <c r="D14" s="189">
        <v>9266310</v>
      </c>
      <c r="E14" s="189">
        <v>1117673</v>
      </c>
      <c r="F14" s="191">
        <v>8148637</v>
      </c>
      <c r="G14" s="187">
        <v>5337191</v>
      </c>
      <c r="H14" s="189">
        <v>5845019</v>
      </c>
      <c r="I14" s="189" t="s">
        <v>550</v>
      </c>
      <c r="J14" s="189">
        <v>6959683</v>
      </c>
      <c r="K14" s="189">
        <v>4222527</v>
      </c>
      <c r="L14" s="229" t="s">
        <v>721</v>
      </c>
      <c r="M14" s="187">
        <v>60136836</v>
      </c>
      <c r="N14" s="189">
        <v>46478344</v>
      </c>
      <c r="O14" s="189">
        <v>79196846</v>
      </c>
      <c r="P14" s="228">
        <v>0.78900000000000003</v>
      </c>
      <c r="Q14" s="188">
        <v>86</v>
      </c>
      <c r="R14" s="188">
        <v>13.6</v>
      </c>
      <c r="S14" s="190">
        <v>10.3</v>
      </c>
      <c r="T14" s="230">
        <v>7.8</v>
      </c>
      <c r="U14" s="188">
        <v>2.7</v>
      </c>
      <c r="V14" s="189">
        <v>46243165</v>
      </c>
      <c r="W14" s="194">
        <v>132419274</v>
      </c>
      <c r="X14" s="189">
        <v>470000</v>
      </c>
      <c r="Y14" s="191">
        <v>5404292</v>
      </c>
      <c r="Z14" s="191">
        <v>9540644</v>
      </c>
    </row>
    <row r="15" spans="1:31" ht="15.75" customHeight="1">
      <c r="A15" s="449" t="s">
        <v>576</v>
      </c>
      <c r="B15" s="464">
        <v>140504361</v>
      </c>
      <c r="C15" s="469">
        <v>133682176</v>
      </c>
      <c r="D15" s="469">
        <v>6822185</v>
      </c>
      <c r="E15" s="469">
        <v>772831</v>
      </c>
      <c r="F15" s="471">
        <v>6049354</v>
      </c>
      <c r="G15" s="464">
        <v>2108679</v>
      </c>
      <c r="H15" s="469">
        <v>2000110</v>
      </c>
      <c r="I15" s="469">
        <v>0</v>
      </c>
      <c r="J15" s="469">
        <v>0</v>
      </c>
      <c r="K15" s="469">
        <v>4108789</v>
      </c>
      <c r="L15" s="490" t="s">
        <v>721</v>
      </c>
      <c r="M15" s="464">
        <v>45858945</v>
      </c>
      <c r="N15" s="469">
        <v>36341612</v>
      </c>
      <c r="O15" s="469">
        <v>62124745</v>
      </c>
      <c r="P15" s="491">
        <v>0.83</v>
      </c>
      <c r="Q15" s="472">
        <v>92.4</v>
      </c>
      <c r="R15" s="472">
        <v>13.3</v>
      </c>
      <c r="S15" s="483">
        <v>9.6999999999999993</v>
      </c>
      <c r="T15" s="492">
        <v>9.3000000000000007</v>
      </c>
      <c r="U15" s="472">
        <v>123.1</v>
      </c>
      <c r="V15" s="469">
        <v>5332260</v>
      </c>
      <c r="W15" s="470">
        <v>140205373</v>
      </c>
      <c r="X15" s="469">
        <v>0</v>
      </c>
      <c r="Y15" s="471">
        <v>45344901</v>
      </c>
      <c r="Z15" s="471">
        <v>4624556</v>
      </c>
    </row>
    <row r="16" spans="1:31" ht="15.75" customHeight="1">
      <c r="A16" s="722" t="s">
        <v>482</v>
      </c>
      <c r="B16" s="125">
        <v>262190928</v>
      </c>
      <c r="C16" s="126">
        <v>251411785</v>
      </c>
      <c r="D16" s="126">
        <v>10779143</v>
      </c>
      <c r="E16" s="126">
        <v>4330956</v>
      </c>
      <c r="F16" s="128">
        <v>6448187</v>
      </c>
      <c r="G16" s="125">
        <v>4878493</v>
      </c>
      <c r="H16" s="126">
        <v>16337</v>
      </c>
      <c r="I16" s="126">
        <v>0</v>
      </c>
      <c r="J16" s="126">
        <v>0</v>
      </c>
      <c r="K16" s="126">
        <v>4894830</v>
      </c>
      <c r="L16" s="380" t="s">
        <v>721</v>
      </c>
      <c r="M16" s="125">
        <v>79167755</v>
      </c>
      <c r="N16" s="126">
        <v>75313535</v>
      </c>
      <c r="O16" s="126">
        <v>106411513</v>
      </c>
      <c r="P16" s="381">
        <v>0.97499999999999998</v>
      </c>
      <c r="Q16" s="123">
        <v>86.6</v>
      </c>
      <c r="R16" s="123">
        <v>11.9</v>
      </c>
      <c r="S16" s="124">
        <v>6.1</v>
      </c>
      <c r="T16" s="382">
        <v>4.0999999999999996</v>
      </c>
      <c r="U16" s="123">
        <v>19.2</v>
      </c>
      <c r="V16" s="126">
        <v>34912439</v>
      </c>
      <c r="W16" s="127">
        <v>128920251</v>
      </c>
      <c r="X16" s="126">
        <v>240000</v>
      </c>
      <c r="Y16" s="128">
        <v>40958618</v>
      </c>
      <c r="Z16" s="128">
        <v>14481772</v>
      </c>
    </row>
    <row r="17" spans="1:26" ht="15.75" customHeight="1">
      <c r="A17" s="449" t="s">
        <v>363</v>
      </c>
      <c r="B17" s="464">
        <v>166462111</v>
      </c>
      <c r="C17" s="469">
        <v>161455377</v>
      </c>
      <c r="D17" s="469">
        <v>5006734</v>
      </c>
      <c r="E17" s="469">
        <v>861123</v>
      </c>
      <c r="F17" s="471">
        <v>4145611</v>
      </c>
      <c r="G17" s="464">
        <v>701968</v>
      </c>
      <c r="H17" s="469">
        <v>1309563</v>
      </c>
      <c r="I17" s="469">
        <v>4973</v>
      </c>
      <c r="J17" s="469">
        <v>0</v>
      </c>
      <c r="K17" s="469">
        <v>2016504</v>
      </c>
      <c r="L17" s="490" t="s">
        <v>720</v>
      </c>
      <c r="M17" s="464">
        <v>60177484</v>
      </c>
      <c r="N17" s="469">
        <v>46333139</v>
      </c>
      <c r="O17" s="469">
        <v>80615926</v>
      </c>
      <c r="P17" s="491">
        <v>0.80100000000000005</v>
      </c>
      <c r="Q17" s="472">
        <v>89.3</v>
      </c>
      <c r="R17" s="472">
        <v>13.3</v>
      </c>
      <c r="S17" s="483">
        <v>5.0999999999999996</v>
      </c>
      <c r="T17" s="492">
        <v>8</v>
      </c>
      <c r="U17" s="472">
        <v>55.6</v>
      </c>
      <c r="V17" s="469">
        <v>14291939</v>
      </c>
      <c r="W17" s="470">
        <v>155704635</v>
      </c>
      <c r="X17" s="469">
        <v>300000</v>
      </c>
      <c r="Y17" s="471">
        <v>9712448</v>
      </c>
      <c r="Z17" s="471">
        <v>7895390</v>
      </c>
    </row>
    <row r="18" spans="1:26" ht="15.75" customHeight="1">
      <c r="A18" s="722" t="s">
        <v>483</v>
      </c>
      <c r="B18" s="187">
        <v>185452780</v>
      </c>
      <c r="C18" s="189">
        <v>176824446</v>
      </c>
      <c r="D18" s="189">
        <v>8628334</v>
      </c>
      <c r="E18" s="189">
        <v>440586</v>
      </c>
      <c r="F18" s="191">
        <v>8187748</v>
      </c>
      <c r="G18" s="187">
        <v>3566774</v>
      </c>
      <c r="H18" s="189">
        <v>9955</v>
      </c>
      <c r="I18" s="189" t="s">
        <v>550</v>
      </c>
      <c r="J18" s="189">
        <v>3531043</v>
      </c>
      <c r="K18" s="189">
        <v>45686</v>
      </c>
      <c r="L18" s="229" t="s">
        <v>721</v>
      </c>
      <c r="M18" s="187">
        <v>65763076</v>
      </c>
      <c r="N18" s="189">
        <v>52862004</v>
      </c>
      <c r="O18" s="189">
        <v>88864349</v>
      </c>
      <c r="P18" s="228">
        <v>0.83599999999999997</v>
      </c>
      <c r="Q18" s="188">
        <v>90.8</v>
      </c>
      <c r="R18" s="188">
        <v>13.1</v>
      </c>
      <c r="S18" s="190">
        <v>9.1999999999999993</v>
      </c>
      <c r="T18" s="230">
        <v>4.5</v>
      </c>
      <c r="U18" s="188">
        <v>33.6</v>
      </c>
      <c r="V18" s="189">
        <v>14598128</v>
      </c>
      <c r="W18" s="194">
        <v>150421424</v>
      </c>
      <c r="X18" s="189" t="s">
        <v>550</v>
      </c>
      <c r="Y18" s="191">
        <v>31658246</v>
      </c>
      <c r="Z18" s="191">
        <v>5222680</v>
      </c>
    </row>
    <row r="19" spans="1:26" ht="15.75" customHeight="1">
      <c r="A19" s="449" t="s">
        <v>484</v>
      </c>
      <c r="B19" s="464">
        <v>133592397</v>
      </c>
      <c r="C19" s="469">
        <v>125854141</v>
      </c>
      <c r="D19" s="469">
        <v>7738256</v>
      </c>
      <c r="E19" s="469">
        <v>62995</v>
      </c>
      <c r="F19" s="471">
        <v>7675261</v>
      </c>
      <c r="G19" s="464">
        <v>3607103</v>
      </c>
      <c r="H19" s="469">
        <v>695623</v>
      </c>
      <c r="I19" s="469">
        <v>0</v>
      </c>
      <c r="J19" s="469">
        <v>4908</v>
      </c>
      <c r="K19" s="469">
        <v>4297818</v>
      </c>
      <c r="L19" s="490" t="s">
        <v>721</v>
      </c>
      <c r="M19" s="464">
        <v>51008809</v>
      </c>
      <c r="N19" s="469">
        <v>47173129</v>
      </c>
      <c r="O19" s="469">
        <v>69162366</v>
      </c>
      <c r="P19" s="491">
        <v>0.95599999999999996</v>
      </c>
      <c r="Q19" s="472">
        <v>95.2</v>
      </c>
      <c r="R19" s="472">
        <v>16.2</v>
      </c>
      <c r="S19" s="483">
        <v>11.1</v>
      </c>
      <c r="T19" s="492">
        <v>6.2</v>
      </c>
      <c r="U19" s="472">
        <v>62.2</v>
      </c>
      <c r="V19" s="469">
        <v>7819189</v>
      </c>
      <c r="W19" s="469">
        <v>96523995</v>
      </c>
      <c r="X19" s="469">
        <v>0</v>
      </c>
      <c r="Y19" s="471">
        <v>31972888</v>
      </c>
      <c r="Z19" s="471">
        <v>3749103</v>
      </c>
    </row>
    <row r="20" spans="1:26" ht="15.75" customHeight="1">
      <c r="A20" s="722" t="s">
        <v>575</v>
      </c>
      <c r="B20" s="125">
        <v>247467525</v>
      </c>
      <c r="C20" s="126">
        <v>235191410</v>
      </c>
      <c r="D20" s="126">
        <v>12276115</v>
      </c>
      <c r="E20" s="126">
        <v>1778165</v>
      </c>
      <c r="F20" s="128">
        <v>10497950</v>
      </c>
      <c r="G20" s="125">
        <v>1168177</v>
      </c>
      <c r="H20" s="126">
        <v>3415142</v>
      </c>
      <c r="I20" s="126">
        <v>0</v>
      </c>
      <c r="J20" s="126">
        <v>0</v>
      </c>
      <c r="K20" s="126">
        <v>4583319</v>
      </c>
      <c r="L20" s="380" t="s">
        <v>721</v>
      </c>
      <c r="M20" s="125">
        <v>85444286</v>
      </c>
      <c r="N20" s="126">
        <v>78948217</v>
      </c>
      <c r="O20" s="126">
        <v>116007796</v>
      </c>
      <c r="P20" s="381">
        <v>0.95</v>
      </c>
      <c r="Q20" s="123">
        <v>93.9</v>
      </c>
      <c r="R20" s="123">
        <v>13.4</v>
      </c>
      <c r="S20" s="124">
        <v>9</v>
      </c>
      <c r="T20" s="382">
        <v>3.4</v>
      </c>
      <c r="U20" s="123">
        <v>4.5999999999999996</v>
      </c>
      <c r="V20" s="126">
        <v>43668119</v>
      </c>
      <c r="W20" s="126">
        <v>174414292</v>
      </c>
      <c r="X20" s="126">
        <v>275000</v>
      </c>
      <c r="Y20" s="128">
        <v>92153461</v>
      </c>
      <c r="Z20" s="128">
        <v>14548187</v>
      </c>
    </row>
    <row r="21" spans="1:26" ht="15.75" customHeight="1">
      <c r="A21" s="449" t="s">
        <v>485</v>
      </c>
      <c r="B21" s="258">
        <v>134371610</v>
      </c>
      <c r="C21" s="259">
        <v>122931500</v>
      </c>
      <c r="D21" s="469">
        <v>11440110</v>
      </c>
      <c r="E21" s="259">
        <v>70792</v>
      </c>
      <c r="F21" s="471">
        <v>11369318</v>
      </c>
      <c r="G21" s="258">
        <v>4868006</v>
      </c>
      <c r="H21" s="259">
        <v>6136700</v>
      </c>
      <c r="I21" s="259" t="s">
        <v>550</v>
      </c>
      <c r="J21" s="259">
        <v>3773000</v>
      </c>
      <c r="K21" s="259">
        <v>7231706</v>
      </c>
      <c r="L21" s="310" t="s">
        <v>721</v>
      </c>
      <c r="M21" s="258">
        <v>48758937</v>
      </c>
      <c r="N21" s="259">
        <v>42556697</v>
      </c>
      <c r="O21" s="259">
        <v>66537411</v>
      </c>
      <c r="P21" s="311">
        <v>0.90800000000000003</v>
      </c>
      <c r="Q21" s="253">
        <v>84.5</v>
      </c>
      <c r="R21" s="253">
        <v>16.2</v>
      </c>
      <c r="S21" s="257">
        <v>17.100000000000001</v>
      </c>
      <c r="T21" s="312">
        <v>6.7</v>
      </c>
      <c r="U21" s="253">
        <v>12.9</v>
      </c>
      <c r="V21" s="259">
        <v>12059860</v>
      </c>
      <c r="W21" s="259">
        <v>85276217</v>
      </c>
      <c r="X21" s="469">
        <v>50000</v>
      </c>
      <c r="Y21" s="261">
        <v>13078541</v>
      </c>
      <c r="Z21" s="261">
        <v>8655833</v>
      </c>
    </row>
    <row r="22" spans="1:26" ht="15.75" customHeight="1">
      <c r="A22" s="722" t="s">
        <v>486</v>
      </c>
      <c r="B22" s="187">
        <v>253140520</v>
      </c>
      <c r="C22" s="189">
        <v>242389403</v>
      </c>
      <c r="D22" s="189">
        <v>10751117</v>
      </c>
      <c r="E22" s="189">
        <v>666170</v>
      </c>
      <c r="F22" s="191">
        <v>10084947</v>
      </c>
      <c r="G22" s="187">
        <v>6386565</v>
      </c>
      <c r="H22" s="189">
        <v>44</v>
      </c>
      <c r="I22" s="189">
        <v>2890785</v>
      </c>
      <c r="J22" s="189">
        <v>0</v>
      </c>
      <c r="K22" s="189">
        <v>9277374</v>
      </c>
      <c r="L22" s="229" t="s">
        <v>721</v>
      </c>
      <c r="M22" s="187">
        <v>92613894</v>
      </c>
      <c r="N22" s="189">
        <v>84362309</v>
      </c>
      <c r="O22" s="189">
        <v>125918304</v>
      </c>
      <c r="P22" s="228">
        <v>0.94099999999999995</v>
      </c>
      <c r="Q22" s="188">
        <v>88.5</v>
      </c>
      <c r="R22" s="188">
        <v>15.8</v>
      </c>
      <c r="S22" s="190">
        <v>8</v>
      </c>
      <c r="T22" s="230">
        <v>2.9</v>
      </c>
      <c r="U22" s="188">
        <v>15.5</v>
      </c>
      <c r="V22" s="189">
        <v>25527973</v>
      </c>
      <c r="W22" s="189">
        <v>186179391</v>
      </c>
      <c r="X22" s="189">
        <v>210000</v>
      </c>
      <c r="Y22" s="191">
        <v>41925454</v>
      </c>
      <c r="Z22" s="191">
        <v>14753974</v>
      </c>
    </row>
    <row r="23" spans="1:26" ht="15.75" customHeight="1">
      <c r="A23" s="449" t="s">
        <v>204</v>
      </c>
      <c r="B23" s="258">
        <v>161481120</v>
      </c>
      <c r="C23" s="259">
        <v>153273328</v>
      </c>
      <c r="D23" s="469">
        <v>8207792</v>
      </c>
      <c r="E23" s="259">
        <v>2715720</v>
      </c>
      <c r="F23" s="471">
        <v>5492072</v>
      </c>
      <c r="G23" s="258">
        <v>389851</v>
      </c>
      <c r="H23" s="259">
        <v>4010</v>
      </c>
      <c r="I23" s="259" t="s">
        <v>550</v>
      </c>
      <c r="J23" s="259" t="s">
        <v>550</v>
      </c>
      <c r="K23" s="259">
        <v>393861</v>
      </c>
      <c r="L23" s="310" t="s">
        <v>721</v>
      </c>
      <c r="M23" s="258">
        <v>62871309</v>
      </c>
      <c r="N23" s="259">
        <v>57022682</v>
      </c>
      <c r="O23" s="259">
        <v>85564006</v>
      </c>
      <c r="P23" s="311">
        <v>0.93899999999999995</v>
      </c>
      <c r="Q23" s="253">
        <v>87.2</v>
      </c>
      <c r="R23" s="253">
        <v>15.5</v>
      </c>
      <c r="S23" s="257">
        <v>6.4</v>
      </c>
      <c r="T23" s="312">
        <v>2.2999999999999998</v>
      </c>
      <c r="U23" s="253" t="s">
        <v>550</v>
      </c>
      <c r="V23" s="259">
        <v>37387885</v>
      </c>
      <c r="W23" s="259">
        <v>86226163</v>
      </c>
      <c r="X23" s="259" t="s">
        <v>550</v>
      </c>
      <c r="Y23" s="261">
        <v>21428449</v>
      </c>
      <c r="Z23" s="261">
        <v>14229729</v>
      </c>
    </row>
    <row r="24" spans="1:26" ht="15.75" customHeight="1">
      <c r="A24" s="722" t="s">
        <v>487</v>
      </c>
      <c r="B24" s="187">
        <v>246004247</v>
      </c>
      <c r="C24" s="189">
        <v>236201001</v>
      </c>
      <c r="D24" s="189">
        <v>9803246</v>
      </c>
      <c r="E24" s="189">
        <v>2285151</v>
      </c>
      <c r="F24" s="191">
        <v>7518095</v>
      </c>
      <c r="G24" s="187">
        <v>1366444</v>
      </c>
      <c r="H24" s="189">
        <v>3958952</v>
      </c>
      <c r="I24" s="189" t="s">
        <v>550</v>
      </c>
      <c r="J24" s="189" t="s">
        <v>550</v>
      </c>
      <c r="K24" s="189">
        <v>5325396</v>
      </c>
      <c r="L24" s="229" t="s">
        <v>721</v>
      </c>
      <c r="M24" s="187">
        <v>84886069</v>
      </c>
      <c r="N24" s="189">
        <v>76090420</v>
      </c>
      <c r="O24" s="189">
        <v>115235486</v>
      </c>
      <c r="P24" s="228">
        <v>0.92500000000000004</v>
      </c>
      <c r="Q24" s="188">
        <v>85.7</v>
      </c>
      <c r="R24" s="188">
        <v>12</v>
      </c>
      <c r="S24" s="190">
        <v>6.5</v>
      </c>
      <c r="T24" s="230">
        <v>-0.6</v>
      </c>
      <c r="U24" s="188" t="s">
        <v>550</v>
      </c>
      <c r="V24" s="189">
        <v>29179148</v>
      </c>
      <c r="W24" s="189">
        <v>140184826</v>
      </c>
      <c r="X24" s="189">
        <v>30000</v>
      </c>
      <c r="Y24" s="191">
        <v>143250425</v>
      </c>
      <c r="Z24" s="191">
        <v>14869487</v>
      </c>
    </row>
    <row r="25" spans="1:26" ht="15.75" customHeight="1">
      <c r="A25" s="449" t="s">
        <v>488</v>
      </c>
      <c r="B25" s="258">
        <v>183681978</v>
      </c>
      <c r="C25" s="259">
        <v>174751661</v>
      </c>
      <c r="D25" s="259">
        <v>8930317</v>
      </c>
      <c r="E25" s="259">
        <v>543772</v>
      </c>
      <c r="F25" s="261">
        <v>8386545</v>
      </c>
      <c r="G25" s="258">
        <v>5204788</v>
      </c>
      <c r="H25" s="259">
        <v>121</v>
      </c>
      <c r="I25" s="259">
        <v>46635</v>
      </c>
      <c r="J25" s="259">
        <v>35682</v>
      </c>
      <c r="K25" s="259">
        <v>5215862</v>
      </c>
      <c r="L25" s="310" t="s">
        <v>721</v>
      </c>
      <c r="M25" s="258">
        <v>65805631</v>
      </c>
      <c r="N25" s="259">
        <v>49760363</v>
      </c>
      <c r="O25" s="259">
        <v>87944330</v>
      </c>
      <c r="P25" s="311">
        <v>0.78800000000000003</v>
      </c>
      <c r="Q25" s="253">
        <v>95.2</v>
      </c>
      <c r="R25" s="253">
        <v>16.3</v>
      </c>
      <c r="S25" s="257">
        <v>9.5</v>
      </c>
      <c r="T25" s="312">
        <v>5.9</v>
      </c>
      <c r="U25" s="253">
        <v>22.2</v>
      </c>
      <c r="V25" s="259">
        <v>15517776</v>
      </c>
      <c r="W25" s="259">
        <v>191828874</v>
      </c>
      <c r="X25" s="259" t="s">
        <v>550</v>
      </c>
      <c r="Y25" s="261">
        <v>37462000</v>
      </c>
      <c r="Z25" s="261">
        <v>9061578</v>
      </c>
    </row>
    <row r="26" spans="1:26" ht="15.75" customHeight="1">
      <c r="A26" s="722" t="s">
        <v>208</v>
      </c>
      <c r="B26" s="187">
        <v>198980660</v>
      </c>
      <c r="C26" s="189">
        <v>193502159</v>
      </c>
      <c r="D26" s="189">
        <v>5478501</v>
      </c>
      <c r="E26" s="189">
        <v>2045622</v>
      </c>
      <c r="F26" s="128">
        <v>3432879</v>
      </c>
      <c r="G26" s="187">
        <v>827706</v>
      </c>
      <c r="H26" s="189">
        <v>1000941</v>
      </c>
      <c r="I26" s="189">
        <v>0</v>
      </c>
      <c r="J26" s="189">
        <v>0</v>
      </c>
      <c r="K26" s="189">
        <v>1828647</v>
      </c>
      <c r="L26" s="229" t="s">
        <v>721</v>
      </c>
      <c r="M26" s="187">
        <v>78923738</v>
      </c>
      <c r="N26" s="189">
        <v>62296879</v>
      </c>
      <c r="O26" s="189">
        <v>106266086</v>
      </c>
      <c r="P26" s="228">
        <v>0.81399999999999995</v>
      </c>
      <c r="Q26" s="188">
        <v>86.7</v>
      </c>
      <c r="R26" s="188">
        <v>13.3</v>
      </c>
      <c r="S26" s="190">
        <v>3.23</v>
      </c>
      <c r="T26" s="230">
        <v>7.5</v>
      </c>
      <c r="U26" s="188">
        <v>104.8</v>
      </c>
      <c r="V26" s="189">
        <v>25948370</v>
      </c>
      <c r="W26" s="189">
        <v>239107315</v>
      </c>
      <c r="X26" s="189">
        <v>180000</v>
      </c>
      <c r="Y26" s="191">
        <v>48820250</v>
      </c>
      <c r="Z26" s="191">
        <v>9755735</v>
      </c>
    </row>
    <row r="27" spans="1:26" ht="15.75" customHeight="1">
      <c r="A27" s="449" t="s">
        <v>489</v>
      </c>
      <c r="B27" s="258">
        <v>221365357</v>
      </c>
      <c r="C27" s="259">
        <v>212893035</v>
      </c>
      <c r="D27" s="469">
        <v>8472322</v>
      </c>
      <c r="E27" s="259">
        <v>3905403</v>
      </c>
      <c r="F27" s="471">
        <v>4566919</v>
      </c>
      <c r="G27" s="258">
        <v>1130273</v>
      </c>
      <c r="H27" s="259">
        <v>555049</v>
      </c>
      <c r="I27" s="300">
        <v>1176889</v>
      </c>
      <c r="J27" s="259">
        <v>614628</v>
      </c>
      <c r="K27" s="259">
        <v>2247583</v>
      </c>
      <c r="L27" s="310" t="s">
        <v>721</v>
      </c>
      <c r="M27" s="258">
        <v>78317317</v>
      </c>
      <c r="N27" s="259">
        <v>66905854</v>
      </c>
      <c r="O27" s="259">
        <v>106088944</v>
      </c>
      <c r="P27" s="311">
        <v>0.88300000000000001</v>
      </c>
      <c r="Q27" s="253">
        <v>84.2</v>
      </c>
      <c r="R27" s="253">
        <v>10.8</v>
      </c>
      <c r="S27" s="257">
        <v>4.3</v>
      </c>
      <c r="T27" s="312">
        <v>4.4000000000000004</v>
      </c>
      <c r="U27" s="253">
        <v>38.9</v>
      </c>
      <c r="V27" s="259">
        <v>21704244</v>
      </c>
      <c r="W27" s="259">
        <v>215147042</v>
      </c>
      <c r="X27" s="259">
        <v>113715</v>
      </c>
      <c r="Y27" s="261">
        <v>21345219</v>
      </c>
      <c r="Z27" s="261">
        <v>2392260</v>
      </c>
    </row>
    <row r="28" spans="1:26" ht="15.75" customHeight="1">
      <c r="A28" s="722" t="s">
        <v>574</v>
      </c>
      <c r="B28" s="187">
        <v>125728159</v>
      </c>
      <c r="C28" s="189">
        <v>121633662</v>
      </c>
      <c r="D28" s="189">
        <v>4094497</v>
      </c>
      <c r="E28" s="189">
        <v>529360</v>
      </c>
      <c r="F28" s="191">
        <v>3565137</v>
      </c>
      <c r="G28" s="187">
        <v>502903</v>
      </c>
      <c r="H28" s="189">
        <v>1732030</v>
      </c>
      <c r="I28" s="189">
        <v>0</v>
      </c>
      <c r="J28" s="189">
        <v>0</v>
      </c>
      <c r="K28" s="189">
        <v>2234933</v>
      </c>
      <c r="L28" s="229" t="s">
        <v>721</v>
      </c>
      <c r="M28" s="187">
        <v>48492651</v>
      </c>
      <c r="N28" s="189">
        <v>38206908</v>
      </c>
      <c r="O28" s="189">
        <v>65105336</v>
      </c>
      <c r="P28" s="228">
        <v>0.81</v>
      </c>
      <c r="Q28" s="188">
        <v>87</v>
      </c>
      <c r="R28" s="188">
        <v>15.3</v>
      </c>
      <c r="S28" s="190">
        <v>5.5</v>
      </c>
      <c r="T28" s="411">
        <v>10.5</v>
      </c>
      <c r="U28" s="188">
        <v>50.6</v>
      </c>
      <c r="V28" s="189">
        <v>12301606</v>
      </c>
      <c r="W28" s="189">
        <v>137810574</v>
      </c>
      <c r="X28" s="189">
        <v>150000</v>
      </c>
      <c r="Y28" s="128">
        <v>67648660</v>
      </c>
      <c r="Z28" s="128">
        <v>2804540</v>
      </c>
    </row>
    <row r="29" spans="1:26" ht="15.75" customHeight="1">
      <c r="A29" s="449" t="s">
        <v>573</v>
      </c>
      <c r="B29" s="258">
        <v>88111485</v>
      </c>
      <c r="C29" s="259">
        <v>84130075</v>
      </c>
      <c r="D29" s="469">
        <v>3981410</v>
      </c>
      <c r="E29" s="259">
        <v>324676</v>
      </c>
      <c r="F29" s="471">
        <v>3656734</v>
      </c>
      <c r="G29" s="258">
        <v>2159882</v>
      </c>
      <c r="H29" s="259">
        <v>267</v>
      </c>
      <c r="I29" s="259" t="s">
        <v>550</v>
      </c>
      <c r="J29" s="259" t="s">
        <v>550</v>
      </c>
      <c r="K29" s="259">
        <v>2160149</v>
      </c>
      <c r="L29" s="310" t="s">
        <v>721</v>
      </c>
      <c r="M29" s="258">
        <v>34870910</v>
      </c>
      <c r="N29" s="259">
        <v>24343675</v>
      </c>
      <c r="O29" s="259">
        <v>45904280</v>
      </c>
      <c r="P29" s="311">
        <v>0.74</v>
      </c>
      <c r="Q29" s="253">
        <v>88.8</v>
      </c>
      <c r="R29" s="253">
        <v>13.9</v>
      </c>
      <c r="S29" s="257">
        <v>8</v>
      </c>
      <c r="T29" s="312">
        <v>7.6</v>
      </c>
      <c r="U29" s="253">
        <v>41.6</v>
      </c>
      <c r="V29" s="259">
        <v>14200479</v>
      </c>
      <c r="W29" s="259">
        <v>76639598</v>
      </c>
      <c r="X29" s="259" t="s">
        <v>550</v>
      </c>
      <c r="Y29" s="261" t="s">
        <v>550</v>
      </c>
      <c r="Z29" s="261">
        <v>3556729</v>
      </c>
    </row>
    <row r="30" spans="1:26" ht="15.75" customHeight="1">
      <c r="A30" s="722" t="s">
        <v>257</v>
      </c>
      <c r="B30" s="187">
        <v>175991415</v>
      </c>
      <c r="C30" s="189">
        <v>170095758</v>
      </c>
      <c r="D30" s="189">
        <v>5895657</v>
      </c>
      <c r="E30" s="189">
        <v>1864685</v>
      </c>
      <c r="F30" s="191">
        <v>4030972</v>
      </c>
      <c r="G30" s="187">
        <v>-413735</v>
      </c>
      <c r="H30" s="189">
        <v>15082</v>
      </c>
      <c r="I30" s="189">
        <v>0</v>
      </c>
      <c r="J30" s="189">
        <v>0</v>
      </c>
      <c r="K30" s="189">
        <v>-398653</v>
      </c>
      <c r="L30" s="229" t="s">
        <v>721</v>
      </c>
      <c r="M30" s="187">
        <v>71049365</v>
      </c>
      <c r="N30" s="189">
        <v>49899636</v>
      </c>
      <c r="O30" s="189">
        <v>92383584</v>
      </c>
      <c r="P30" s="228">
        <v>0.72</v>
      </c>
      <c r="Q30" s="188">
        <v>86.4</v>
      </c>
      <c r="R30" s="188">
        <v>14.9</v>
      </c>
      <c r="S30" s="190">
        <v>4.4000000000000004</v>
      </c>
      <c r="T30" s="230">
        <v>4.3</v>
      </c>
      <c r="U30" s="188">
        <v>33</v>
      </c>
      <c r="V30" s="189">
        <v>39690474</v>
      </c>
      <c r="W30" s="189">
        <v>150561530</v>
      </c>
      <c r="X30" s="189">
        <v>0</v>
      </c>
      <c r="Y30" s="191">
        <v>9131575</v>
      </c>
      <c r="Z30" s="191">
        <v>15772142</v>
      </c>
    </row>
    <row r="31" spans="1:26" ht="15.75" customHeight="1">
      <c r="A31" s="449" t="s">
        <v>607</v>
      </c>
      <c r="B31" s="464">
        <v>114029247</v>
      </c>
      <c r="C31" s="469">
        <v>110753869</v>
      </c>
      <c r="D31" s="469">
        <v>3275378</v>
      </c>
      <c r="E31" s="469">
        <v>734824</v>
      </c>
      <c r="F31" s="471">
        <v>2540554</v>
      </c>
      <c r="G31" s="464">
        <v>-35134</v>
      </c>
      <c r="H31" s="469">
        <v>1253793</v>
      </c>
      <c r="I31" s="1214" t="s">
        <v>550</v>
      </c>
      <c r="J31" s="469">
        <v>1059340</v>
      </c>
      <c r="K31" s="469">
        <v>159319</v>
      </c>
      <c r="L31" s="490" t="s">
        <v>721</v>
      </c>
      <c r="M31" s="464">
        <v>47108428</v>
      </c>
      <c r="N31" s="469">
        <v>32065509</v>
      </c>
      <c r="O31" s="469">
        <v>61397992</v>
      </c>
      <c r="P31" s="491">
        <v>0.71799999999999997</v>
      </c>
      <c r="Q31" s="472">
        <v>82.9</v>
      </c>
      <c r="R31" s="472">
        <v>15.3</v>
      </c>
      <c r="S31" s="483">
        <v>4.0999999999999996</v>
      </c>
      <c r="T31" s="492">
        <v>3.5</v>
      </c>
      <c r="U31" s="1215" t="s">
        <v>550</v>
      </c>
      <c r="V31" s="469">
        <v>39547581</v>
      </c>
      <c r="W31" s="469">
        <v>73032183</v>
      </c>
      <c r="X31" s="1214" t="s">
        <v>550</v>
      </c>
      <c r="Y31" s="471">
        <v>16503180</v>
      </c>
      <c r="Z31" s="471">
        <v>13754399</v>
      </c>
    </row>
    <row r="32" spans="1:26" ht="15.75" customHeight="1">
      <c r="A32" s="722" t="s">
        <v>220</v>
      </c>
      <c r="B32" s="125">
        <v>202888103</v>
      </c>
      <c r="C32" s="126">
        <v>193507023</v>
      </c>
      <c r="D32" s="126">
        <v>9381080</v>
      </c>
      <c r="E32" s="126">
        <v>499693</v>
      </c>
      <c r="F32" s="128">
        <v>8881387</v>
      </c>
      <c r="G32" s="125">
        <v>1208003</v>
      </c>
      <c r="H32" s="126">
        <v>2001207</v>
      </c>
      <c r="I32" s="126" t="s">
        <v>550</v>
      </c>
      <c r="J32" s="126" t="s">
        <v>550</v>
      </c>
      <c r="K32" s="126">
        <v>3209210</v>
      </c>
      <c r="L32" s="380" t="s">
        <v>721</v>
      </c>
      <c r="M32" s="125">
        <v>66902896</v>
      </c>
      <c r="N32" s="126">
        <v>54640327</v>
      </c>
      <c r="O32" s="126">
        <v>91049608</v>
      </c>
      <c r="P32" s="381">
        <v>0.85399999999999998</v>
      </c>
      <c r="Q32" s="123">
        <v>89.3</v>
      </c>
      <c r="R32" s="123">
        <v>14.8</v>
      </c>
      <c r="S32" s="124">
        <v>9.8000000000000007</v>
      </c>
      <c r="T32" s="382">
        <v>3.5</v>
      </c>
      <c r="U32" s="123" t="s">
        <v>550</v>
      </c>
      <c r="V32" s="126">
        <v>23373386</v>
      </c>
      <c r="W32" s="126">
        <v>147589045</v>
      </c>
      <c r="X32" s="126">
        <v>200000</v>
      </c>
      <c r="Y32" s="128">
        <v>11136382</v>
      </c>
      <c r="Z32" s="128">
        <v>8689695</v>
      </c>
    </row>
    <row r="33" spans="1:26" ht="15.75" customHeight="1">
      <c r="A33" s="449" t="s">
        <v>490</v>
      </c>
      <c r="B33" s="464">
        <v>149342014</v>
      </c>
      <c r="C33" s="469">
        <v>143308125</v>
      </c>
      <c r="D33" s="469">
        <v>6033889</v>
      </c>
      <c r="E33" s="469">
        <v>800406</v>
      </c>
      <c r="F33" s="471">
        <v>5233483</v>
      </c>
      <c r="G33" s="464">
        <v>474574</v>
      </c>
      <c r="H33" s="469">
        <v>5541</v>
      </c>
      <c r="I33" s="469">
        <v>0</v>
      </c>
      <c r="J33" s="469">
        <v>0</v>
      </c>
      <c r="K33" s="469">
        <v>480115</v>
      </c>
      <c r="L33" s="490" t="s">
        <v>721</v>
      </c>
      <c r="M33" s="464">
        <v>57387181</v>
      </c>
      <c r="N33" s="469">
        <v>55881170</v>
      </c>
      <c r="O33" s="469">
        <v>75109606</v>
      </c>
      <c r="P33" s="491">
        <v>0.995</v>
      </c>
      <c r="Q33" s="472">
        <v>87.2</v>
      </c>
      <c r="R33" s="472">
        <v>14.5</v>
      </c>
      <c r="S33" s="483">
        <v>7</v>
      </c>
      <c r="T33" s="492">
        <v>3.8</v>
      </c>
      <c r="U33" s="472">
        <v>33.299999999999997</v>
      </c>
      <c r="V33" s="469">
        <v>13546481</v>
      </c>
      <c r="W33" s="469">
        <v>102126858</v>
      </c>
      <c r="X33" s="469">
        <v>280000</v>
      </c>
      <c r="Y33" s="471">
        <v>105848677</v>
      </c>
      <c r="Z33" s="471">
        <v>7673704</v>
      </c>
    </row>
    <row r="34" spans="1:26" ht="15.75" customHeight="1">
      <c r="A34" s="722" t="s">
        <v>218</v>
      </c>
      <c r="B34" s="125">
        <v>149478844</v>
      </c>
      <c r="C34" s="126">
        <v>140818347</v>
      </c>
      <c r="D34" s="126">
        <v>8660497</v>
      </c>
      <c r="E34" s="126">
        <v>1646065</v>
      </c>
      <c r="F34" s="128">
        <v>7014432</v>
      </c>
      <c r="G34" s="125">
        <v>1675160</v>
      </c>
      <c r="H34" s="126">
        <v>3825731</v>
      </c>
      <c r="I34" s="126" t="s">
        <v>550</v>
      </c>
      <c r="J34" s="126">
        <v>6016290</v>
      </c>
      <c r="K34" s="126" t="s">
        <v>739</v>
      </c>
      <c r="L34" s="380" t="s">
        <v>721</v>
      </c>
      <c r="M34" s="125">
        <v>59313441</v>
      </c>
      <c r="N34" s="126">
        <v>58155309</v>
      </c>
      <c r="O34" s="126">
        <v>77422689</v>
      </c>
      <c r="P34" s="381">
        <v>0.98</v>
      </c>
      <c r="Q34" s="123">
        <v>87.9</v>
      </c>
      <c r="R34" s="123">
        <v>16.2</v>
      </c>
      <c r="S34" s="124">
        <v>9.1</v>
      </c>
      <c r="T34" s="382">
        <v>0</v>
      </c>
      <c r="U34" s="123" t="s">
        <v>550</v>
      </c>
      <c r="V34" s="126">
        <v>28338484</v>
      </c>
      <c r="W34" s="126">
        <v>59647972</v>
      </c>
      <c r="X34" s="126" t="s">
        <v>550</v>
      </c>
      <c r="Y34" s="128">
        <v>31645553</v>
      </c>
      <c r="Z34" s="128">
        <v>13366148</v>
      </c>
    </row>
    <row r="35" spans="1:26" ht="15.75" customHeight="1">
      <c r="A35" s="449" t="s">
        <v>602</v>
      </c>
      <c r="B35" s="464">
        <v>148589155</v>
      </c>
      <c r="C35" s="469">
        <v>141473946</v>
      </c>
      <c r="D35" s="469">
        <v>7115209</v>
      </c>
      <c r="E35" s="469">
        <v>196655</v>
      </c>
      <c r="F35" s="471">
        <v>6918554</v>
      </c>
      <c r="G35" s="464">
        <v>2770638</v>
      </c>
      <c r="H35" s="469">
        <v>5104430</v>
      </c>
      <c r="I35" s="469" t="s">
        <v>550</v>
      </c>
      <c r="J35" s="469">
        <v>2700000</v>
      </c>
      <c r="K35" s="469">
        <v>5175068</v>
      </c>
      <c r="L35" s="490" t="s">
        <v>721</v>
      </c>
      <c r="M35" s="464">
        <v>59770581</v>
      </c>
      <c r="N35" s="469">
        <v>45837973</v>
      </c>
      <c r="O35" s="469">
        <v>80569327</v>
      </c>
      <c r="P35" s="491">
        <v>0.81</v>
      </c>
      <c r="Q35" s="472">
        <v>87.3</v>
      </c>
      <c r="R35" s="472">
        <v>14.8</v>
      </c>
      <c r="S35" s="483">
        <v>8.6</v>
      </c>
      <c r="T35" s="492">
        <v>3.4</v>
      </c>
      <c r="U35" s="472">
        <v>22.9</v>
      </c>
      <c r="V35" s="469">
        <v>13118491</v>
      </c>
      <c r="W35" s="469">
        <v>107123475</v>
      </c>
      <c r="X35" s="469" t="s">
        <v>550</v>
      </c>
      <c r="Y35" s="471">
        <v>15683363</v>
      </c>
      <c r="Z35" s="471">
        <v>5865168</v>
      </c>
    </row>
    <row r="36" spans="1:26" ht="15.75" customHeight="1">
      <c r="A36" s="722" t="s">
        <v>210</v>
      </c>
      <c r="B36" s="125">
        <v>209036181</v>
      </c>
      <c r="C36" s="126">
        <v>194779488</v>
      </c>
      <c r="D36" s="126">
        <f>B36-C36</f>
        <v>14256693</v>
      </c>
      <c r="E36" s="126">
        <v>5331946</v>
      </c>
      <c r="F36" s="128">
        <f>D36-E36</f>
        <v>8924747</v>
      </c>
      <c r="G36" s="125">
        <v>1519467</v>
      </c>
      <c r="H36" s="126">
        <v>4400000</v>
      </c>
      <c r="I36" s="126">
        <v>0</v>
      </c>
      <c r="J36" s="126">
        <v>8700000</v>
      </c>
      <c r="K36" s="126">
        <v>-2780533</v>
      </c>
      <c r="L36" s="380" t="s">
        <v>740</v>
      </c>
      <c r="M36" s="125">
        <v>68825312</v>
      </c>
      <c r="N36" s="126">
        <v>87807964</v>
      </c>
      <c r="O36" s="126">
        <v>113569332</v>
      </c>
      <c r="P36" s="381">
        <v>1.419</v>
      </c>
      <c r="Q36" s="1241">
        <v>83.5</v>
      </c>
      <c r="R36" s="1241">
        <v>15.9</v>
      </c>
      <c r="S36" s="1242">
        <v>7.9</v>
      </c>
      <c r="T36" s="1243">
        <v>1.6</v>
      </c>
      <c r="U36" s="1241" t="s">
        <v>550</v>
      </c>
      <c r="V36" s="1238">
        <v>67054150</v>
      </c>
      <c r="W36" s="1238">
        <v>51038273</v>
      </c>
      <c r="X36" s="1238" t="s">
        <v>550</v>
      </c>
      <c r="Y36" s="1240">
        <v>87819585</v>
      </c>
      <c r="Z36" s="1240">
        <v>32100000</v>
      </c>
    </row>
    <row r="37" spans="1:26" ht="15.75" customHeight="1">
      <c r="A37" s="449" t="s">
        <v>229</v>
      </c>
      <c r="B37" s="258">
        <v>148846482</v>
      </c>
      <c r="C37" s="259">
        <v>143997264</v>
      </c>
      <c r="D37" s="469">
        <f>B37-C37</f>
        <v>4849218</v>
      </c>
      <c r="E37" s="259">
        <v>212241</v>
      </c>
      <c r="F37" s="471">
        <f>D37-E37</f>
        <v>4636977</v>
      </c>
      <c r="G37" s="258">
        <v>1350672</v>
      </c>
      <c r="H37" s="259">
        <v>1281625</v>
      </c>
      <c r="I37" s="259" t="s">
        <v>550</v>
      </c>
      <c r="J37" s="259" t="s">
        <v>550</v>
      </c>
      <c r="K37" s="259">
        <f>G37+H37+I37-J37</f>
        <v>2632297</v>
      </c>
      <c r="L37" s="310" t="s">
        <v>721</v>
      </c>
      <c r="M37" s="258">
        <v>55781108</v>
      </c>
      <c r="N37" s="259">
        <v>42868425</v>
      </c>
      <c r="O37" s="259">
        <v>74768744</v>
      </c>
      <c r="P37" s="311">
        <v>0.80500000000000005</v>
      </c>
      <c r="Q37" s="253">
        <v>88.3</v>
      </c>
      <c r="R37" s="253">
        <v>16.399999999999999</v>
      </c>
      <c r="S37" s="257">
        <v>6.2</v>
      </c>
      <c r="T37" s="312">
        <v>1.4</v>
      </c>
      <c r="U37" s="253" t="s">
        <v>550</v>
      </c>
      <c r="V37" s="259">
        <v>27140158</v>
      </c>
      <c r="W37" s="259">
        <v>127627467</v>
      </c>
      <c r="X37" s="259" t="s">
        <v>550</v>
      </c>
      <c r="Y37" s="261">
        <v>37626216</v>
      </c>
      <c r="Z37" s="261">
        <v>7903253</v>
      </c>
    </row>
    <row r="38" spans="1:26" ht="15.75" customHeight="1">
      <c r="A38" s="722" t="s">
        <v>491</v>
      </c>
      <c r="B38" s="187">
        <v>182548599</v>
      </c>
      <c r="C38" s="189">
        <v>176619691</v>
      </c>
      <c r="D38" s="189">
        <v>5928908</v>
      </c>
      <c r="E38" s="189">
        <v>402821</v>
      </c>
      <c r="F38" s="191">
        <v>5526087</v>
      </c>
      <c r="G38" s="187">
        <v>1722724</v>
      </c>
      <c r="H38" s="189">
        <v>4700880</v>
      </c>
      <c r="I38" s="189"/>
      <c r="J38" s="189"/>
      <c r="K38" s="189">
        <v>6423604</v>
      </c>
      <c r="L38" s="380" t="s">
        <v>721</v>
      </c>
      <c r="M38" s="187">
        <v>65698542</v>
      </c>
      <c r="N38" s="189">
        <v>56119684</v>
      </c>
      <c r="O38" s="189">
        <v>81461848</v>
      </c>
      <c r="P38" s="228">
        <v>0.88900000000000001</v>
      </c>
      <c r="Q38" s="188">
        <v>84.9</v>
      </c>
      <c r="R38" s="188">
        <v>15.3</v>
      </c>
      <c r="S38" s="190">
        <v>6.1</v>
      </c>
      <c r="T38" s="230">
        <v>2.8</v>
      </c>
      <c r="U38" s="188" t="s">
        <v>550</v>
      </c>
      <c r="V38" s="189">
        <v>27866780</v>
      </c>
      <c r="W38" s="189">
        <v>89407010</v>
      </c>
      <c r="X38" s="189">
        <v>365100</v>
      </c>
      <c r="Y38" s="191">
        <v>57179248</v>
      </c>
      <c r="Z38" s="191">
        <v>13181976</v>
      </c>
    </row>
    <row r="39" spans="1:26" ht="15.75" customHeight="1">
      <c r="A39" s="449" t="s">
        <v>577</v>
      </c>
      <c r="B39" s="258">
        <v>154367159</v>
      </c>
      <c r="C39" s="259">
        <v>151237056</v>
      </c>
      <c r="D39" s="259">
        <v>3130103</v>
      </c>
      <c r="E39" s="259">
        <v>516460</v>
      </c>
      <c r="F39" s="261">
        <v>2613643</v>
      </c>
      <c r="G39" s="258">
        <v>2178739</v>
      </c>
      <c r="H39" s="259">
        <v>220822</v>
      </c>
      <c r="I39" s="259">
        <v>0</v>
      </c>
      <c r="J39" s="259">
        <v>0</v>
      </c>
      <c r="K39" s="259">
        <v>2399561</v>
      </c>
      <c r="L39" s="310" t="s">
        <v>721</v>
      </c>
      <c r="M39" s="258">
        <v>58168480</v>
      </c>
      <c r="N39" s="259">
        <v>55019494</v>
      </c>
      <c r="O39" s="259">
        <v>79439365</v>
      </c>
      <c r="P39" s="311">
        <v>0.97299999999999998</v>
      </c>
      <c r="Q39" s="253">
        <v>93.9</v>
      </c>
      <c r="R39" s="253">
        <v>17.3</v>
      </c>
      <c r="S39" s="257">
        <v>3.3</v>
      </c>
      <c r="T39" s="312">
        <v>-1.2</v>
      </c>
      <c r="U39" s="253" t="s">
        <v>550</v>
      </c>
      <c r="V39" s="259">
        <v>36226935</v>
      </c>
      <c r="W39" s="259">
        <v>55713749</v>
      </c>
      <c r="X39" s="259">
        <v>353584</v>
      </c>
      <c r="Y39" s="261">
        <v>43625840</v>
      </c>
      <c r="Z39" s="261">
        <v>13006966</v>
      </c>
    </row>
    <row r="40" spans="1:26" ht="15.75" customHeight="1">
      <c r="A40" s="722" t="s">
        <v>492</v>
      </c>
      <c r="B40" s="187">
        <v>150325713</v>
      </c>
      <c r="C40" s="189">
        <v>145995891</v>
      </c>
      <c r="D40" s="189">
        <v>4329822</v>
      </c>
      <c r="E40" s="189">
        <v>1755185</v>
      </c>
      <c r="F40" s="191">
        <v>2574637</v>
      </c>
      <c r="G40" s="187">
        <v>1954599</v>
      </c>
      <c r="H40" s="189">
        <v>2855828</v>
      </c>
      <c r="I40" s="189">
        <v>0</v>
      </c>
      <c r="J40" s="189">
        <v>0</v>
      </c>
      <c r="K40" s="189">
        <v>4810427</v>
      </c>
      <c r="L40" s="229" t="s">
        <v>721</v>
      </c>
      <c r="M40" s="187">
        <v>55472495</v>
      </c>
      <c r="N40" s="189">
        <v>42081146</v>
      </c>
      <c r="O40" s="189">
        <v>74318409</v>
      </c>
      <c r="P40" s="228">
        <v>0.79400000000000004</v>
      </c>
      <c r="Q40" s="188">
        <v>89.9</v>
      </c>
      <c r="R40" s="188">
        <v>14.5</v>
      </c>
      <c r="S40" s="190">
        <v>3.5</v>
      </c>
      <c r="T40" s="230">
        <v>-0.8</v>
      </c>
      <c r="U40" s="188" t="s">
        <v>550</v>
      </c>
      <c r="V40" s="189">
        <v>35071203</v>
      </c>
      <c r="W40" s="189">
        <v>45480526</v>
      </c>
      <c r="X40" s="189">
        <v>345232</v>
      </c>
      <c r="Y40" s="191">
        <v>10754344</v>
      </c>
      <c r="Z40" s="191">
        <v>17017117</v>
      </c>
    </row>
    <row r="41" spans="1:26" ht="15.75" customHeight="1">
      <c r="A41" s="449" t="s">
        <v>493</v>
      </c>
      <c r="B41" s="258">
        <v>166805294</v>
      </c>
      <c r="C41" s="259">
        <v>162745824</v>
      </c>
      <c r="D41" s="469">
        <v>4059470</v>
      </c>
      <c r="E41" s="259">
        <v>1601894</v>
      </c>
      <c r="F41" s="471">
        <v>2457576</v>
      </c>
      <c r="G41" s="258">
        <v>763901</v>
      </c>
      <c r="H41" s="259">
        <v>936405</v>
      </c>
      <c r="I41" s="259">
        <v>289560</v>
      </c>
      <c r="J41" s="259" t="s">
        <v>550</v>
      </c>
      <c r="K41" s="259">
        <v>1989866</v>
      </c>
      <c r="L41" s="310" t="s">
        <v>720</v>
      </c>
      <c r="M41" s="258">
        <v>62419763</v>
      </c>
      <c r="N41" s="259">
        <v>46864189</v>
      </c>
      <c r="O41" s="259">
        <v>82493466</v>
      </c>
      <c r="P41" s="311">
        <v>0.78200000000000003</v>
      </c>
      <c r="Q41" s="253">
        <v>92.3</v>
      </c>
      <c r="R41" s="253">
        <v>12.8</v>
      </c>
      <c r="S41" s="257">
        <v>3</v>
      </c>
      <c r="T41" s="312">
        <v>0</v>
      </c>
      <c r="U41" s="253" t="s">
        <v>550</v>
      </c>
      <c r="V41" s="259">
        <v>33150299</v>
      </c>
      <c r="W41" s="259">
        <v>113684951</v>
      </c>
      <c r="X41" s="259">
        <v>364535</v>
      </c>
      <c r="Y41" s="261">
        <v>38073914</v>
      </c>
      <c r="Z41" s="261">
        <v>13602431</v>
      </c>
    </row>
    <row r="42" spans="1:26" ht="15.75" customHeight="1">
      <c r="A42" s="722" t="s">
        <v>572</v>
      </c>
      <c r="B42" s="187">
        <v>122733969</v>
      </c>
      <c r="C42" s="189">
        <v>121856292</v>
      </c>
      <c r="D42" s="189">
        <v>877677</v>
      </c>
      <c r="E42" s="189">
        <v>327826</v>
      </c>
      <c r="F42" s="191">
        <v>549851</v>
      </c>
      <c r="G42" s="187">
        <v>132955</v>
      </c>
      <c r="H42" s="189">
        <v>426248</v>
      </c>
      <c r="I42" s="189">
        <v>172165</v>
      </c>
      <c r="J42" s="189">
        <v>0</v>
      </c>
      <c r="K42" s="189">
        <v>731368</v>
      </c>
      <c r="L42" s="229" t="s">
        <v>721</v>
      </c>
      <c r="M42" s="187">
        <v>46501062</v>
      </c>
      <c r="N42" s="189">
        <v>32305331</v>
      </c>
      <c r="O42" s="189">
        <v>60941803</v>
      </c>
      <c r="P42" s="228">
        <v>0.72</v>
      </c>
      <c r="Q42" s="188">
        <v>96.6</v>
      </c>
      <c r="R42" s="188">
        <v>14.7</v>
      </c>
      <c r="S42" s="190">
        <v>0.9</v>
      </c>
      <c r="T42" s="230">
        <v>3.7</v>
      </c>
      <c r="U42" s="188" t="s">
        <v>550</v>
      </c>
      <c r="V42" s="189">
        <v>11222752</v>
      </c>
      <c r="W42" s="189">
        <v>95029111</v>
      </c>
      <c r="X42" s="189">
        <v>315811</v>
      </c>
      <c r="Y42" s="191">
        <v>17433550</v>
      </c>
      <c r="Z42" s="191">
        <v>7401906</v>
      </c>
    </row>
    <row r="43" spans="1:26" ht="15.75" customHeight="1">
      <c r="A43" s="449" t="s">
        <v>571</v>
      </c>
      <c r="B43" s="258">
        <v>104492094</v>
      </c>
      <c r="C43" s="259">
        <v>103209266</v>
      </c>
      <c r="D43" s="469">
        <v>1282828</v>
      </c>
      <c r="E43" s="259">
        <v>148103</v>
      </c>
      <c r="F43" s="471">
        <v>1134725</v>
      </c>
      <c r="G43" s="258">
        <v>-578162</v>
      </c>
      <c r="H43" s="259">
        <v>1656472</v>
      </c>
      <c r="I43" s="259">
        <v>0</v>
      </c>
      <c r="J43" s="259">
        <v>1466725</v>
      </c>
      <c r="K43" s="259">
        <v>-388415</v>
      </c>
      <c r="L43" s="310" t="s">
        <v>721</v>
      </c>
      <c r="M43" s="258">
        <v>39825131</v>
      </c>
      <c r="N43" s="259">
        <v>24596081</v>
      </c>
      <c r="O43" s="259">
        <v>50398867</v>
      </c>
      <c r="P43" s="311">
        <v>0.64100000000000001</v>
      </c>
      <c r="Q43" s="253">
        <v>86.8</v>
      </c>
      <c r="R43" s="253">
        <v>10.9</v>
      </c>
      <c r="S43" s="257">
        <v>2.2999999999999998</v>
      </c>
      <c r="T43" s="312">
        <v>-0.9</v>
      </c>
      <c r="U43" s="253" t="s">
        <v>550</v>
      </c>
      <c r="V43" s="259">
        <v>28053889</v>
      </c>
      <c r="W43" s="259">
        <v>59573994</v>
      </c>
      <c r="X43" s="259">
        <v>303060</v>
      </c>
      <c r="Y43" s="261">
        <v>8187283</v>
      </c>
      <c r="Z43" s="261">
        <v>14077469</v>
      </c>
    </row>
    <row r="44" spans="1:26" ht="15.75" customHeight="1">
      <c r="A44" s="722" t="s">
        <v>494</v>
      </c>
      <c r="B44" s="187">
        <v>233182226</v>
      </c>
      <c r="C44" s="189">
        <v>229635436</v>
      </c>
      <c r="D44" s="189">
        <v>3546790</v>
      </c>
      <c r="E44" s="189">
        <v>254745</v>
      </c>
      <c r="F44" s="191">
        <v>3292045</v>
      </c>
      <c r="G44" s="187">
        <v>98657</v>
      </c>
      <c r="H44" s="189">
        <v>4095700</v>
      </c>
      <c r="I44" s="189">
        <v>22</v>
      </c>
      <c r="J44" s="189">
        <v>3000000</v>
      </c>
      <c r="K44" s="189">
        <v>1194379</v>
      </c>
      <c r="L44" s="229" t="s">
        <v>721</v>
      </c>
      <c r="M44" s="187">
        <v>87893731</v>
      </c>
      <c r="N44" s="189">
        <v>63344388</v>
      </c>
      <c r="O44" s="189">
        <v>115592720</v>
      </c>
      <c r="P44" s="228">
        <v>0.75221000000000005</v>
      </c>
      <c r="Q44" s="188">
        <v>93.1</v>
      </c>
      <c r="R44" s="188">
        <v>12.4</v>
      </c>
      <c r="S44" s="190">
        <v>2.8</v>
      </c>
      <c r="T44" s="230">
        <v>6.5</v>
      </c>
      <c r="U44" s="188" t="s">
        <v>550</v>
      </c>
      <c r="V44" s="189">
        <v>33052879</v>
      </c>
      <c r="W44" s="189">
        <v>174459881</v>
      </c>
      <c r="X44" s="189">
        <v>400923</v>
      </c>
      <c r="Y44" s="191">
        <v>29148550</v>
      </c>
      <c r="Z44" s="191">
        <v>17748520</v>
      </c>
    </row>
    <row r="45" spans="1:26" ht="15.75" customHeight="1">
      <c r="A45" s="449" t="s">
        <v>495</v>
      </c>
      <c r="B45" s="258">
        <v>242696192</v>
      </c>
      <c r="C45" s="259">
        <v>233327010</v>
      </c>
      <c r="D45" s="469">
        <v>9369182</v>
      </c>
      <c r="E45" s="259">
        <v>3873153</v>
      </c>
      <c r="F45" s="471">
        <v>5496029</v>
      </c>
      <c r="G45" s="258">
        <v>640188</v>
      </c>
      <c r="H45" s="259">
        <v>1004333</v>
      </c>
      <c r="I45" s="259">
        <v>1018240</v>
      </c>
      <c r="J45" s="259" t="s">
        <v>550</v>
      </c>
      <c r="K45" s="259">
        <v>2662761</v>
      </c>
      <c r="L45" s="310" t="s">
        <v>721</v>
      </c>
      <c r="M45" s="258">
        <v>93351074</v>
      </c>
      <c r="N45" s="259">
        <v>79009275</v>
      </c>
      <c r="O45" s="259">
        <v>127239020</v>
      </c>
      <c r="P45" s="311">
        <v>0.873</v>
      </c>
      <c r="Q45" s="253">
        <v>83.6</v>
      </c>
      <c r="R45" s="253">
        <v>15.4</v>
      </c>
      <c r="S45" s="257">
        <v>4.7</v>
      </c>
      <c r="T45" s="312">
        <v>3</v>
      </c>
      <c r="U45" s="253">
        <v>19.100000000000001</v>
      </c>
      <c r="V45" s="259">
        <v>49964983</v>
      </c>
      <c r="W45" s="259">
        <v>204958538</v>
      </c>
      <c r="X45" s="259" t="s">
        <v>550</v>
      </c>
      <c r="Y45" s="261">
        <v>53463126</v>
      </c>
      <c r="Z45" s="261">
        <v>14525382</v>
      </c>
    </row>
    <row r="46" spans="1:26" ht="15.75" customHeight="1">
      <c r="A46" s="722" t="s">
        <v>496</v>
      </c>
      <c r="B46" s="187">
        <v>230541291</v>
      </c>
      <c r="C46" s="189">
        <v>227038270</v>
      </c>
      <c r="D46" s="189">
        <v>3503021</v>
      </c>
      <c r="E46" s="189">
        <v>643736</v>
      </c>
      <c r="F46" s="191">
        <v>2859285</v>
      </c>
      <c r="G46" s="187">
        <v>2401547</v>
      </c>
      <c r="H46" s="189">
        <v>2084776</v>
      </c>
      <c r="I46" s="189">
        <v>5890500</v>
      </c>
      <c r="J46" s="189">
        <v>0</v>
      </c>
      <c r="K46" s="189">
        <v>10376823</v>
      </c>
      <c r="L46" s="229" t="s">
        <v>721</v>
      </c>
      <c r="M46" s="187">
        <v>79798472</v>
      </c>
      <c r="N46" s="189">
        <v>63981151</v>
      </c>
      <c r="O46" s="189">
        <v>107477795</v>
      </c>
      <c r="P46" s="228">
        <v>0.82699999999999996</v>
      </c>
      <c r="Q46" s="188">
        <v>91.4</v>
      </c>
      <c r="R46" s="188">
        <v>13</v>
      </c>
      <c r="S46" s="190">
        <v>2.7</v>
      </c>
      <c r="T46" s="230">
        <v>9.6999999999999993</v>
      </c>
      <c r="U46" s="188">
        <v>36.299999999999997</v>
      </c>
      <c r="V46" s="189">
        <v>37438000</v>
      </c>
      <c r="W46" s="189">
        <v>210479191</v>
      </c>
      <c r="X46" s="189">
        <v>1202312</v>
      </c>
      <c r="Y46" s="191">
        <v>18807746</v>
      </c>
      <c r="Z46" s="191">
        <v>11514339</v>
      </c>
    </row>
    <row r="47" spans="1:26" ht="15.75" customHeight="1">
      <c r="A47" s="449" t="s">
        <v>570</v>
      </c>
      <c r="B47" s="258">
        <v>130967862</v>
      </c>
      <c r="C47" s="259">
        <v>128443773</v>
      </c>
      <c r="D47" s="259">
        <v>2524089</v>
      </c>
      <c r="E47" s="259">
        <v>930761</v>
      </c>
      <c r="F47" s="261">
        <v>1593328</v>
      </c>
      <c r="G47" s="258">
        <v>-423304</v>
      </c>
      <c r="H47" s="259">
        <v>862718</v>
      </c>
      <c r="I47" s="259">
        <v>0</v>
      </c>
      <c r="J47" s="259">
        <v>0</v>
      </c>
      <c r="K47" s="259">
        <v>430414</v>
      </c>
      <c r="L47" s="310" t="s">
        <v>721</v>
      </c>
      <c r="M47" s="258">
        <v>50658495</v>
      </c>
      <c r="N47" s="259">
        <v>36495063</v>
      </c>
      <c r="O47" s="259">
        <v>67466047</v>
      </c>
      <c r="P47" s="311">
        <v>0.76</v>
      </c>
      <c r="Q47" s="253">
        <v>91.5</v>
      </c>
      <c r="R47" s="253">
        <v>16</v>
      </c>
      <c r="S47" s="257">
        <v>2.4</v>
      </c>
      <c r="T47" s="312">
        <v>3.6</v>
      </c>
      <c r="U47" s="253">
        <v>22</v>
      </c>
      <c r="V47" s="259">
        <v>15234625</v>
      </c>
      <c r="W47" s="259">
        <v>118007713</v>
      </c>
      <c r="X47" s="259">
        <v>0</v>
      </c>
      <c r="Y47" s="261">
        <v>22531158</v>
      </c>
      <c r="Z47" s="261">
        <v>10104553</v>
      </c>
    </row>
    <row r="48" spans="1:26" ht="15.75" customHeight="1">
      <c r="A48" s="722" t="s">
        <v>497</v>
      </c>
      <c r="B48" s="187">
        <v>210263509</v>
      </c>
      <c r="C48" s="189">
        <v>204699404</v>
      </c>
      <c r="D48" s="189">
        <v>5564105</v>
      </c>
      <c r="E48" s="189">
        <v>301612</v>
      </c>
      <c r="F48" s="191">
        <v>5262493</v>
      </c>
      <c r="G48" s="187">
        <v>513957</v>
      </c>
      <c r="H48" s="189">
        <v>2372575</v>
      </c>
      <c r="I48" s="189" t="s">
        <v>550</v>
      </c>
      <c r="J48" s="189" t="s">
        <v>550</v>
      </c>
      <c r="K48" s="189">
        <v>2886532</v>
      </c>
      <c r="L48" s="229" t="s">
        <v>721</v>
      </c>
      <c r="M48" s="187">
        <v>74689510</v>
      </c>
      <c r="N48" s="189">
        <v>68260930</v>
      </c>
      <c r="O48" s="189">
        <v>102500892</v>
      </c>
      <c r="P48" s="228">
        <v>0.94299999999999995</v>
      </c>
      <c r="Q48" s="188">
        <v>93.7</v>
      </c>
      <c r="R48" s="188">
        <v>18</v>
      </c>
      <c r="S48" s="190">
        <v>5.13</v>
      </c>
      <c r="T48" s="411">
        <v>4.5</v>
      </c>
      <c r="U48" s="188">
        <v>4.7</v>
      </c>
      <c r="V48" s="189">
        <v>34922578</v>
      </c>
      <c r="W48" s="189">
        <v>137490663</v>
      </c>
      <c r="X48" s="189" t="s">
        <v>550</v>
      </c>
      <c r="Y48" s="191">
        <v>42467207</v>
      </c>
      <c r="Z48" s="191">
        <v>20236588</v>
      </c>
    </row>
    <row r="49" spans="1:26" ht="15.75" customHeight="1">
      <c r="A49" s="449" t="s">
        <v>212</v>
      </c>
      <c r="B49" s="258">
        <v>158114190</v>
      </c>
      <c r="C49" s="259">
        <v>151594071</v>
      </c>
      <c r="D49" s="469">
        <v>6550119</v>
      </c>
      <c r="E49" s="259">
        <v>1050123</v>
      </c>
      <c r="F49" s="261">
        <v>5499996</v>
      </c>
      <c r="G49" s="258">
        <v>3209200</v>
      </c>
      <c r="H49" s="259">
        <v>67</v>
      </c>
      <c r="I49" s="259" t="s">
        <v>550</v>
      </c>
      <c r="J49" s="259" t="s">
        <v>550</v>
      </c>
      <c r="K49" s="259">
        <v>3209267</v>
      </c>
      <c r="L49" s="310" t="s">
        <v>720</v>
      </c>
      <c r="M49" s="258">
        <v>62065318</v>
      </c>
      <c r="N49" s="259">
        <v>44044190</v>
      </c>
      <c r="O49" s="259">
        <v>82315330</v>
      </c>
      <c r="P49" s="311">
        <v>0.745</v>
      </c>
      <c r="Q49" s="253">
        <v>91.1</v>
      </c>
      <c r="R49" s="253">
        <v>16.7</v>
      </c>
      <c r="S49" s="257">
        <v>6.7</v>
      </c>
      <c r="T49" s="312">
        <v>9.9</v>
      </c>
      <c r="U49" s="253">
        <v>103.7</v>
      </c>
      <c r="V49" s="259">
        <v>12117235</v>
      </c>
      <c r="W49" s="259">
        <v>199817164</v>
      </c>
      <c r="X49" s="259" t="s">
        <v>550</v>
      </c>
      <c r="Y49" s="261">
        <v>11685905</v>
      </c>
      <c r="Z49" s="261">
        <v>3640562</v>
      </c>
    </row>
    <row r="50" spans="1:26" ht="15.75" customHeight="1">
      <c r="A50" s="722" t="s">
        <v>498</v>
      </c>
      <c r="B50" s="125">
        <v>175561963</v>
      </c>
      <c r="C50" s="126">
        <v>169535769</v>
      </c>
      <c r="D50" s="189">
        <v>6026194</v>
      </c>
      <c r="E50" s="126">
        <v>3607348</v>
      </c>
      <c r="F50" s="191">
        <v>2418846</v>
      </c>
      <c r="G50" s="125">
        <v>993503</v>
      </c>
      <c r="H50" s="126">
        <v>3882229</v>
      </c>
      <c r="I50" s="126">
        <v>40</v>
      </c>
      <c r="J50" s="126">
        <v>0</v>
      </c>
      <c r="K50" s="189">
        <v>4875772</v>
      </c>
      <c r="L50" s="380" t="s">
        <v>721</v>
      </c>
      <c r="M50" s="125">
        <v>62723853</v>
      </c>
      <c r="N50" s="126">
        <v>49061860</v>
      </c>
      <c r="O50" s="126">
        <v>84531825</v>
      </c>
      <c r="P50" s="381">
        <v>0.81</v>
      </c>
      <c r="Q50" s="123">
        <v>91.5</v>
      </c>
      <c r="R50" s="123">
        <v>14.3</v>
      </c>
      <c r="S50" s="124">
        <v>2.86</v>
      </c>
      <c r="T50" s="382">
        <v>12</v>
      </c>
      <c r="U50" s="123">
        <v>107.7</v>
      </c>
      <c r="V50" s="126">
        <v>14705916</v>
      </c>
      <c r="W50" s="126">
        <v>193034881</v>
      </c>
      <c r="X50" s="126">
        <v>0</v>
      </c>
      <c r="Y50" s="128">
        <v>19200444</v>
      </c>
      <c r="Z50" s="128">
        <v>9225650</v>
      </c>
    </row>
    <row r="51" spans="1:26" ht="15.75" customHeight="1">
      <c r="A51" s="449" t="s">
        <v>569</v>
      </c>
      <c r="B51" s="258">
        <v>124172132</v>
      </c>
      <c r="C51" s="259">
        <v>120402245</v>
      </c>
      <c r="D51" s="469">
        <v>3769887</v>
      </c>
      <c r="E51" s="259">
        <v>702994</v>
      </c>
      <c r="F51" s="261">
        <v>3066893</v>
      </c>
      <c r="G51" s="258">
        <v>947230</v>
      </c>
      <c r="H51" s="259">
        <v>248646</v>
      </c>
      <c r="I51" s="259">
        <v>0</v>
      </c>
      <c r="J51" s="259">
        <v>0</v>
      </c>
      <c r="K51" s="259">
        <v>1195876</v>
      </c>
      <c r="L51" s="310" t="s">
        <v>721</v>
      </c>
      <c r="M51" s="258">
        <v>43917292</v>
      </c>
      <c r="N51" s="259">
        <v>21361923</v>
      </c>
      <c r="O51" s="259">
        <v>52854229</v>
      </c>
      <c r="P51" s="311">
        <v>0.51</v>
      </c>
      <c r="Q51" s="253">
        <v>85.6</v>
      </c>
      <c r="R51" s="253">
        <v>10.9</v>
      </c>
      <c r="S51" s="257">
        <v>5.8</v>
      </c>
      <c r="T51" s="312">
        <v>8.9</v>
      </c>
      <c r="U51" s="253">
        <v>63.8</v>
      </c>
      <c r="V51" s="259">
        <v>10397672</v>
      </c>
      <c r="W51" s="259">
        <v>116094514</v>
      </c>
      <c r="X51" s="259">
        <v>0</v>
      </c>
      <c r="Y51" s="261">
        <v>21303742</v>
      </c>
      <c r="Z51" s="261">
        <v>3519932</v>
      </c>
    </row>
    <row r="52" spans="1:26" ht="15.75" customHeight="1">
      <c r="A52" s="722" t="s">
        <v>568</v>
      </c>
      <c r="B52" s="187">
        <v>111124775</v>
      </c>
      <c r="C52" s="189">
        <v>107859245</v>
      </c>
      <c r="D52" s="189">
        <v>3265530</v>
      </c>
      <c r="E52" s="189">
        <v>720485</v>
      </c>
      <c r="F52" s="191">
        <v>2545045</v>
      </c>
      <c r="G52" s="187">
        <v>-130683</v>
      </c>
      <c r="H52" s="189">
        <v>1105818</v>
      </c>
      <c r="I52" s="189">
        <v>902991</v>
      </c>
      <c r="J52" s="189">
        <v>0</v>
      </c>
      <c r="K52" s="189">
        <v>1878126</v>
      </c>
      <c r="L52" s="229" t="s">
        <v>721</v>
      </c>
      <c r="M52" s="187">
        <v>45864699</v>
      </c>
      <c r="N52" s="189">
        <v>25144100</v>
      </c>
      <c r="O52" s="189">
        <v>56345740</v>
      </c>
      <c r="P52" s="228">
        <v>0.56799999999999995</v>
      </c>
      <c r="Q52" s="188">
        <v>90</v>
      </c>
      <c r="R52" s="188">
        <v>15.6</v>
      </c>
      <c r="S52" s="190">
        <v>4.5</v>
      </c>
      <c r="T52" s="230">
        <v>10.1</v>
      </c>
      <c r="U52" s="188">
        <v>66.900000000000006</v>
      </c>
      <c r="V52" s="189">
        <v>13948988</v>
      </c>
      <c r="W52" s="189">
        <v>102642281</v>
      </c>
      <c r="X52" s="189" t="s">
        <v>550</v>
      </c>
      <c r="Y52" s="191">
        <v>20409799</v>
      </c>
      <c r="Z52" s="191">
        <v>4659553</v>
      </c>
    </row>
    <row r="53" spans="1:26" ht="15.75" customHeight="1">
      <c r="A53" s="449" t="s">
        <v>214</v>
      </c>
      <c r="B53" s="258">
        <v>226103905</v>
      </c>
      <c r="C53" s="259">
        <v>215647884</v>
      </c>
      <c r="D53" s="259">
        <v>10456021</v>
      </c>
      <c r="E53" s="259">
        <v>1040490</v>
      </c>
      <c r="F53" s="261">
        <v>9415531</v>
      </c>
      <c r="G53" s="258">
        <v>1993158</v>
      </c>
      <c r="H53" s="259">
        <v>4304857</v>
      </c>
      <c r="I53" s="259">
        <v>750000</v>
      </c>
      <c r="J53" s="259">
        <v>3930000</v>
      </c>
      <c r="K53" s="259">
        <v>3118015</v>
      </c>
      <c r="L53" s="310" t="s">
        <v>721</v>
      </c>
      <c r="M53" s="258">
        <v>85672218</v>
      </c>
      <c r="N53" s="259">
        <v>70485621</v>
      </c>
      <c r="O53" s="259">
        <v>116122915</v>
      </c>
      <c r="P53" s="311">
        <v>0.85499999999999998</v>
      </c>
      <c r="Q53" s="253">
        <v>86.1</v>
      </c>
      <c r="R53" s="253">
        <v>13.6</v>
      </c>
      <c r="S53" s="257">
        <v>8.1</v>
      </c>
      <c r="T53" s="312">
        <v>2.9</v>
      </c>
      <c r="U53" s="253">
        <v>3.3</v>
      </c>
      <c r="V53" s="259">
        <v>44461517</v>
      </c>
      <c r="W53" s="259">
        <v>196550713</v>
      </c>
      <c r="X53" s="259">
        <v>1200000</v>
      </c>
      <c r="Y53" s="261">
        <v>95267364</v>
      </c>
      <c r="Z53" s="261">
        <v>12752935</v>
      </c>
    </row>
    <row r="54" spans="1:26" ht="15.75" customHeight="1">
      <c r="A54" s="722" t="s">
        <v>567</v>
      </c>
      <c r="B54" s="187">
        <v>113276304</v>
      </c>
      <c r="C54" s="189">
        <v>107830324</v>
      </c>
      <c r="D54" s="189">
        <v>5445980</v>
      </c>
      <c r="E54" s="189">
        <v>975344</v>
      </c>
      <c r="F54" s="191">
        <v>4470636</v>
      </c>
      <c r="G54" s="187">
        <v>1984761</v>
      </c>
      <c r="H54" s="189">
        <v>1244895</v>
      </c>
      <c r="I54" s="189">
        <v>148855</v>
      </c>
      <c r="J54" s="189">
        <v>0</v>
      </c>
      <c r="K54" s="189">
        <v>3378511</v>
      </c>
      <c r="L54" s="229" t="s">
        <v>721</v>
      </c>
      <c r="M54" s="187">
        <v>45778574</v>
      </c>
      <c r="N54" s="189">
        <v>26119242</v>
      </c>
      <c r="O54" s="189">
        <v>56955693</v>
      </c>
      <c r="P54" s="228">
        <v>0.59</v>
      </c>
      <c r="Q54" s="188">
        <v>92.6</v>
      </c>
      <c r="R54" s="188">
        <v>16.5</v>
      </c>
      <c r="S54" s="190">
        <v>7.8</v>
      </c>
      <c r="T54" s="230">
        <v>6.9</v>
      </c>
      <c r="U54" s="188">
        <v>56</v>
      </c>
      <c r="V54" s="189">
        <v>10487218</v>
      </c>
      <c r="W54" s="189">
        <v>115330613</v>
      </c>
      <c r="X54" s="189" t="s">
        <v>550</v>
      </c>
      <c r="Y54" s="191">
        <v>43439721</v>
      </c>
      <c r="Z54" s="191">
        <v>5287901</v>
      </c>
    </row>
    <row r="55" spans="1:26" ht="15.75" customHeight="1">
      <c r="A55" s="449" t="s">
        <v>249</v>
      </c>
      <c r="B55" s="258">
        <v>211359604</v>
      </c>
      <c r="C55" s="259">
        <v>203252941</v>
      </c>
      <c r="D55" s="259">
        <v>8106663</v>
      </c>
      <c r="E55" s="259">
        <v>2927318</v>
      </c>
      <c r="F55" s="261">
        <v>5179345</v>
      </c>
      <c r="G55" s="258">
        <v>1806193</v>
      </c>
      <c r="H55" s="259">
        <v>1740210</v>
      </c>
      <c r="I55" s="259">
        <v>2034320</v>
      </c>
      <c r="J55" s="259">
        <v>3765000</v>
      </c>
      <c r="K55" s="259">
        <v>1815723</v>
      </c>
      <c r="L55" s="310" t="s">
        <v>721</v>
      </c>
      <c r="M55" s="258">
        <v>82016629</v>
      </c>
      <c r="N55" s="259">
        <v>63872060</v>
      </c>
      <c r="O55" s="259">
        <v>109583258</v>
      </c>
      <c r="P55" s="311">
        <v>0.8</v>
      </c>
      <c r="Q55" s="253">
        <v>82.8</v>
      </c>
      <c r="R55" s="253">
        <v>13.4</v>
      </c>
      <c r="S55" s="257">
        <v>4.7</v>
      </c>
      <c r="T55" s="312">
        <v>1.5</v>
      </c>
      <c r="U55" s="253" t="s">
        <v>550</v>
      </c>
      <c r="V55" s="259">
        <v>46756007</v>
      </c>
      <c r="W55" s="259">
        <v>137537949</v>
      </c>
      <c r="X55" s="683" t="s">
        <v>550</v>
      </c>
      <c r="Y55" s="261">
        <v>102762667</v>
      </c>
      <c r="Z55" s="261">
        <v>19748304</v>
      </c>
    </row>
    <row r="56" spans="1:26" ht="15.75" customHeight="1">
      <c r="A56" s="722" t="s">
        <v>268</v>
      </c>
      <c r="B56" s="125">
        <v>134443855</v>
      </c>
      <c r="C56" s="126">
        <v>129605584</v>
      </c>
      <c r="D56" s="126">
        <v>4838271</v>
      </c>
      <c r="E56" s="126">
        <v>443932</v>
      </c>
      <c r="F56" s="128">
        <v>4394339</v>
      </c>
      <c r="G56" s="125">
        <v>1858289</v>
      </c>
      <c r="H56" s="126">
        <v>1331899</v>
      </c>
      <c r="I56" s="388" t="s">
        <v>550</v>
      </c>
      <c r="J56" s="126">
        <v>500000</v>
      </c>
      <c r="K56" s="126">
        <v>2690188</v>
      </c>
      <c r="L56" s="380" t="s">
        <v>754</v>
      </c>
      <c r="M56" s="125">
        <v>55980486</v>
      </c>
      <c r="N56" s="126">
        <v>29384614</v>
      </c>
      <c r="O56" s="126">
        <v>68232034</v>
      </c>
      <c r="P56" s="381">
        <v>0.54300000000000004</v>
      </c>
      <c r="Q56" s="123">
        <v>93.5</v>
      </c>
      <c r="R56" s="123">
        <v>16.2</v>
      </c>
      <c r="S56" s="124">
        <v>6.4</v>
      </c>
      <c r="T56" s="382">
        <v>10.1</v>
      </c>
      <c r="U56" s="123">
        <v>64.099999999999994</v>
      </c>
      <c r="V56" s="126">
        <v>14662184</v>
      </c>
      <c r="W56" s="126">
        <v>136333437</v>
      </c>
      <c r="X56" s="388">
        <v>1000000</v>
      </c>
      <c r="Y56" s="128">
        <v>23343646</v>
      </c>
      <c r="Z56" s="128">
        <v>6775873</v>
      </c>
    </row>
    <row r="57" spans="1:26" ht="15.75" customHeight="1">
      <c r="A57" s="449" t="s">
        <v>216</v>
      </c>
      <c r="B57" s="258">
        <v>187318575</v>
      </c>
      <c r="C57" s="259">
        <v>182753513</v>
      </c>
      <c r="D57" s="259">
        <v>4565062</v>
      </c>
      <c r="E57" s="259">
        <v>767695</v>
      </c>
      <c r="F57" s="261">
        <v>3797367</v>
      </c>
      <c r="G57" s="258">
        <v>734174</v>
      </c>
      <c r="H57" s="259">
        <v>4119</v>
      </c>
      <c r="I57" s="259">
        <v>0</v>
      </c>
      <c r="J57" s="259">
        <v>0</v>
      </c>
      <c r="K57" s="259">
        <v>738293</v>
      </c>
      <c r="L57" s="310" t="s">
        <v>720</v>
      </c>
      <c r="M57" s="258">
        <v>75193324</v>
      </c>
      <c r="N57" s="259">
        <v>57575382</v>
      </c>
      <c r="O57" s="259">
        <v>100696811</v>
      </c>
      <c r="P57" s="311">
        <v>0.79900000000000004</v>
      </c>
      <c r="Q57" s="253">
        <v>89.8</v>
      </c>
      <c r="R57" s="253">
        <v>17.3</v>
      </c>
      <c r="S57" s="257">
        <v>3.8</v>
      </c>
      <c r="T57" s="312">
        <v>7.2</v>
      </c>
      <c r="U57" s="253">
        <v>68</v>
      </c>
      <c r="V57" s="259">
        <v>20461928</v>
      </c>
      <c r="W57" s="259">
        <v>180197465</v>
      </c>
      <c r="X57" s="259">
        <v>200000</v>
      </c>
      <c r="Y57" s="261">
        <v>76787335</v>
      </c>
      <c r="Z57" s="261">
        <v>10953195</v>
      </c>
    </row>
    <row r="58" spans="1:26" ht="15.75" customHeight="1">
      <c r="A58" s="722" t="s">
        <v>259</v>
      </c>
      <c r="B58" s="187">
        <v>231637722</v>
      </c>
      <c r="C58" s="189">
        <v>226541635</v>
      </c>
      <c r="D58" s="189">
        <v>5096087</v>
      </c>
      <c r="E58" s="189">
        <v>1545814</v>
      </c>
      <c r="F58" s="191">
        <v>3550273</v>
      </c>
      <c r="G58" s="187">
        <v>661722</v>
      </c>
      <c r="H58" s="189">
        <v>100000</v>
      </c>
      <c r="I58" s="189" t="s">
        <v>550</v>
      </c>
      <c r="J58" s="189">
        <v>1500000</v>
      </c>
      <c r="K58" s="189">
        <v>-738278</v>
      </c>
      <c r="L58" s="229" t="s">
        <v>721</v>
      </c>
      <c r="M58" s="187">
        <v>85794418</v>
      </c>
      <c r="N58" s="189">
        <v>62868036</v>
      </c>
      <c r="O58" s="189">
        <v>112889958</v>
      </c>
      <c r="P58" s="228">
        <v>0.75900000000000001</v>
      </c>
      <c r="Q58" s="188">
        <v>87.729366568134125</v>
      </c>
      <c r="R58" s="188">
        <v>11.9</v>
      </c>
      <c r="S58" s="190">
        <v>3.1448970864175538</v>
      </c>
      <c r="T58" s="230">
        <v>7.9</v>
      </c>
      <c r="U58" s="188">
        <v>30.7</v>
      </c>
      <c r="V58" s="189">
        <v>53372412</v>
      </c>
      <c r="W58" s="189">
        <v>169800606</v>
      </c>
      <c r="X58" s="189" t="s">
        <v>550</v>
      </c>
      <c r="Y58" s="191">
        <v>37306847</v>
      </c>
      <c r="Z58" s="191">
        <v>18450000</v>
      </c>
    </row>
    <row r="59" spans="1:26" ht="15.75" customHeight="1">
      <c r="A59" s="449" t="s">
        <v>260</v>
      </c>
      <c r="B59" s="258">
        <v>168628997</v>
      </c>
      <c r="C59" s="259">
        <v>161151284</v>
      </c>
      <c r="D59" s="259">
        <v>7477713</v>
      </c>
      <c r="E59" s="259">
        <v>2590930</v>
      </c>
      <c r="F59" s="261">
        <v>4886783</v>
      </c>
      <c r="G59" s="258">
        <v>4341637</v>
      </c>
      <c r="H59" s="259">
        <v>65</v>
      </c>
      <c r="I59" s="259">
        <v>60</v>
      </c>
      <c r="J59" s="259">
        <v>0</v>
      </c>
      <c r="K59" s="259">
        <v>4341762</v>
      </c>
      <c r="L59" s="310" t="s">
        <v>721</v>
      </c>
      <c r="M59" s="258">
        <v>64543614</v>
      </c>
      <c r="N59" s="259">
        <v>39894029</v>
      </c>
      <c r="O59" s="259">
        <v>81358548</v>
      </c>
      <c r="P59" s="311">
        <v>0.61799999999999999</v>
      </c>
      <c r="Q59" s="253">
        <v>90.3</v>
      </c>
      <c r="R59" s="253">
        <v>15.2</v>
      </c>
      <c r="S59" s="257">
        <v>6</v>
      </c>
      <c r="T59" s="312">
        <v>12.7</v>
      </c>
      <c r="U59" s="253">
        <v>173</v>
      </c>
      <c r="V59" s="259">
        <v>12369562</v>
      </c>
      <c r="W59" s="259">
        <v>210490850</v>
      </c>
      <c r="X59" s="259">
        <v>341654</v>
      </c>
      <c r="Y59" s="261">
        <v>11069041</v>
      </c>
      <c r="Z59" s="261">
        <v>3326433</v>
      </c>
    </row>
    <row r="60" spans="1:26" ht="15.75" customHeight="1">
      <c r="A60" s="722" t="s">
        <v>266</v>
      </c>
      <c r="B60" s="187">
        <v>158053036</v>
      </c>
      <c r="C60" s="189">
        <v>156685656</v>
      </c>
      <c r="D60" s="189">
        <v>1367380</v>
      </c>
      <c r="E60" s="189">
        <v>371734</v>
      </c>
      <c r="F60" s="191">
        <v>995646</v>
      </c>
      <c r="G60" s="187">
        <v>6494</v>
      </c>
      <c r="H60" s="189">
        <v>895073</v>
      </c>
      <c r="I60" s="189">
        <v>0</v>
      </c>
      <c r="J60" s="189">
        <v>0</v>
      </c>
      <c r="K60" s="189">
        <v>901567</v>
      </c>
      <c r="L60" s="229" t="s">
        <v>721</v>
      </c>
      <c r="M60" s="187">
        <v>36116969</v>
      </c>
      <c r="N60" s="189">
        <v>57947164</v>
      </c>
      <c r="O60" s="189">
        <v>73754152</v>
      </c>
      <c r="P60" s="228">
        <v>0.65800000000000003</v>
      </c>
      <c r="Q60" s="188">
        <v>93</v>
      </c>
      <c r="R60" s="188">
        <v>10.9</v>
      </c>
      <c r="S60" s="190">
        <v>1.3</v>
      </c>
      <c r="T60" s="230">
        <v>3.4</v>
      </c>
      <c r="U60" s="188">
        <v>14.3</v>
      </c>
      <c r="V60" s="189">
        <v>19585140</v>
      </c>
      <c r="W60" s="189">
        <v>137909484</v>
      </c>
      <c r="X60" s="189">
        <v>200000</v>
      </c>
      <c r="Y60" s="191">
        <v>28692250</v>
      </c>
      <c r="Z60" s="191">
        <v>7451356</v>
      </c>
    </row>
    <row r="61" spans="1:26" ht="15.75" customHeight="1">
      <c r="A61" s="449" t="s">
        <v>351</v>
      </c>
      <c r="B61" s="270">
        <v>262301512</v>
      </c>
      <c r="C61" s="259">
        <v>255100662</v>
      </c>
      <c r="D61" s="259">
        <v>7200850</v>
      </c>
      <c r="E61" s="259">
        <v>4295875</v>
      </c>
      <c r="F61" s="261">
        <v>2904975</v>
      </c>
      <c r="G61" s="258">
        <v>155970</v>
      </c>
      <c r="H61" s="259">
        <v>2271559</v>
      </c>
      <c r="I61" s="259">
        <v>0</v>
      </c>
      <c r="J61" s="259">
        <v>1347141</v>
      </c>
      <c r="K61" s="259">
        <v>1080388</v>
      </c>
      <c r="L61" s="310" t="s">
        <v>721</v>
      </c>
      <c r="M61" s="270">
        <v>83040565</v>
      </c>
      <c r="N61" s="259">
        <v>46795517</v>
      </c>
      <c r="O61" s="259">
        <v>103033517</v>
      </c>
      <c r="P61" s="311">
        <v>0.57999999999999996</v>
      </c>
      <c r="Q61" s="253">
        <v>91.7</v>
      </c>
      <c r="R61" s="253">
        <v>10.199999999999999</v>
      </c>
      <c r="S61" s="257">
        <v>2.82</v>
      </c>
      <c r="T61" s="312">
        <v>8.8000000000000007</v>
      </c>
      <c r="U61" s="253">
        <v>98</v>
      </c>
      <c r="V61" s="259">
        <v>45482433</v>
      </c>
      <c r="W61" s="259">
        <v>274869084</v>
      </c>
      <c r="X61" s="259">
        <v>0</v>
      </c>
      <c r="Y61" s="261">
        <v>30653025</v>
      </c>
      <c r="Z61" s="261">
        <v>12077875</v>
      </c>
    </row>
    <row r="62" spans="1:26" ht="15.75" customHeight="1">
      <c r="A62" s="722" t="s">
        <v>566</v>
      </c>
      <c r="B62" s="203">
        <v>144680447</v>
      </c>
      <c r="C62" s="189">
        <v>138657544</v>
      </c>
      <c r="D62" s="189">
        <v>6022903</v>
      </c>
      <c r="E62" s="189">
        <v>1396820</v>
      </c>
      <c r="F62" s="191">
        <v>4626083</v>
      </c>
      <c r="G62" s="203">
        <v>-5898</v>
      </c>
      <c r="H62" s="189">
        <v>2321961</v>
      </c>
      <c r="I62" s="189">
        <v>8000</v>
      </c>
      <c r="J62" s="189">
        <v>1264360</v>
      </c>
      <c r="K62" s="189">
        <v>1059703</v>
      </c>
      <c r="L62" s="229" t="s">
        <v>721</v>
      </c>
      <c r="M62" s="203">
        <v>51109976</v>
      </c>
      <c r="N62" s="189">
        <v>26269208</v>
      </c>
      <c r="O62" s="194">
        <v>61784061</v>
      </c>
      <c r="P62" s="228">
        <v>0.53</v>
      </c>
      <c r="Q62" s="188">
        <v>90.3</v>
      </c>
      <c r="R62" s="188">
        <v>14.3</v>
      </c>
      <c r="S62" s="190">
        <v>7.5</v>
      </c>
      <c r="T62" s="230">
        <v>4.5</v>
      </c>
      <c r="U62" s="188" t="s">
        <v>550</v>
      </c>
      <c r="V62" s="189">
        <v>23169894</v>
      </c>
      <c r="W62" s="189">
        <v>107144736</v>
      </c>
      <c r="X62" s="189">
        <v>300000</v>
      </c>
      <c r="Y62" s="191">
        <v>13613388</v>
      </c>
      <c r="Z62" s="191">
        <v>6728709</v>
      </c>
    </row>
    <row r="63" spans="1:26" ht="15.75" customHeight="1">
      <c r="A63" s="449" t="s">
        <v>261</v>
      </c>
      <c r="B63" s="270">
        <v>211871280</v>
      </c>
      <c r="C63" s="259">
        <v>204473548</v>
      </c>
      <c r="D63" s="259">
        <v>7397732</v>
      </c>
      <c r="E63" s="259">
        <v>794836</v>
      </c>
      <c r="F63" s="261">
        <v>6602896</v>
      </c>
      <c r="G63" s="258">
        <v>3606937</v>
      </c>
      <c r="H63" s="259">
        <v>2064</v>
      </c>
      <c r="I63" s="259" t="s">
        <v>550</v>
      </c>
      <c r="J63" s="259">
        <v>550000</v>
      </c>
      <c r="K63" s="259">
        <v>3059001</v>
      </c>
      <c r="L63" s="310" t="s">
        <v>721</v>
      </c>
      <c r="M63" s="270">
        <v>77508012</v>
      </c>
      <c r="N63" s="259">
        <v>66586211</v>
      </c>
      <c r="O63" s="259">
        <v>105623602</v>
      </c>
      <c r="P63" s="311">
        <v>0.88600000000000001</v>
      </c>
      <c r="Q63" s="253">
        <v>91.4</v>
      </c>
      <c r="R63" s="253">
        <v>14.6</v>
      </c>
      <c r="S63" s="257">
        <v>6.3</v>
      </c>
      <c r="T63" s="312">
        <v>5.2</v>
      </c>
      <c r="U63" s="253">
        <v>27.8</v>
      </c>
      <c r="V63" s="259">
        <v>24024042</v>
      </c>
      <c r="W63" s="259">
        <v>164277027</v>
      </c>
      <c r="X63" s="259" t="s">
        <v>550</v>
      </c>
      <c r="Y63" s="261">
        <v>47897032</v>
      </c>
      <c r="Z63" s="261">
        <v>4909920</v>
      </c>
    </row>
    <row r="64" spans="1:26" ht="15.75" customHeight="1">
      <c r="A64" s="722" t="s">
        <v>222</v>
      </c>
      <c r="B64" s="203">
        <v>209007439</v>
      </c>
      <c r="C64" s="189">
        <v>198063169</v>
      </c>
      <c r="D64" s="189">
        <v>10944270</v>
      </c>
      <c r="E64" s="189">
        <v>6075601</v>
      </c>
      <c r="F64" s="191">
        <v>4868669</v>
      </c>
      <c r="G64" s="203">
        <v>1695773</v>
      </c>
      <c r="H64" s="189">
        <v>239335</v>
      </c>
      <c r="I64" s="189" t="s">
        <v>550</v>
      </c>
      <c r="J64" s="189">
        <v>3200000</v>
      </c>
      <c r="K64" s="189">
        <v>-1264892</v>
      </c>
      <c r="L64" s="229" t="s">
        <v>718</v>
      </c>
      <c r="M64" s="203">
        <v>72658042</v>
      </c>
      <c r="N64" s="189">
        <v>49316252</v>
      </c>
      <c r="O64" s="194">
        <v>92981394</v>
      </c>
      <c r="P64" s="228">
        <v>0.69299999999999995</v>
      </c>
      <c r="Q64" s="188">
        <v>84</v>
      </c>
      <c r="R64" s="188">
        <v>10.9</v>
      </c>
      <c r="S64" s="190">
        <v>5.2</v>
      </c>
      <c r="T64" s="230">
        <v>6.6</v>
      </c>
      <c r="U64" s="188">
        <v>41.6</v>
      </c>
      <c r="V64" s="189">
        <v>34311188</v>
      </c>
      <c r="W64" s="189">
        <v>176601213</v>
      </c>
      <c r="X64" s="189" t="s">
        <v>550</v>
      </c>
      <c r="Y64" s="191">
        <v>64845531</v>
      </c>
      <c r="Z64" s="191">
        <v>11540868</v>
      </c>
    </row>
    <row r="65" spans="1:26" ht="15.75" customHeight="1">
      <c r="A65" s="449" t="s">
        <v>251</v>
      </c>
      <c r="B65" s="270">
        <v>305428183</v>
      </c>
      <c r="C65" s="259">
        <v>294612280</v>
      </c>
      <c r="D65" s="259">
        <v>10815903</v>
      </c>
      <c r="E65" s="259">
        <v>1636080</v>
      </c>
      <c r="F65" s="261">
        <v>9179823</v>
      </c>
      <c r="G65" s="258">
        <v>4670818</v>
      </c>
      <c r="H65" s="259">
        <v>649998</v>
      </c>
      <c r="I65" s="259">
        <v>0</v>
      </c>
      <c r="J65" s="259">
        <v>0</v>
      </c>
      <c r="K65" s="259">
        <v>5320816</v>
      </c>
      <c r="L65" s="310" t="s">
        <v>721</v>
      </c>
      <c r="M65" s="258">
        <v>106856891</v>
      </c>
      <c r="N65" s="259">
        <v>74175349</v>
      </c>
      <c r="O65" s="259">
        <v>138752949</v>
      </c>
      <c r="P65" s="311">
        <v>0.71399999999999997</v>
      </c>
      <c r="Q65" s="253">
        <v>88.4</v>
      </c>
      <c r="R65" s="253">
        <v>11.6</v>
      </c>
      <c r="S65" s="257">
        <v>6.6</v>
      </c>
      <c r="T65" s="353">
        <v>3.8</v>
      </c>
      <c r="U65" s="253">
        <v>25.6</v>
      </c>
      <c r="V65" s="259">
        <v>43680139</v>
      </c>
      <c r="W65" s="259">
        <v>260498024</v>
      </c>
      <c r="X65" s="259" t="s">
        <v>550</v>
      </c>
      <c r="Y65" s="261">
        <v>54541176</v>
      </c>
      <c r="Z65" s="261">
        <v>10708296</v>
      </c>
    </row>
    <row r="66" spans="1:26" ht="15.75" customHeight="1" thickBot="1">
      <c r="A66" s="722" t="s">
        <v>499</v>
      </c>
      <c r="B66" s="187">
        <v>182556310</v>
      </c>
      <c r="C66" s="189">
        <v>171159091</v>
      </c>
      <c r="D66" s="189">
        <v>11397219</v>
      </c>
      <c r="E66" s="189">
        <v>4918963</v>
      </c>
      <c r="F66" s="191">
        <v>6478256</v>
      </c>
      <c r="G66" s="187">
        <v>1606784</v>
      </c>
      <c r="H66" s="189">
        <v>4042582</v>
      </c>
      <c r="I66" s="189">
        <v>1321929</v>
      </c>
      <c r="J66" s="189">
        <v>647522</v>
      </c>
      <c r="K66" s="189">
        <v>16114208</v>
      </c>
      <c r="L66" s="229" t="s">
        <v>721</v>
      </c>
      <c r="M66" s="187">
        <v>55076555</v>
      </c>
      <c r="N66" s="189">
        <v>45025132</v>
      </c>
      <c r="O66" s="189">
        <v>74090639</v>
      </c>
      <c r="P66" s="228">
        <v>0.83</v>
      </c>
      <c r="Q66" s="123">
        <v>84.6</v>
      </c>
      <c r="R66" s="188">
        <v>12</v>
      </c>
      <c r="S66" s="190">
        <v>8.6999999999999993</v>
      </c>
      <c r="T66" s="411">
        <v>8.5</v>
      </c>
      <c r="U66" s="188">
        <v>52.4</v>
      </c>
      <c r="V66" s="189">
        <v>21776783</v>
      </c>
      <c r="W66" s="189">
        <v>136672177</v>
      </c>
      <c r="X66" s="189">
        <v>0</v>
      </c>
      <c r="Y66" s="191">
        <v>50494037</v>
      </c>
      <c r="Z66" s="191">
        <v>6500004</v>
      </c>
    </row>
    <row r="67" spans="1:26" ht="15" customHeight="1" thickTop="1">
      <c r="A67" s="450" t="s">
        <v>665</v>
      </c>
      <c r="B67" s="554">
        <f t="shared" ref="B67:K67" si="0">SUM(B5:B66)</f>
        <v>10799706168</v>
      </c>
      <c r="C67" s="553">
        <f t="shared" si="0"/>
        <v>10393645823</v>
      </c>
      <c r="D67" s="553">
        <f t="shared" si="0"/>
        <v>406090345</v>
      </c>
      <c r="E67" s="553">
        <f t="shared" si="0"/>
        <v>90029878</v>
      </c>
      <c r="F67" s="555">
        <f t="shared" si="0"/>
        <v>316060467</v>
      </c>
      <c r="G67" s="554">
        <f t="shared" si="0"/>
        <v>106570475</v>
      </c>
      <c r="H67" s="553">
        <f t="shared" si="0"/>
        <v>106428362</v>
      </c>
      <c r="I67" s="553">
        <f t="shared" si="0"/>
        <v>16785890</v>
      </c>
      <c r="J67" s="553">
        <f t="shared" si="0"/>
        <v>64429278</v>
      </c>
      <c r="K67" s="553">
        <f t="shared" si="0"/>
        <v>175652263</v>
      </c>
      <c r="L67" s="636" t="s">
        <v>550</v>
      </c>
      <c r="M67" s="554">
        <f>SUM(M5:M66)</f>
        <v>3920075776</v>
      </c>
      <c r="N67" s="553">
        <f t="shared" ref="N67:Y67" si="1">SUM(N5:N66)</f>
        <v>3043517919</v>
      </c>
      <c r="O67" s="553">
        <f t="shared" si="1"/>
        <v>5208014040</v>
      </c>
      <c r="P67" s="553" t="s">
        <v>550</v>
      </c>
      <c r="Q67" s="553" t="s">
        <v>550</v>
      </c>
      <c r="R67" s="553" t="s">
        <v>550</v>
      </c>
      <c r="S67" s="555" t="s">
        <v>550</v>
      </c>
      <c r="T67" s="554" t="s">
        <v>550</v>
      </c>
      <c r="U67" s="553" t="s">
        <v>550</v>
      </c>
      <c r="V67" s="553">
        <f t="shared" si="1"/>
        <v>1566854602</v>
      </c>
      <c r="W67" s="553">
        <f t="shared" si="1"/>
        <v>8614691881</v>
      </c>
      <c r="X67" s="553">
        <f t="shared" si="1"/>
        <v>9787926</v>
      </c>
      <c r="Y67" s="555">
        <f t="shared" si="1"/>
        <v>2368845143</v>
      </c>
      <c r="Z67" s="555">
        <f>SUM(Z5:Z66)</f>
        <v>617512680</v>
      </c>
    </row>
    <row r="68" spans="1:26" ht="15" customHeight="1">
      <c r="A68" s="569" t="s">
        <v>666</v>
      </c>
      <c r="B68" s="965">
        <f>AVERAGE(B5:B66)</f>
        <v>174188809.16129032</v>
      </c>
      <c r="C68" s="963">
        <f t="shared" ref="C68:K68" si="2">AVERAGE(C5:C66)</f>
        <v>167639448.75806451</v>
      </c>
      <c r="D68" s="963">
        <f t="shared" si="2"/>
        <v>6549844.2741935486</v>
      </c>
      <c r="E68" s="963">
        <f t="shared" si="2"/>
        <v>1452094.8064516129</v>
      </c>
      <c r="F68" s="964">
        <f t="shared" si="2"/>
        <v>5097749.4677419355</v>
      </c>
      <c r="G68" s="965">
        <f t="shared" si="2"/>
        <v>1718878.6290322582</v>
      </c>
      <c r="H68" s="963">
        <f t="shared" si="2"/>
        <v>1716586.4838709678</v>
      </c>
      <c r="I68" s="963">
        <f t="shared" si="2"/>
        <v>419647.25</v>
      </c>
      <c r="J68" s="963">
        <f t="shared" si="2"/>
        <v>1263319.1764705882</v>
      </c>
      <c r="K68" s="963">
        <f t="shared" si="2"/>
        <v>2879545.295081967</v>
      </c>
      <c r="L68" s="1333" t="s">
        <v>550</v>
      </c>
      <c r="M68" s="965">
        <f>AVERAGE(M5:M66)</f>
        <v>63227028.645161293</v>
      </c>
      <c r="N68" s="963">
        <f t="shared" ref="N68:Y68" si="3">AVERAGE(N5:N66)</f>
        <v>49088998.693548389</v>
      </c>
      <c r="O68" s="963">
        <f t="shared" si="3"/>
        <v>84000226.451612905</v>
      </c>
      <c r="P68" s="1334">
        <f t="shared" si="3"/>
        <v>0.78422919354838672</v>
      </c>
      <c r="Q68" s="966">
        <f t="shared" si="3"/>
        <v>88.73275233022747</v>
      </c>
      <c r="R68" s="966">
        <f t="shared" si="3"/>
        <v>13.841935483870966</v>
      </c>
      <c r="S68" s="967">
        <f t="shared" si="3"/>
        <v>6.1451118302693351</v>
      </c>
      <c r="T68" s="1335">
        <f t="shared" si="3"/>
        <v>5.4741935483870972</v>
      </c>
      <c r="U68" s="1336">
        <f t="shared" si="3"/>
        <v>51.206666666666671</v>
      </c>
      <c r="V68" s="963">
        <f t="shared" si="3"/>
        <v>25271848.419354837</v>
      </c>
      <c r="W68" s="963">
        <f t="shared" si="3"/>
        <v>138946643.24193549</v>
      </c>
      <c r="X68" s="963">
        <f t="shared" si="3"/>
        <v>271886.83333333331</v>
      </c>
      <c r="Y68" s="964">
        <f t="shared" si="3"/>
        <v>38833526.934426233</v>
      </c>
      <c r="Z68" s="964">
        <f>AVERAGE(Z5:Z66)</f>
        <v>9959881.935483871</v>
      </c>
    </row>
    <row r="69" spans="1:26" ht="12.75" customHeight="1">
      <c r="A69" s="936" t="s">
        <v>793</v>
      </c>
      <c r="M69" s="40"/>
      <c r="N69" s="40"/>
    </row>
    <row r="70" spans="1:26" ht="12.75" customHeight="1"/>
    <row r="71" spans="1:26" ht="12.75" customHeight="1"/>
    <row r="72" spans="1:26" ht="12.75" customHeight="1"/>
    <row r="73" spans="1:26" ht="12.75" customHeight="1"/>
  </sheetData>
  <customSheetViews>
    <customSheetView guid="{CFB8F6A3-286B-44DA-98E2-E06FA9DC17D9}" scale="90" showGridLines="0">
      <pane xSplit="1" ySplit="6" topLeftCell="B43" activePane="bottomRight" state="frozen"/>
      <selection pane="bottomRight" activeCell="A7" sqref="A7:A54"/>
      <colBreaks count="3" manualBreakCount="3">
        <brk id="6" max="19" man="1"/>
        <brk id="13" max="70" man="1"/>
        <brk id="21" max="19" man="1"/>
      </colBreaks>
      <pageMargins left="0.6692913385826772" right="0.43307086614173229" top="0.78740157480314965" bottom="0.39370078740157483" header="0.51181102362204722" footer="0.19685039370078741"/>
      <pageSetup paperSize="9" scale="80" firstPageNumber="12" fitToWidth="0" orientation="portrait" useFirstPageNumber="1" r:id="rId1"/>
      <headerFooter alignWithMargins="0"/>
    </customSheetView>
    <customSheetView guid="{429188B7-F8E8-41E0-BAA6-8F869C883D4F}" scale="70" showGridLines="0">
      <pane xSplit="1" ySplit="6" topLeftCell="B7" activePane="bottomRight" state="frozen"/>
      <selection pane="bottomRight" activeCell="A2" sqref="A2"/>
      <colBreaks count="3" manualBreakCount="3">
        <brk id="6" min="2" max="72" man="1"/>
        <brk id="12" min="2" max="72" man="1"/>
        <brk id="19" min="2" max="72" man="1"/>
      </colBreaks>
      <pageMargins left="0.74803149606299213" right="0.23622047244094491" top="1.1023622047244095" bottom="0.39370078740157483" header="0.59055118110236227" footer="0.31496062992125984"/>
      <pageSetup paperSize="8" firstPageNumber="12" fitToWidth="0" orientation="portrait" r:id="rId2"/>
      <headerFooter alignWithMargins="0">
        <oddHeader>&amp;L&amp;"ＭＳ Ｐゴシック,太字"&amp;16ⅰ　歳入・歳出総額等
（平成30年度）</oddHeader>
      </headerFooter>
    </customSheetView>
  </customSheetViews>
  <mergeCells count="24">
    <mergeCell ref="O1:O3"/>
    <mergeCell ref="G1:G3"/>
    <mergeCell ref="L2:L3"/>
    <mergeCell ref="M1:M3"/>
    <mergeCell ref="N1:N3"/>
    <mergeCell ref="H1:H3"/>
    <mergeCell ref="I1:I3"/>
    <mergeCell ref="J1:J3"/>
    <mergeCell ref="B1:B3"/>
    <mergeCell ref="C1:C3"/>
    <mergeCell ref="D1:D3"/>
    <mergeCell ref="F1:F3"/>
    <mergeCell ref="E1:E3"/>
    <mergeCell ref="Z1:Z3"/>
    <mergeCell ref="W1:W3"/>
    <mergeCell ref="X1:X3"/>
    <mergeCell ref="Y1:Y3"/>
    <mergeCell ref="P1:P3"/>
    <mergeCell ref="S1:S3"/>
    <mergeCell ref="T1:T3"/>
    <mergeCell ref="V1:V3"/>
    <mergeCell ref="U1:U3"/>
    <mergeCell ref="Q1:Q3"/>
    <mergeCell ref="R1:R3"/>
  </mergeCells>
  <phoneticPr fontId="2"/>
  <dataValidations count="2">
    <dataValidation imeMode="disabled" allowBlank="1" showInputMessage="1" showErrorMessage="1" sqref="X56:X66 M5:Z34 X42:X54 Y42:Z66 X35:Z41 B5:K66 M35:W66" xr:uid="{00000000-0002-0000-0900-000000000000}"/>
    <dataValidation allowBlank="1" showInputMessage="1" showErrorMessage="1" sqref="X55" xr:uid="{00000000-0002-0000-0900-000001000000}"/>
  </dataValidations>
  <pageMargins left="0.74803149606299213" right="0.23622047244094491" top="1.1023622047244095" bottom="0.39370078740157483" header="0.59055118110236227" footer="0.31496062992125984"/>
  <pageSetup paperSize="9" scale="65" firstPageNumber="12" fitToWidth="0" orientation="portrait" r:id="rId3"/>
  <headerFooter alignWithMargins="0">
    <oddHeader xml:space="preserve">&amp;L&amp;"ＭＳ Ｐゴシック,太字"&amp;16&amp;K01+000ⅰ　歳入・歳出総額等
（令和３年度）&amp;"ＭＳ Ｐゴシック,標準"&amp;11
</oddHeader>
  </headerFooter>
  <colBreaks count="3" manualBreakCount="3">
    <brk id="6" max="68" man="1"/>
    <brk id="12" max="68" man="1"/>
    <brk id="19" max="68" man="1"/>
  </colBreaks>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BG130"/>
  <sheetViews>
    <sheetView showGridLines="0" view="pageBreakPreview" zoomScaleNormal="70" zoomScaleSheetLayoutView="100" workbookViewId="0">
      <pane xSplit="1" ySplit="4" topLeftCell="B5" activePane="bottomRight" state="frozen"/>
      <selection sqref="A1:C2"/>
      <selection pane="topRight" sqref="A1:C2"/>
      <selection pane="bottomLeft" sqref="A1:C2"/>
      <selection pane="bottomRight"/>
    </sheetView>
  </sheetViews>
  <sheetFormatPr defaultColWidth="9" defaultRowHeight="13.5"/>
  <cols>
    <col min="1" max="1" width="12.5" customWidth="1"/>
    <col min="2" max="2" width="15" style="673" customWidth="1"/>
    <col min="3" max="3" width="6.5" style="660" customWidth="1"/>
    <col min="4" max="4" width="13.75" style="659" customWidth="1"/>
    <col min="5" max="5" width="6.5" style="671" customWidth="1"/>
    <col min="6" max="6" width="13.75" style="659" customWidth="1"/>
    <col min="7" max="7" width="6.5" customWidth="1"/>
    <col min="8" max="8" width="13.75" customWidth="1"/>
    <col min="9" max="9" width="6.5" customWidth="1"/>
    <col min="10" max="10" width="13.75" customWidth="1"/>
    <col min="11" max="11" width="6.25" customWidth="1"/>
    <col min="12" max="12" width="13.75" customWidth="1"/>
    <col min="13" max="13" width="6.5" customWidth="1"/>
    <col min="14" max="14" width="13.75" customWidth="1"/>
    <col min="15" max="15" width="6.5" style="671" customWidth="1"/>
    <col min="16" max="16" width="13.75" customWidth="1"/>
    <col min="17" max="17" width="6.5" customWidth="1"/>
    <col min="18" max="18" width="13.75" customWidth="1"/>
    <col min="19" max="19" width="6.5" customWidth="1"/>
    <col min="20" max="20" width="13.75" customWidth="1"/>
    <col min="21" max="21" width="6.5" customWidth="1"/>
    <col min="22" max="22" width="13.75" customWidth="1"/>
    <col min="23" max="23" width="6.5" customWidth="1"/>
    <col min="24" max="24" width="13.75" customWidth="1"/>
    <col min="25" max="25" width="6.5" customWidth="1"/>
    <col min="26" max="26" width="15.375" style="659" bestFit="1" customWidth="1"/>
    <col min="27" max="27" width="6.25" customWidth="1"/>
    <col min="28" max="29" width="13.625" customWidth="1"/>
    <col min="30" max="30" width="12.5" style="659" customWidth="1"/>
    <col min="31" max="31" width="13.75" customWidth="1"/>
    <col min="32" max="32" width="6.25" customWidth="1"/>
    <col min="33" max="33" width="13.75" customWidth="1"/>
    <col min="34" max="34" width="6.25" style="658" customWidth="1"/>
    <col min="35" max="35" width="16" style="659" customWidth="1"/>
    <col min="36" max="36" width="8.75" style="671" customWidth="1"/>
    <col min="37" max="37" width="16.875" customWidth="1"/>
    <col min="38" max="38" width="8.75" style="671" customWidth="1"/>
    <col min="39" max="39" width="16.875" customWidth="1"/>
    <col min="40" max="40" width="8.75" style="671" customWidth="1"/>
    <col min="41" max="41" width="16" customWidth="1"/>
    <col min="42" max="42" width="8.875" style="671" customWidth="1"/>
    <col min="43" max="43" width="16.625" customWidth="1"/>
    <col min="44" max="44" width="9.375" style="671" customWidth="1"/>
    <col min="45" max="45" width="16.625" customWidth="1"/>
    <col min="46" max="46" width="9.375" style="671" customWidth="1"/>
    <col min="47" max="47" width="16.625" customWidth="1"/>
    <col min="48" max="48" width="9.375" style="671" customWidth="1"/>
    <col min="49" max="49" width="16.625" customWidth="1"/>
    <col min="50" max="50" width="9.375" style="671" customWidth="1"/>
    <col min="51" max="51" width="16.5" customWidth="1"/>
    <col min="52" max="52" width="9.375" style="671" customWidth="1"/>
    <col min="53" max="53" width="16.5" customWidth="1"/>
    <col min="54" max="54" width="9.375" style="671" customWidth="1"/>
    <col min="55" max="55" width="16.5" customWidth="1"/>
    <col min="56" max="56" width="9.375" style="671" customWidth="1"/>
    <col min="57" max="57" width="16.5" customWidth="1"/>
    <col min="58" max="58" width="9.375" style="671" customWidth="1"/>
    <col min="59" max="59" width="11.375" customWidth="1"/>
    <col min="60" max="60" width="11.375" bestFit="1" customWidth="1"/>
  </cols>
  <sheetData>
    <row r="1" spans="1:59" ht="17.25" customHeight="1">
      <c r="A1" s="44" t="s">
        <v>473</v>
      </c>
      <c r="B1" s="1709" t="s">
        <v>453</v>
      </c>
      <c r="C1" s="1710"/>
      <c r="D1" s="1710" t="s">
        <v>146</v>
      </c>
      <c r="E1" s="1710"/>
      <c r="F1" s="1710" t="s">
        <v>147</v>
      </c>
      <c r="G1" s="1710"/>
      <c r="H1" s="1574" t="s">
        <v>122</v>
      </c>
      <c r="I1" s="1574"/>
      <c r="J1" s="1741" t="s">
        <v>191</v>
      </c>
      <c r="K1" s="1739"/>
      <c r="L1" s="1608" t="s">
        <v>148</v>
      </c>
      <c r="M1" s="1571"/>
      <c r="N1" s="1723" t="s">
        <v>192</v>
      </c>
      <c r="O1" s="1724"/>
      <c r="P1" s="1737" t="s">
        <v>190</v>
      </c>
      <c r="Q1" s="1738"/>
      <c r="R1" s="1579" t="s">
        <v>149</v>
      </c>
      <c r="S1" s="1571"/>
      <c r="T1" s="1727" t="s">
        <v>645</v>
      </c>
      <c r="U1" s="1728"/>
      <c r="V1" s="1579" t="s">
        <v>659</v>
      </c>
      <c r="W1" s="1580"/>
      <c r="X1" s="1608" t="s">
        <v>150</v>
      </c>
      <c r="Y1" s="1571"/>
      <c r="Z1" s="1709" t="s">
        <v>151</v>
      </c>
      <c r="AA1" s="1710"/>
      <c r="AB1" s="1571" t="s">
        <v>152</v>
      </c>
      <c r="AC1" s="1571"/>
      <c r="AD1" s="1574"/>
      <c r="AE1" s="1574" t="s">
        <v>153</v>
      </c>
      <c r="AF1" s="1574"/>
      <c r="AG1" s="1574" t="s">
        <v>154</v>
      </c>
      <c r="AH1" s="1739"/>
      <c r="AI1" s="1720" t="s">
        <v>155</v>
      </c>
      <c r="AJ1" s="1710"/>
      <c r="AK1" s="1574" t="s">
        <v>156</v>
      </c>
      <c r="AL1" s="1574"/>
      <c r="AM1" s="1574" t="s">
        <v>157</v>
      </c>
      <c r="AN1" s="1579"/>
      <c r="AO1" s="1713" t="s">
        <v>85</v>
      </c>
      <c r="AP1" s="1714"/>
      <c r="AQ1" s="1735" t="s">
        <v>86</v>
      </c>
      <c r="AR1" s="1731"/>
      <c r="AS1" s="1622" t="s">
        <v>87</v>
      </c>
      <c r="AT1" s="1700"/>
      <c r="AU1" s="1700" t="s">
        <v>88</v>
      </c>
      <c r="AV1" s="1700"/>
      <c r="AW1" s="1700" t="s">
        <v>89</v>
      </c>
      <c r="AX1" s="1734"/>
      <c r="AY1" s="1731" t="s">
        <v>90</v>
      </c>
      <c r="AZ1" s="1700"/>
      <c r="BA1" s="1700" t="s">
        <v>91</v>
      </c>
      <c r="BB1" s="1700"/>
      <c r="BC1" s="1700" t="s">
        <v>92</v>
      </c>
      <c r="BD1" s="1732"/>
      <c r="BE1" s="1622" t="s">
        <v>93</v>
      </c>
      <c r="BF1" s="1734"/>
    </row>
    <row r="2" spans="1:59" ht="17.25" customHeight="1">
      <c r="A2" s="53"/>
      <c r="B2" s="1711"/>
      <c r="C2" s="1712"/>
      <c r="D2" s="1712"/>
      <c r="E2" s="1712"/>
      <c r="F2" s="1712"/>
      <c r="G2" s="1712"/>
      <c r="H2" s="1575"/>
      <c r="I2" s="1575"/>
      <c r="J2" s="1575"/>
      <c r="K2" s="1671"/>
      <c r="L2" s="1722"/>
      <c r="M2" s="1629"/>
      <c r="N2" s="1725"/>
      <c r="O2" s="1726"/>
      <c r="P2" s="1718" t="s">
        <v>121</v>
      </c>
      <c r="Q2" s="1719"/>
      <c r="R2" s="1715"/>
      <c r="S2" s="1629"/>
      <c r="T2" s="1729"/>
      <c r="U2" s="1730"/>
      <c r="V2" s="1715"/>
      <c r="W2" s="1740"/>
      <c r="X2" s="1722"/>
      <c r="Y2" s="1629"/>
      <c r="Z2" s="1711"/>
      <c r="AA2" s="1712"/>
      <c r="AB2" s="1629"/>
      <c r="AC2" s="1629"/>
      <c r="AD2" s="1575"/>
      <c r="AE2" s="1575"/>
      <c r="AF2" s="1575"/>
      <c r="AG2" s="1575"/>
      <c r="AH2" s="1671"/>
      <c r="AI2" s="1721"/>
      <c r="AJ2" s="1712"/>
      <c r="AK2" s="1575"/>
      <c r="AL2" s="1575"/>
      <c r="AM2" s="1575"/>
      <c r="AN2" s="1715"/>
      <c r="AO2" s="1716" t="s">
        <v>94</v>
      </c>
      <c r="AP2" s="1717"/>
      <c r="AQ2" s="1736"/>
      <c r="AR2" s="1384"/>
      <c r="AS2" s="1623"/>
      <c r="AT2" s="1664"/>
      <c r="AU2" s="1664"/>
      <c r="AV2" s="1664"/>
      <c r="AW2" s="1664"/>
      <c r="AX2" s="1400"/>
      <c r="AY2" s="1384"/>
      <c r="AZ2" s="1664"/>
      <c r="BA2" s="1664"/>
      <c r="BB2" s="1664"/>
      <c r="BC2" s="1664"/>
      <c r="BD2" s="1733"/>
      <c r="BE2" s="1623"/>
      <c r="BF2" s="1400"/>
    </row>
    <row r="3" spans="1:59" ht="17.25" customHeight="1">
      <c r="A3" s="888"/>
      <c r="B3" s="64"/>
      <c r="C3" s="25" t="s">
        <v>95</v>
      </c>
      <c r="D3" s="24"/>
      <c r="E3" s="26" t="s">
        <v>95</v>
      </c>
      <c r="F3" s="24"/>
      <c r="G3" s="9" t="s">
        <v>95</v>
      </c>
      <c r="H3" s="5"/>
      <c r="I3" s="9" t="s">
        <v>95</v>
      </c>
      <c r="J3" s="13"/>
      <c r="K3" s="906" t="s">
        <v>95</v>
      </c>
      <c r="L3" s="157"/>
      <c r="M3" s="9" t="s">
        <v>95</v>
      </c>
      <c r="N3" s="16"/>
      <c r="O3" s="26" t="s">
        <v>95</v>
      </c>
      <c r="P3" s="5"/>
      <c r="Q3" s="9" t="s">
        <v>95</v>
      </c>
      <c r="R3" s="16"/>
      <c r="S3" s="846" t="s">
        <v>95</v>
      </c>
      <c r="T3" s="16"/>
      <c r="U3" s="9" t="s">
        <v>95</v>
      </c>
      <c r="V3" s="16"/>
      <c r="W3" s="906" t="s">
        <v>95</v>
      </c>
      <c r="X3" s="17"/>
      <c r="Y3" s="9" t="s">
        <v>95</v>
      </c>
      <c r="Z3" s="24"/>
      <c r="AA3" s="9" t="s">
        <v>95</v>
      </c>
      <c r="AB3" s="910" t="s">
        <v>133</v>
      </c>
      <c r="AC3" s="27" t="s">
        <v>96</v>
      </c>
      <c r="AD3" s="179" t="s">
        <v>380</v>
      </c>
      <c r="AE3" s="5"/>
      <c r="AF3" s="9" t="s">
        <v>95</v>
      </c>
      <c r="AG3" s="13"/>
      <c r="AH3" s="906" t="s">
        <v>95</v>
      </c>
      <c r="AI3" s="158"/>
      <c r="AJ3" s="26" t="s">
        <v>95</v>
      </c>
      <c r="AK3" s="16"/>
      <c r="AL3" s="26" t="s">
        <v>95</v>
      </c>
      <c r="AM3" s="16"/>
      <c r="AN3" s="39" t="s">
        <v>95</v>
      </c>
      <c r="AO3" s="1282"/>
      <c r="AP3" s="1283" t="s">
        <v>95</v>
      </c>
      <c r="AQ3" s="53"/>
      <c r="AR3" s="1284" t="s">
        <v>95</v>
      </c>
      <c r="AS3" s="5"/>
      <c r="AT3" s="26" t="s">
        <v>95</v>
      </c>
      <c r="AU3" s="5"/>
      <c r="AV3" s="26" t="s">
        <v>95</v>
      </c>
      <c r="AW3" s="16"/>
      <c r="AX3" s="29" t="s">
        <v>95</v>
      </c>
      <c r="AY3" s="17"/>
      <c r="AZ3" s="26" t="s">
        <v>95</v>
      </c>
      <c r="BA3" s="16"/>
      <c r="BB3" s="26" t="s">
        <v>95</v>
      </c>
      <c r="BC3" s="16"/>
      <c r="BD3" s="28" t="s">
        <v>95</v>
      </c>
      <c r="BE3" s="1321"/>
      <c r="BF3" s="29" t="s">
        <v>95</v>
      </c>
    </row>
    <row r="4" spans="1:59" ht="17.25" customHeight="1">
      <c r="A4" s="58" t="s">
        <v>466</v>
      </c>
      <c r="B4" s="147" t="s">
        <v>144</v>
      </c>
      <c r="C4" s="148" t="s">
        <v>104</v>
      </c>
      <c r="D4" s="149" t="s">
        <v>144</v>
      </c>
      <c r="E4" s="150" t="s">
        <v>104</v>
      </c>
      <c r="F4" s="149" t="s">
        <v>144</v>
      </c>
      <c r="G4" s="151" t="s">
        <v>104</v>
      </c>
      <c r="H4" s="151" t="s">
        <v>144</v>
      </c>
      <c r="I4" s="151" t="s">
        <v>104</v>
      </c>
      <c r="J4" s="151" t="s">
        <v>144</v>
      </c>
      <c r="K4" s="152" t="s">
        <v>104</v>
      </c>
      <c r="L4" s="156" t="s">
        <v>144</v>
      </c>
      <c r="M4" s="151" t="s">
        <v>104</v>
      </c>
      <c r="N4" s="151" t="s">
        <v>144</v>
      </c>
      <c r="O4" s="150" t="s">
        <v>104</v>
      </c>
      <c r="P4" s="151" t="s">
        <v>144</v>
      </c>
      <c r="Q4" s="151" t="s">
        <v>104</v>
      </c>
      <c r="R4" s="151" t="s">
        <v>144</v>
      </c>
      <c r="S4" s="847" t="s">
        <v>103</v>
      </c>
      <c r="T4" s="151" t="s">
        <v>144</v>
      </c>
      <c r="U4" s="151" t="s">
        <v>104</v>
      </c>
      <c r="V4" s="151" t="s">
        <v>144</v>
      </c>
      <c r="W4" s="152" t="s">
        <v>103</v>
      </c>
      <c r="X4" s="156" t="s">
        <v>144</v>
      </c>
      <c r="Y4" s="151" t="s">
        <v>104</v>
      </c>
      <c r="Z4" s="147" t="s">
        <v>144</v>
      </c>
      <c r="AA4" s="151" t="s">
        <v>104</v>
      </c>
      <c r="AB4" s="153" t="s">
        <v>144</v>
      </c>
      <c r="AC4" s="153" t="s">
        <v>144</v>
      </c>
      <c r="AD4" s="149" t="s">
        <v>144</v>
      </c>
      <c r="AE4" s="151" t="s">
        <v>144</v>
      </c>
      <c r="AF4" s="151" t="s">
        <v>104</v>
      </c>
      <c r="AG4" s="51" t="s">
        <v>144</v>
      </c>
      <c r="AH4" s="52" t="s">
        <v>104</v>
      </c>
      <c r="AI4" s="159" t="s">
        <v>144</v>
      </c>
      <c r="AJ4" s="150" t="s">
        <v>104</v>
      </c>
      <c r="AK4" s="151" t="s">
        <v>144</v>
      </c>
      <c r="AL4" s="150" t="s">
        <v>104</v>
      </c>
      <c r="AM4" s="151" t="s">
        <v>144</v>
      </c>
      <c r="AN4" s="154" t="s">
        <v>104</v>
      </c>
      <c r="AO4" s="52" t="s">
        <v>144</v>
      </c>
      <c r="AP4" s="1285" t="s">
        <v>104</v>
      </c>
      <c r="AQ4" s="1286" t="s">
        <v>144</v>
      </c>
      <c r="AR4" s="1287" t="s">
        <v>104</v>
      </c>
      <c r="AS4" s="153" t="s">
        <v>144</v>
      </c>
      <c r="AT4" s="150" t="s">
        <v>104</v>
      </c>
      <c r="AU4" s="151" t="s">
        <v>144</v>
      </c>
      <c r="AV4" s="150" t="s">
        <v>104</v>
      </c>
      <c r="AW4" s="151" t="s">
        <v>144</v>
      </c>
      <c r="AX4" s="155" t="s">
        <v>104</v>
      </c>
      <c r="AY4" s="156" t="s">
        <v>144</v>
      </c>
      <c r="AZ4" s="150" t="s">
        <v>104</v>
      </c>
      <c r="BA4" s="51" t="s">
        <v>144</v>
      </c>
      <c r="BB4" s="232" t="s">
        <v>104</v>
      </c>
      <c r="BC4" s="51" t="s">
        <v>144</v>
      </c>
      <c r="BD4" s="233" t="s">
        <v>104</v>
      </c>
      <c r="BE4" s="76" t="s">
        <v>144</v>
      </c>
      <c r="BF4" s="72" t="s">
        <v>104</v>
      </c>
    </row>
    <row r="5" spans="1:59" s="658" customFormat="1" ht="15.75" customHeight="1">
      <c r="A5" s="237" t="s">
        <v>253</v>
      </c>
      <c r="B5" s="295">
        <v>31267532</v>
      </c>
      <c r="C5" s="308">
        <v>21.3</v>
      </c>
      <c r="D5" s="263">
        <v>789329</v>
      </c>
      <c r="E5" s="308">
        <v>0.6</v>
      </c>
      <c r="F5" s="263">
        <v>18082</v>
      </c>
      <c r="G5" s="308">
        <v>0</v>
      </c>
      <c r="H5" s="263">
        <v>92378</v>
      </c>
      <c r="I5" s="308">
        <v>0</v>
      </c>
      <c r="J5" s="263">
        <v>112427</v>
      </c>
      <c r="K5" s="256">
        <v>0.1</v>
      </c>
      <c r="L5" s="295">
        <v>6710399</v>
      </c>
      <c r="M5" s="308">
        <v>4.5999999999999996</v>
      </c>
      <c r="N5" s="263">
        <v>9233</v>
      </c>
      <c r="O5" s="308">
        <v>0</v>
      </c>
      <c r="P5" s="296" t="s">
        <v>550</v>
      </c>
      <c r="Q5" s="308" t="s">
        <v>550</v>
      </c>
      <c r="R5" s="296" t="s">
        <v>550</v>
      </c>
      <c r="S5" s="308" t="s">
        <v>550</v>
      </c>
      <c r="T5" s="266">
        <v>48968</v>
      </c>
      <c r="U5" s="242">
        <v>0</v>
      </c>
      <c r="V5" s="266">
        <v>403348</v>
      </c>
      <c r="W5" s="313">
        <v>0.3</v>
      </c>
      <c r="X5" s="241">
        <v>1035035</v>
      </c>
      <c r="Y5" s="242">
        <v>0.7</v>
      </c>
      <c r="Z5" s="520">
        <v>34040183</v>
      </c>
      <c r="AA5" s="242">
        <v>23.2</v>
      </c>
      <c r="AB5" s="520">
        <v>32362595</v>
      </c>
      <c r="AC5" s="520">
        <v>1677588</v>
      </c>
      <c r="AD5" s="266" t="s">
        <v>550</v>
      </c>
      <c r="AE5" s="266">
        <v>38605</v>
      </c>
      <c r="AF5" s="242">
        <v>0</v>
      </c>
      <c r="AG5" s="266">
        <v>219822</v>
      </c>
      <c r="AH5" s="313">
        <v>0.2</v>
      </c>
      <c r="AI5" s="295">
        <v>2023122</v>
      </c>
      <c r="AJ5" s="308">
        <v>1.4</v>
      </c>
      <c r="AK5" s="263">
        <v>1257145</v>
      </c>
      <c r="AL5" s="308">
        <v>0.9</v>
      </c>
      <c r="AM5" s="263">
        <v>40769199</v>
      </c>
      <c r="AN5" s="521">
        <v>27.8</v>
      </c>
      <c r="AO5" s="1288">
        <v>1719</v>
      </c>
      <c r="AP5" s="1289">
        <v>0</v>
      </c>
      <c r="AQ5" s="1290">
        <v>8330359</v>
      </c>
      <c r="AR5" s="1291">
        <v>5.7</v>
      </c>
      <c r="AS5" s="525">
        <v>570136</v>
      </c>
      <c r="AT5" s="524">
        <v>0.4</v>
      </c>
      <c r="AU5" s="522">
        <v>1219510</v>
      </c>
      <c r="AV5" s="524">
        <v>0.8</v>
      </c>
      <c r="AW5" s="522">
        <v>493508</v>
      </c>
      <c r="AX5" s="523">
        <v>0.3</v>
      </c>
      <c r="AY5" s="295">
        <v>2427779</v>
      </c>
      <c r="AZ5" s="308">
        <v>1.7</v>
      </c>
      <c r="BA5" s="259">
        <v>6739967</v>
      </c>
      <c r="BB5" s="253">
        <v>4.5999999999999996</v>
      </c>
      <c r="BC5" s="259">
        <v>7917000</v>
      </c>
      <c r="BD5" s="1267">
        <v>5.4</v>
      </c>
      <c r="BE5" s="315">
        <v>146534785</v>
      </c>
      <c r="BF5" s="257">
        <v>100</v>
      </c>
      <c r="BG5" s="669"/>
    </row>
    <row r="6" spans="1:59" s="658" customFormat="1" ht="15.75" customHeight="1">
      <c r="A6" s="722" t="s">
        <v>478</v>
      </c>
      <c r="B6" s="1091">
        <v>39773268</v>
      </c>
      <c r="C6" s="1102">
        <v>20.6</v>
      </c>
      <c r="D6" s="1098">
        <v>1445529</v>
      </c>
      <c r="E6" s="1102">
        <v>0.7</v>
      </c>
      <c r="F6" s="1098">
        <v>23002</v>
      </c>
      <c r="G6" s="1102">
        <v>0</v>
      </c>
      <c r="H6" s="1098">
        <v>117678</v>
      </c>
      <c r="I6" s="1102">
        <v>0.1</v>
      </c>
      <c r="J6" s="1098">
        <v>143326</v>
      </c>
      <c r="K6" s="1127">
        <v>0.1</v>
      </c>
      <c r="L6" s="1091">
        <v>8559487</v>
      </c>
      <c r="M6" s="1102">
        <v>4.4000000000000004</v>
      </c>
      <c r="N6" s="1098">
        <v>14566</v>
      </c>
      <c r="O6" s="1102">
        <v>0</v>
      </c>
      <c r="P6" s="1099">
        <v>0</v>
      </c>
      <c r="Q6" s="1102">
        <v>0</v>
      </c>
      <c r="R6" s="1099">
        <v>0</v>
      </c>
      <c r="S6" s="1102">
        <v>0</v>
      </c>
      <c r="T6" s="1081">
        <v>78201</v>
      </c>
      <c r="U6" s="1080">
        <v>0</v>
      </c>
      <c r="V6" s="1081">
        <v>506091</v>
      </c>
      <c r="W6" s="1088">
        <v>0.3</v>
      </c>
      <c r="X6" s="1078">
        <v>915026</v>
      </c>
      <c r="Y6" s="1080">
        <v>0.5</v>
      </c>
      <c r="Z6" s="1079">
        <v>34746602</v>
      </c>
      <c r="AA6" s="1080">
        <v>18</v>
      </c>
      <c r="AB6" s="1079">
        <v>33383019</v>
      </c>
      <c r="AC6" s="1079">
        <v>1363561</v>
      </c>
      <c r="AD6" s="1081">
        <v>22</v>
      </c>
      <c r="AE6" s="1081">
        <v>53557</v>
      </c>
      <c r="AF6" s="1080">
        <v>0</v>
      </c>
      <c r="AG6" s="1081">
        <v>985365</v>
      </c>
      <c r="AH6" s="1088">
        <v>0.5</v>
      </c>
      <c r="AI6" s="1091">
        <v>1649486</v>
      </c>
      <c r="AJ6" s="1102">
        <v>0.9</v>
      </c>
      <c r="AK6" s="1098">
        <v>1286929</v>
      </c>
      <c r="AL6" s="1102">
        <v>0.7</v>
      </c>
      <c r="AM6" s="1098">
        <v>59545259</v>
      </c>
      <c r="AN6" s="1118">
        <v>30.8</v>
      </c>
      <c r="AO6" s="1292">
        <v>273305</v>
      </c>
      <c r="AP6" s="1293">
        <v>0.2</v>
      </c>
      <c r="AQ6" s="1294">
        <v>14704785</v>
      </c>
      <c r="AR6" s="1295">
        <v>7.6</v>
      </c>
      <c r="AS6" s="1137">
        <v>706930</v>
      </c>
      <c r="AT6" s="1139">
        <v>0.4</v>
      </c>
      <c r="AU6" s="1137">
        <v>1998747</v>
      </c>
      <c r="AV6" s="1139">
        <v>1</v>
      </c>
      <c r="AW6" s="1137">
        <v>1490463</v>
      </c>
      <c r="AX6" s="1138">
        <v>0.8</v>
      </c>
      <c r="AY6" s="1091">
        <v>1585106</v>
      </c>
      <c r="AZ6" s="1102">
        <v>0.8</v>
      </c>
      <c r="BA6" s="1098">
        <v>8184587</v>
      </c>
      <c r="BB6" s="1102">
        <v>4.2</v>
      </c>
      <c r="BC6" s="1098">
        <v>14333881</v>
      </c>
      <c r="BD6" s="1140">
        <v>7.4</v>
      </c>
      <c r="BE6" s="1141">
        <v>193121176</v>
      </c>
      <c r="BF6" s="1127">
        <v>100</v>
      </c>
      <c r="BG6" s="669"/>
    </row>
    <row r="7" spans="1:59" s="658" customFormat="1" ht="15.75" customHeight="1">
      <c r="A7" s="237" t="s">
        <v>206</v>
      </c>
      <c r="B7" s="258">
        <v>34065114</v>
      </c>
      <c r="C7" s="253">
        <v>24</v>
      </c>
      <c r="D7" s="259">
        <v>930456</v>
      </c>
      <c r="E7" s="253">
        <v>0.7</v>
      </c>
      <c r="F7" s="259">
        <v>20133</v>
      </c>
      <c r="G7" s="253">
        <v>0</v>
      </c>
      <c r="H7" s="259">
        <v>92484</v>
      </c>
      <c r="I7" s="253">
        <v>0.1</v>
      </c>
      <c r="J7" s="259">
        <v>86551</v>
      </c>
      <c r="K7" s="257">
        <v>0.1</v>
      </c>
      <c r="L7" s="258">
        <v>6865322</v>
      </c>
      <c r="M7" s="253">
        <v>4.8</v>
      </c>
      <c r="N7" s="259">
        <v>20274</v>
      </c>
      <c r="O7" s="253">
        <v>0</v>
      </c>
      <c r="P7" s="260" t="s">
        <v>550</v>
      </c>
      <c r="Q7" s="253" t="s">
        <v>550</v>
      </c>
      <c r="R7" s="260" t="s">
        <v>550</v>
      </c>
      <c r="S7" s="1277" t="s">
        <v>550</v>
      </c>
      <c r="T7" s="240">
        <v>63157</v>
      </c>
      <c r="U7" s="239">
        <v>0.1</v>
      </c>
      <c r="V7" s="240">
        <v>579311</v>
      </c>
      <c r="W7" s="247">
        <v>0.4</v>
      </c>
      <c r="X7" s="244">
        <v>697636</v>
      </c>
      <c r="Y7" s="239">
        <v>0.5</v>
      </c>
      <c r="Z7" s="267">
        <v>30106454</v>
      </c>
      <c r="AA7" s="239">
        <v>21.2</v>
      </c>
      <c r="AB7" s="267">
        <v>26118079</v>
      </c>
      <c r="AC7" s="267">
        <v>3979903</v>
      </c>
      <c r="AD7" s="240">
        <v>8472</v>
      </c>
      <c r="AE7" s="240">
        <v>38753</v>
      </c>
      <c r="AF7" s="239">
        <v>0</v>
      </c>
      <c r="AG7" s="240">
        <v>465509</v>
      </c>
      <c r="AH7" s="247">
        <v>0.3</v>
      </c>
      <c r="AI7" s="258">
        <v>985388</v>
      </c>
      <c r="AJ7" s="253">
        <v>0.7</v>
      </c>
      <c r="AK7" s="259">
        <v>590935</v>
      </c>
      <c r="AL7" s="253">
        <v>0.4</v>
      </c>
      <c r="AM7" s="259">
        <v>42710278</v>
      </c>
      <c r="AN7" s="289">
        <v>30.1</v>
      </c>
      <c r="AO7" s="1296">
        <v>3251</v>
      </c>
      <c r="AP7" s="1297">
        <v>0</v>
      </c>
      <c r="AQ7" s="1298">
        <v>8864338</v>
      </c>
      <c r="AR7" s="1299">
        <v>6.2</v>
      </c>
      <c r="AS7" s="292">
        <v>185832</v>
      </c>
      <c r="AT7" s="293">
        <v>0.1</v>
      </c>
      <c r="AU7" s="292">
        <v>618449</v>
      </c>
      <c r="AV7" s="293">
        <v>0.4</v>
      </c>
      <c r="AW7" s="292">
        <v>711918</v>
      </c>
      <c r="AX7" s="1269">
        <v>0.5</v>
      </c>
      <c r="AY7" s="258">
        <v>1439707</v>
      </c>
      <c r="AZ7" s="253">
        <v>1</v>
      </c>
      <c r="BA7" s="259">
        <v>2927497</v>
      </c>
      <c r="BB7" s="253">
        <v>2.1</v>
      </c>
      <c r="BC7" s="259">
        <v>8992419</v>
      </c>
      <c r="BD7" s="1267">
        <v>6.3</v>
      </c>
      <c r="BE7" s="315">
        <v>142061166</v>
      </c>
      <c r="BF7" s="257">
        <v>100</v>
      </c>
      <c r="BG7" s="669"/>
    </row>
    <row r="8" spans="1:59" s="658" customFormat="1" ht="15.75" customHeight="1">
      <c r="A8" s="722" t="s">
        <v>514</v>
      </c>
      <c r="B8" s="187">
        <v>30292128</v>
      </c>
      <c r="C8" s="188">
        <v>25.6</v>
      </c>
      <c r="D8" s="189">
        <v>775278</v>
      </c>
      <c r="E8" s="188">
        <v>0.7</v>
      </c>
      <c r="F8" s="189">
        <v>17186</v>
      </c>
      <c r="G8" s="188">
        <v>0</v>
      </c>
      <c r="H8" s="189">
        <v>79016</v>
      </c>
      <c r="I8" s="188">
        <v>0.1</v>
      </c>
      <c r="J8" s="189">
        <v>73968</v>
      </c>
      <c r="K8" s="190">
        <v>0.1</v>
      </c>
      <c r="L8" s="187">
        <v>5624196</v>
      </c>
      <c r="M8" s="188">
        <v>4.7</v>
      </c>
      <c r="N8" s="189">
        <v>2338</v>
      </c>
      <c r="O8" s="188">
        <v>0</v>
      </c>
      <c r="P8" s="194" t="s">
        <v>550</v>
      </c>
      <c r="Q8" s="188" t="s">
        <v>550</v>
      </c>
      <c r="R8" s="194" t="s">
        <v>550</v>
      </c>
      <c r="S8" s="188" t="s">
        <v>550</v>
      </c>
      <c r="T8" s="185">
        <v>52147</v>
      </c>
      <c r="U8" s="181">
        <v>0</v>
      </c>
      <c r="V8" s="185">
        <v>456513</v>
      </c>
      <c r="W8" s="198">
        <v>0.4</v>
      </c>
      <c r="X8" s="182">
        <v>728094</v>
      </c>
      <c r="Y8" s="181">
        <v>0.6</v>
      </c>
      <c r="Z8" s="186">
        <v>18604208</v>
      </c>
      <c r="AA8" s="181">
        <v>15.7</v>
      </c>
      <c r="AB8" s="186">
        <v>15704938</v>
      </c>
      <c r="AC8" s="186">
        <v>2078290</v>
      </c>
      <c r="AD8" s="185">
        <v>820980</v>
      </c>
      <c r="AE8" s="185">
        <v>33169</v>
      </c>
      <c r="AF8" s="181">
        <v>0</v>
      </c>
      <c r="AG8" s="185">
        <v>140634</v>
      </c>
      <c r="AH8" s="198">
        <v>0.1</v>
      </c>
      <c r="AI8" s="125">
        <v>848077</v>
      </c>
      <c r="AJ8" s="123">
        <v>0.7</v>
      </c>
      <c r="AK8" s="126">
        <v>519225</v>
      </c>
      <c r="AL8" s="54">
        <v>0.4</v>
      </c>
      <c r="AM8" s="354">
        <v>30873289</v>
      </c>
      <c r="AN8" s="526">
        <v>26.1</v>
      </c>
      <c r="AO8" s="1300">
        <v>485159</v>
      </c>
      <c r="AP8" s="1301">
        <v>0.4</v>
      </c>
      <c r="AQ8" s="1302">
        <v>7649567</v>
      </c>
      <c r="AR8" s="1303">
        <v>6.5</v>
      </c>
      <c r="AS8" s="354">
        <v>215095</v>
      </c>
      <c r="AT8" s="528">
        <v>0.2</v>
      </c>
      <c r="AU8" s="354">
        <v>252811</v>
      </c>
      <c r="AV8" s="528">
        <v>0.2</v>
      </c>
      <c r="AW8" s="126">
        <v>1960073</v>
      </c>
      <c r="AX8" s="124">
        <v>1.7</v>
      </c>
      <c r="AY8" s="125">
        <v>4274082</v>
      </c>
      <c r="AZ8" s="123">
        <v>3.6</v>
      </c>
      <c r="BA8" s="126">
        <v>3975672</v>
      </c>
      <c r="BB8" s="54">
        <v>3.4</v>
      </c>
      <c r="BC8" s="126">
        <v>10454485</v>
      </c>
      <c r="BD8" s="1274">
        <v>8.8000000000000007</v>
      </c>
      <c r="BE8" s="231">
        <v>118386410</v>
      </c>
      <c r="BF8" s="190">
        <v>100.00000000000003</v>
      </c>
      <c r="BG8" s="669"/>
    </row>
    <row r="9" spans="1:59" s="658" customFormat="1" ht="15.75" customHeight="1">
      <c r="A9" s="237" t="s">
        <v>479</v>
      </c>
      <c r="B9" s="464">
        <v>41867015</v>
      </c>
      <c r="C9" s="529">
        <v>30.1</v>
      </c>
      <c r="D9" s="482">
        <v>970743</v>
      </c>
      <c r="E9" s="472">
        <v>0.7</v>
      </c>
      <c r="F9" s="469">
        <v>24993</v>
      </c>
      <c r="G9" s="472">
        <v>0</v>
      </c>
      <c r="H9" s="469">
        <v>124192</v>
      </c>
      <c r="I9" s="472">
        <v>0.1</v>
      </c>
      <c r="J9" s="469">
        <v>144248</v>
      </c>
      <c r="K9" s="483">
        <v>0.1</v>
      </c>
      <c r="L9" s="464">
        <v>7408047</v>
      </c>
      <c r="M9" s="472">
        <v>5.3</v>
      </c>
      <c r="N9" s="469">
        <v>24516</v>
      </c>
      <c r="O9" s="472">
        <v>0</v>
      </c>
      <c r="P9" s="470" t="s">
        <v>550</v>
      </c>
      <c r="Q9" s="472" t="s">
        <v>550</v>
      </c>
      <c r="R9" s="470">
        <v>118</v>
      </c>
      <c r="S9" s="472">
        <v>0</v>
      </c>
      <c r="T9" s="455">
        <v>42508</v>
      </c>
      <c r="U9" s="451">
        <v>0</v>
      </c>
      <c r="V9" s="455">
        <v>639469</v>
      </c>
      <c r="W9" s="459">
        <v>0.5</v>
      </c>
      <c r="X9" s="452">
        <v>748036</v>
      </c>
      <c r="Y9" s="451">
        <v>0.5</v>
      </c>
      <c r="Z9" s="467">
        <v>16821853</v>
      </c>
      <c r="AA9" s="451">
        <v>12.1</v>
      </c>
      <c r="AB9" s="467">
        <v>15113917</v>
      </c>
      <c r="AC9" s="475">
        <v>1578844</v>
      </c>
      <c r="AD9" s="455">
        <v>129092</v>
      </c>
      <c r="AE9" s="467">
        <v>56758</v>
      </c>
      <c r="AF9" s="451">
        <v>0</v>
      </c>
      <c r="AG9" s="455">
        <v>664848</v>
      </c>
      <c r="AH9" s="459">
        <v>0.5</v>
      </c>
      <c r="AI9" s="464">
        <v>1028993</v>
      </c>
      <c r="AJ9" s="472">
        <v>0.7</v>
      </c>
      <c r="AK9" s="470">
        <v>443822</v>
      </c>
      <c r="AL9" s="484">
        <v>0.3</v>
      </c>
      <c r="AM9" s="530">
        <v>36670910</v>
      </c>
      <c r="AN9" s="531">
        <v>26.4</v>
      </c>
      <c r="AO9" s="1304" t="s">
        <v>550</v>
      </c>
      <c r="AP9" s="1305" t="s">
        <v>550</v>
      </c>
      <c r="AQ9" s="1306">
        <v>9396274</v>
      </c>
      <c r="AR9" s="1307">
        <v>6.8</v>
      </c>
      <c r="AS9" s="534">
        <v>1331368</v>
      </c>
      <c r="AT9" s="533">
        <v>1</v>
      </c>
      <c r="AU9" s="530">
        <v>427925</v>
      </c>
      <c r="AV9" s="533">
        <v>0.3</v>
      </c>
      <c r="AW9" s="469">
        <v>1717580</v>
      </c>
      <c r="AX9" s="483">
        <v>1.2</v>
      </c>
      <c r="AY9" s="464">
        <v>1412874</v>
      </c>
      <c r="AZ9" s="472">
        <v>1</v>
      </c>
      <c r="BA9" s="469">
        <v>1481202</v>
      </c>
      <c r="BB9" s="484">
        <v>1.1000000000000001</v>
      </c>
      <c r="BC9" s="469">
        <v>15660877</v>
      </c>
      <c r="BD9" s="800">
        <v>11.3</v>
      </c>
      <c r="BE9" s="494">
        <v>139109169</v>
      </c>
      <c r="BF9" s="257">
        <v>100</v>
      </c>
      <c r="BG9" s="669"/>
    </row>
    <row r="10" spans="1:59" s="658" customFormat="1" ht="15.75" customHeight="1">
      <c r="A10" s="722" t="s">
        <v>263</v>
      </c>
      <c r="B10" s="187">
        <v>42810036</v>
      </c>
      <c r="C10" s="394">
        <v>26.1</v>
      </c>
      <c r="D10" s="219">
        <v>1057022</v>
      </c>
      <c r="E10" s="188">
        <v>0.6</v>
      </c>
      <c r="F10" s="189">
        <v>24957</v>
      </c>
      <c r="G10" s="188">
        <v>0</v>
      </c>
      <c r="H10" s="189">
        <v>122606</v>
      </c>
      <c r="I10" s="188">
        <v>0.1</v>
      </c>
      <c r="J10" s="189">
        <v>169273</v>
      </c>
      <c r="K10" s="190">
        <v>0.1</v>
      </c>
      <c r="L10" s="187">
        <v>7881152</v>
      </c>
      <c r="M10" s="188">
        <v>4.8</v>
      </c>
      <c r="N10" s="189">
        <v>53349</v>
      </c>
      <c r="O10" s="188">
        <v>0</v>
      </c>
      <c r="P10" s="194" t="s">
        <v>550</v>
      </c>
      <c r="Q10" s="188" t="s">
        <v>550</v>
      </c>
      <c r="R10" s="194" t="s">
        <v>550</v>
      </c>
      <c r="S10" s="188" t="s">
        <v>550</v>
      </c>
      <c r="T10" s="185">
        <v>46425</v>
      </c>
      <c r="U10" s="181">
        <v>0</v>
      </c>
      <c r="V10" s="185">
        <v>732726</v>
      </c>
      <c r="W10" s="198">
        <v>0.5</v>
      </c>
      <c r="X10" s="182">
        <v>730725</v>
      </c>
      <c r="Y10" s="181">
        <v>0.5</v>
      </c>
      <c r="Z10" s="186">
        <v>23451860</v>
      </c>
      <c r="AA10" s="181">
        <v>14.3</v>
      </c>
      <c r="AB10" s="186">
        <v>20879615</v>
      </c>
      <c r="AC10" s="201">
        <v>2572245</v>
      </c>
      <c r="AD10" s="185" t="s">
        <v>550</v>
      </c>
      <c r="AE10" s="186">
        <v>61103</v>
      </c>
      <c r="AF10" s="181">
        <v>0</v>
      </c>
      <c r="AG10" s="185">
        <v>510922</v>
      </c>
      <c r="AH10" s="198">
        <v>0.3</v>
      </c>
      <c r="AI10" s="125">
        <v>1099319</v>
      </c>
      <c r="AJ10" s="123">
        <v>0.7</v>
      </c>
      <c r="AK10" s="127">
        <v>1208748</v>
      </c>
      <c r="AL10" s="54">
        <v>0.7</v>
      </c>
      <c r="AM10" s="354">
        <v>38706312</v>
      </c>
      <c r="AN10" s="526">
        <v>23.6</v>
      </c>
      <c r="AO10" s="1300">
        <v>3042</v>
      </c>
      <c r="AP10" s="1301">
        <v>0</v>
      </c>
      <c r="AQ10" s="1302">
        <v>11385060</v>
      </c>
      <c r="AR10" s="1303">
        <v>6.9</v>
      </c>
      <c r="AS10" s="535">
        <v>540741</v>
      </c>
      <c r="AT10" s="528">
        <v>0.3</v>
      </c>
      <c r="AU10" s="354">
        <v>600472</v>
      </c>
      <c r="AV10" s="528">
        <v>0.4</v>
      </c>
      <c r="AW10" s="126">
        <v>3181739</v>
      </c>
      <c r="AX10" s="124">
        <v>1.9</v>
      </c>
      <c r="AY10" s="125">
        <v>3193562</v>
      </c>
      <c r="AZ10" s="123">
        <v>2</v>
      </c>
      <c r="BA10" s="126">
        <v>9071504</v>
      </c>
      <c r="BB10" s="54">
        <v>5.5</v>
      </c>
      <c r="BC10" s="126">
        <v>17648400</v>
      </c>
      <c r="BD10" s="1274">
        <v>10.7</v>
      </c>
      <c r="BE10" s="231">
        <v>164291055</v>
      </c>
      <c r="BF10" s="190">
        <v>100</v>
      </c>
      <c r="BG10" s="669"/>
    </row>
    <row r="11" spans="1:59" s="658" customFormat="1" ht="15.75" customHeight="1">
      <c r="A11" s="449" t="s">
        <v>542</v>
      </c>
      <c r="B11" s="464">
        <v>35164552</v>
      </c>
      <c r="C11" s="529">
        <v>28.8</v>
      </c>
      <c r="D11" s="482">
        <v>653597</v>
      </c>
      <c r="E11" s="472">
        <v>0.5</v>
      </c>
      <c r="F11" s="469">
        <v>24276</v>
      </c>
      <c r="G11" s="472">
        <v>0</v>
      </c>
      <c r="H11" s="469">
        <v>118321</v>
      </c>
      <c r="I11" s="472">
        <v>0.1</v>
      </c>
      <c r="J11" s="469">
        <v>154127</v>
      </c>
      <c r="K11" s="483">
        <v>0.1</v>
      </c>
      <c r="L11" s="464">
        <v>6306106</v>
      </c>
      <c r="M11" s="472">
        <v>5.0999999999999996</v>
      </c>
      <c r="N11" s="469">
        <v>2723</v>
      </c>
      <c r="O11" s="472">
        <v>0</v>
      </c>
      <c r="P11" s="470" t="s">
        <v>550</v>
      </c>
      <c r="Q11" s="472" t="s">
        <v>550</v>
      </c>
      <c r="R11" s="470" t="s">
        <v>550</v>
      </c>
      <c r="S11" s="472" t="s">
        <v>550</v>
      </c>
      <c r="T11" s="455">
        <v>46185</v>
      </c>
      <c r="U11" s="451">
        <v>0</v>
      </c>
      <c r="V11" s="455">
        <v>496944</v>
      </c>
      <c r="W11" s="459">
        <v>0.4</v>
      </c>
      <c r="X11" s="452">
        <v>915609</v>
      </c>
      <c r="Y11" s="451">
        <v>0.7</v>
      </c>
      <c r="Z11" s="467">
        <v>12438435</v>
      </c>
      <c r="AA11" s="451">
        <v>10.1</v>
      </c>
      <c r="AB11" s="467">
        <v>11169645</v>
      </c>
      <c r="AC11" s="475">
        <v>1262199</v>
      </c>
      <c r="AD11" s="455">
        <v>6591</v>
      </c>
      <c r="AE11" s="467">
        <v>49976</v>
      </c>
      <c r="AF11" s="451">
        <v>0</v>
      </c>
      <c r="AG11" s="455">
        <v>893395</v>
      </c>
      <c r="AH11" s="459">
        <v>0.7</v>
      </c>
      <c r="AI11" s="464">
        <v>811942</v>
      </c>
      <c r="AJ11" s="472">
        <v>0.7</v>
      </c>
      <c r="AK11" s="470">
        <v>665412</v>
      </c>
      <c r="AL11" s="484">
        <v>0.5</v>
      </c>
      <c r="AM11" s="530">
        <v>27386300</v>
      </c>
      <c r="AN11" s="531">
        <v>22.2</v>
      </c>
      <c r="AO11" s="1304" t="s">
        <v>550</v>
      </c>
      <c r="AP11" s="1305" t="s">
        <v>550</v>
      </c>
      <c r="AQ11" s="1306">
        <v>8958954</v>
      </c>
      <c r="AR11" s="1307">
        <v>7.3</v>
      </c>
      <c r="AS11" s="534">
        <v>214198</v>
      </c>
      <c r="AT11" s="533">
        <v>0.2</v>
      </c>
      <c r="AU11" s="530">
        <v>3893253</v>
      </c>
      <c r="AV11" s="533">
        <v>3.2</v>
      </c>
      <c r="AW11" s="469">
        <v>1432971</v>
      </c>
      <c r="AX11" s="483">
        <v>1.2</v>
      </c>
      <c r="AY11" s="464">
        <v>3782063</v>
      </c>
      <c r="AZ11" s="472">
        <v>3.1</v>
      </c>
      <c r="BA11" s="469">
        <v>6540505</v>
      </c>
      <c r="BB11" s="484">
        <v>5.3</v>
      </c>
      <c r="BC11" s="469">
        <v>12067600</v>
      </c>
      <c r="BD11" s="800">
        <v>9.8000000000000007</v>
      </c>
      <c r="BE11" s="494">
        <v>123467444</v>
      </c>
      <c r="BF11" s="257">
        <v>100</v>
      </c>
      <c r="BG11" s="669"/>
    </row>
    <row r="12" spans="1:59" s="658" customFormat="1" ht="15.75" customHeight="1">
      <c r="A12" s="722" t="s">
        <v>532</v>
      </c>
      <c r="B12" s="187">
        <v>39434470</v>
      </c>
      <c r="C12" s="394">
        <v>27.4</v>
      </c>
      <c r="D12" s="219">
        <v>1061677</v>
      </c>
      <c r="E12" s="188">
        <v>0.7</v>
      </c>
      <c r="F12" s="189">
        <v>25741</v>
      </c>
      <c r="G12" s="188">
        <v>0</v>
      </c>
      <c r="H12" s="189">
        <v>178683</v>
      </c>
      <c r="I12" s="188">
        <v>0.1</v>
      </c>
      <c r="J12" s="189">
        <v>188769</v>
      </c>
      <c r="K12" s="190">
        <v>0.1</v>
      </c>
      <c r="L12" s="187">
        <v>7337894</v>
      </c>
      <c r="M12" s="188">
        <v>5.0999999999999996</v>
      </c>
      <c r="N12" s="189">
        <v>5915</v>
      </c>
      <c r="O12" s="188">
        <v>0</v>
      </c>
      <c r="P12" s="194" t="s">
        <v>550</v>
      </c>
      <c r="Q12" s="188" t="s">
        <v>550</v>
      </c>
      <c r="R12" s="194" t="s">
        <v>550</v>
      </c>
      <c r="S12" s="188" t="s">
        <v>550</v>
      </c>
      <c r="T12" s="185">
        <v>65122</v>
      </c>
      <c r="U12" s="181">
        <v>0.1</v>
      </c>
      <c r="V12" s="185">
        <v>662431</v>
      </c>
      <c r="W12" s="198">
        <v>0.5</v>
      </c>
      <c r="X12" s="182">
        <v>932293</v>
      </c>
      <c r="Y12" s="181">
        <v>0.7</v>
      </c>
      <c r="Z12" s="186">
        <v>15675086</v>
      </c>
      <c r="AA12" s="181">
        <v>10.9</v>
      </c>
      <c r="AB12" s="186">
        <v>11740423</v>
      </c>
      <c r="AC12" s="201">
        <v>3507682</v>
      </c>
      <c r="AD12" s="185">
        <v>426981</v>
      </c>
      <c r="AE12" s="186">
        <v>42439</v>
      </c>
      <c r="AF12" s="181">
        <v>0</v>
      </c>
      <c r="AG12" s="185">
        <v>516014</v>
      </c>
      <c r="AH12" s="198">
        <v>0.4</v>
      </c>
      <c r="AI12" s="125">
        <v>1081113</v>
      </c>
      <c r="AJ12" s="123">
        <v>0.8</v>
      </c>
      <c r="AK12" s="127">
        <v>469105</v>
      </c>
      <c r="AL12" s="54">
        <v>0.3</v>
      </c>
      <c r="AM12" s="354">
        <v>31252897</v>
      </c>
      <c r="AN12" s="526">
        <v>21.7</v>
      </c>
      <c r="AO12" s="1300">
        <v>1906</v>
      </c>
      <c r="AP12" s="1301">
        <v>0</v>
      </c>
      <c r="AQ12" s="1302">
        <v>13686946</v>
      </c>
      <c r="AR12" s="1303">
        <v>9.5</v>
      </c>
      <c r="AS12" s="535">
        <v>1716483</v>
      </c>
      <c r="AT12" s="528">
        <v>1.2</v>
      </c>
      <c r="AU12" s="354">
        <v>1601929</v>
      </c>
      <c r="AV12" s="528">
        <v>1.1000000000000001</v>
      </c>
      <c r="AW12" s="126">
        <v>2984632</v>
      </c>
      <c r="AX12" s="124">
        <v>2.1</v>
      </c>
      <c r="AY12" s="125">
        <v>7623957</v>
      </c>
      <c r="AZ12" s="123">
        <v>5.3</v>
      </c>
      <c r="BA12" s="126">
        <v>3917040</v>
      </c>
      <c r="BB12" s="54">
        <v>2.7</v>
      </c>
      <c r="BC12" s="126">
        <v>13365120</v>
      </c>
      <c r="BD12" s="1274">
        <v>9.3000000000000007</v>
      </c>
      <c r="BE12" s="231">
        <v>143827662</v>
      </c>
      <c r="BF12" s="190">
        <v>100</v>
      </c>
      <c r="BG12" s="669"/>
    </row>
    <row r="13" spans="1:59" s="658" customFormat="1" ht="15.75" customHeight="1">
      <c r="A13" s="449" t="s">
        <v>480</v>
      </c>
      <c r="B13" s="464">
        <v>50068908</v>
      </c>
      <c r="C13" s="529">
        <v>30.5</v>
      </c>
      <c r="D13" s="482">
        <v>1210716</v>
      </c>
      <c r="E13" s="472">
        <v>0.7</v>
      </c>
      <c r="F13" s="469">
        <v>29209</v>
      </c>
      <c r="G13" s="472">
        <v>0</v>
      </c>
      <c r="H13" s="469">
        <v>202936</v>
      </c>
      <c r="I13" s="472">
        <v>0.1</v>
      </c>
      <c r="J13" s="469">
        <v>214467</v>
      </c>
      <c r="K13" s="483">
        <v>0.1</v>
      </c>
      <c r="L13" s="464">
        <v>8429236</v>
      </c>
      <c r="M13" s="472">
        <v>5.0999999999999996</v>
      </c>
      <c r="N13" s="469">
        <v>19446</v>
      </c>
      <c r="O13" s="472">
        <v>0</v>
      </c>
      <c r="P13" s="470" t="s">
        <v>550</v>
      </c>
      <c r="Q13" s="472" t="s">
        <v>550</v>
      </c>
      <c r="R13" s="470" t="s">
        <v>550</v>
      </c>
      <c r="S13" s="472" t="s">
        <v>550</v>
      </c>
      <c r="T13" s="455">
        <v>74416</v>
      </c>
      <c r="U13" s="451">
        <v>0.1</v>
      </c>
      <c r="V13" s="455">
        <v>970345</v>
      </c>
      <c r="W13" s="459">
        <v>0.6</v>
      </c>
      <c r="X13" s="452">
        <v>1202617</v>
      </c>
      <c r="Y13" s="451">
        <v>0.7</v>
      </c>
      <c r="Z13" s="467">
        <v>14687721</v>
      </c>
      <c r="AA13" s="451">
        <v>8.9</v>
      </c>
      <c r="AB13" s="467">
        <v>10251749</v>
      </c>
      <c r="AC13" s="475">
        <v>2523868</v>
      </c>
      <c r="AD13" s="455">
        <v>1912104</v>
      </c>
      <c r="AE13" s="467">
        <v>56455</v>
      </c>
      <c r="AF13" s="451">
        <v>0</v>
      </c>
      <c r="AG13" s="455">
        <v>439163</v>
      </c>
      <c r="AH13" s="459">
        <v>0.30000000000000004</v>
      </c>
      <c r="AI13" s="464">
        <v>1407653</v>
      </c>
      <c r="AJ13" s="472">
        <v>0.9</v>
      </c>
      <c r="AK13" s="470">
        <v>922011</v>
      </c>
      <c r="AL13" s="484">
        <v>0.6</v>
      </c>
      <c r="AM13" s="530">
        <v>35463896</v>
      </c>
      <c r="AN13" s="531">
        <v>21.6</v>
      </c>
      <c r="AO13" s="1304">
        <v>2944</v>
      </c>
      <c r="AP13" s="1305">
        <v>0</v>
      </c>
      <c r="AQ13" s="1306">
        <v>15551608</v>
      </c>
      <c r="AR13" s="1307">
        <v>9.5</v>
      </c>
      <c r="AS13" s="534">
        <v>143199</v>
      </c>
      <c r="AT13" s="533">
        <v>0.1</v>
      </c>
      <c r="AU13" s="530">
        <v>398895</v>
      </c>
      <c r="AV13" s="533">
        <v>0.2</v>
      </c>
      <c r="AW13" s="469">
        <v>6339861</v>
      </c>
      <c r="AX13" s="483">
        <v>3.9</v>
      </c>
      <c r="AY13" s="464">
        <v>7713885</v>
      </c>
      <c r="AZ13" s="472">
        <v>4.6999999999999993</v>
      </c>
      <c r="BA13" s="469">
        <v>4903661</v>
      </c>
      <c r="BB13" s="484">
        <v>3</v>
      </c>
      <c r="BC13" s="469">
        <v>13751927</v>
      </c>
      <c r="BD13" s="800">
        <v>8.4</v>
      </c>
      <c r="BE13" s="494">
        <v>164205175</v>
      </c>
      <c r="BF13" s="257">
        <v>100</v>
      </c>
      <c r="BG13" s="669"/>
    </row>
    <row r="14" spans="1:59" s="658" customFormat="1" ht="15.75" customHeight="1">
      <c r="A14" s="722" t="s">
        <v>481</v>
      </c>
      <c r="B14" s="187">
        <v>50575822</v>
      </c>
      <c r="C14" s="394">
        <v>29.2</v>
      </c>
      <c r="D14" s="219">
        <v>1366985</v>
      </c>
      <c r="E14" s="188">
        <v>0.8</v>
      </c>
      <c r="F14" s="189">
        <v>27843</v>
      </c>
      <c r="G14" s="188">
        <v>0</v>
      </c>
      <c r="H14" s="189">
        <v>193670</v>
      </c>
      <c r="I14" s="188">
        <v>0.1</v>
      </c>
      <c r="J14" s="189">
        <v>204770</v>
      </c>
      <c r="K14" s="190">
        <v>0.1</v>
      </c>
      <c r="L14" s="187">
        <v>8370811</v>
      </c>
      <c r="M14" s="188">
        <v>4.8</v>
      </c>
      <c r="N14" s="189">
        <v>141991</v>
      </c>
      <c r="O14" s="188">
        <v>0.1</v>
      </c>
      <c r="P14" s="194" t="s">
        <v>550</v>
      </c>
      <c r="Q14" s="188" t="s">
        <v>550</v>
      </c>
      <c r="R14" s="194">
        <v>125</v>
      </c>
      <c r="S14" s="188">
        <v>0</v>
      </c>
      <c r="T14" s="185">
        <v>73995</v>
      </c>
      <c r="U14" s="181">
        <v>0.1</v>
      </c>
      <c r="V14" s="129">
        <v>848732</v>
      </c>
      <c r="W14" s="133">
        <v>0.5</v>
      </c>
      <c r="X14" s="182">
        <v>1018644</v>
      </c>
      <c r="Y14" s="181">
        <v>0.6</v>
      </c>
      <c r="Z14" s="186">
        <v>16998765</v>
      </c>
      <c r="AA14" s="181">
        <v>9.8000000000000007</v>
      </c>
      <c r="AB14" s="186">
        <v>13633372</v>
      </c>
      <c r="AC14" s="201">
        <v>1528714</v>
      </c>
      <c r="AD14" s="185">
        <v>1836679</v>
      </c>
      <c r="AE14" s="186">
        <v>52435</v>
      </c>
      <c r="AF14" s="181">
        <v>0</v>
      </c>
      <c r="AG14" s="185">
        <v>383026</v>
      </c>
      <c r="AH14" s="198">
        <v>0.2</v>
      </c>
      <c r="AI14" s="125">
        <v>2087452</v>
      </c>
      <c r="AJ14" s="123">
        <v>1.2</v>
      </c>
      <c r="AK14" s="127">
        <v>576825</v>
      </c>
      <c r="AL14" s="54">
        <v>0.3</v>
      </c>
      <c r="AM14" s="354">
        <v>41308062</v>
      </c>
      <c r="AN14" s="526">
        <v>23.8</v>
      </c>
      <c r="AO14" s="1300" t="s">
        <v>550</v>
      </c>
      <c r="AP14" s="1301" t="s">
        <v>550</v>
      </c>
      <c r="AQ14" s="1302">
        <v>11693430</v>
      </c>
      <c r="AR14" s="1303">
        <v>6.8</v>
      </c>
      <c r="AS14" s="535">
        <v>477657</v>
      </c>
      <c r="AT14" s="528">
        <v>0.3</v>
      </c>
      <c r="AU14" s="354">
        <v>704483</v>
      </c>
      <c r="AV14" s="528">
        <v>0.4</v>
      </c>
      <c r="AW14" s="126">
        <v>8937939</v>
      </c>
      <c r="AX14" s="124">
        <v>5.2</v>
      </c>
      <c r="AY14" s="125">
        <v>7286518</v>
      </c>
      <c r="AZ14" s="123">
        <v>4.2</v>
      </c>
      <c r="BA14" s="126">
        <v>5272417</v>
      </c>
      <c r="BB14" s="54">
        <v>3</v>
      </c>
      <c r="BC14" s="126">
        <v>14798913</v>
      </c>
      <c r="BD14" s="1274">
        <v>8.5</v>
      </c>
      <c r="BE14" s="231">
        <v>173401310</v>
      </c>
      <c r="BF14" s="190">
        <v>100</v>
      </c>
      <c r="BG14" s="669"/>
    </row>
    <row r="15" spans="1:59" s="658" customFormat="1" ht="15.75" customHeight="1">
      <c r="A15" s="449" t="s">
        <v>576</v>
      </c>
      <c r="B15" s="258">
        <v>41214248</v>
      </c>
      <c r="C15" s="314">
        <v>29.3</v>
      </c>
      <c r="D15" s="290">
        <v>800053</v>
      </c>
      <c r="E15" s="253">
        <v>0.6</v>
      </c>
      <c r="F15" s="259">
        <v>25422</v>
      </c>
      <c r="G15" s="253">
        <v>0</v>
      </c>
      <c r="H15" s="259">
        <v>243254</v>
      </c>
      <c r="I15" s="253">
        <v>0.1</v>
      </c>
      <c r="J15" s="259">
        <v>290222</v>
      </c>
      <c r="K15" s="257">
        <v>0.2</v>
      </c>
      <c r="L15" s="258">
        <v>6693886</v>
      </c>
      <c r="M15" s="253">
        <v>4.7</v>
      </c>
      <c r="N15" s="259">
        <v>70662</v>
      </c>
      <c r="O15" s="253">
        <v>0.1</v>
      </c>
      <c r="P15" s="260">
        <v>0</v>
      </c>
      <c r="Q15" s="253">
        <v>0</v>
      </c>
      <c r="R15" s="260">
        <v>0</v>
      </c>
      <c r="S15" s="253">
        <v>0</v>
      </c>
      <c r="T15" s="240">
        <v>67985</v>
      </c>
      <c r="U15" s="239">
        <v>0.1</v>
      </c>
      <c r="V15" s="240">
        <v>797322</v>
      </c>
      <c r="W15" s="247">
        <v>0.6</v>
      </c>
      <c r="X15" s="244">
        <v>828065</v>
      </c>
      <c r="Y15" s="239">
        <v>0.6</v>
      </c>
      <c r="Z15" s="267">
        <v>10299653</v>
      </c>
      <c r="AA15" s="239">
        <v>7.3</v>
      </c>
      <c r="AB15" s="240">
        <v>9495368</v>
      </c>
      <c r="AC15" s="265">
        <v>655792</v>
      </c>
      <c r="AD15" s="259">
        <v>148493</v>
      </c>
      <c r="AE15" s="290">
        <v>39445</v>
      </c>
      <c r="AF15" s="253">
        <v>0</v>
      </c>
      <c r="AG15" s="259">
        <v>1891861</v>
      </c>
      <c r="AH15" s="257">
        <v>1.3</v>
      </c>
      <c r="AI15" s="244">
        <v>1196855</v>
      </c>
      <c r="AJ15" s="239">
        <v>0.9</v>
      </c>
      <c r="AK15" s="265">
        <v>1130827</v>
      </c>
      <c r="AL15" s="253">
        <v>0.8</v>
      </c>
      <c r="AM15" s="259">
        <v>38439751</v>
      </c>
      <c r="AN15" s="289">
        <v>27.4</v>
      </c>
      <c r="AO15" s="1296">
        <v>345</v>
      </c>
      <c r="AP15" s="1297">
        <v>0</v>
      </c>
      <c r="AQ15" s="1298">
        <v>8835924</v>
      </c>
      <c r="AR15" s="1299">
        <v>6.3</v>
      </c>
      <c r="AS15" s="291">
        <v>152601</v>
      </c>
      <c r="AT15" s="293">
        <v>0.1</v>
      </c>
      <c r="AU15" s="292">
        <v>238164</v>
      </c>
      <c r="AV15" s="293">
        <v>0.2</v>
      </c>
      <c r="AW15" s="292">
        <v>225290</v>
      </c>
      <c r="AX15" s="1269">
        <v>0.2</v>
      </c>
      <c r="AY15" s="258">
        <v>5528884</v>
      </c>
      <c r="AZ15" s="253">
        <v>3.9</v>
      </c>
      <c r="BA15" s="259">
        <v>3854942</v>
      </c>
      <c r="BB15" s="253">
        <v>2.7</v>
      </c>
      <c r="BC15" s="259">
        <v>17638700</v>
      </c>
      <c r="BD15" s="1267">
        <v>12.6</v>
      </c>
      <c r="BE15" s="494">
        <v>140504361</v>
      </c>
      <c r="BF15" s="257">
        <v>100</v>
      </c>
      <c r="BG15" s="669"/>
    </row>
    <row r="16" spans="1:59" s="658" customFormat="1" ht="15.75" customHeight="1">
      <c r="A16" s="722" t="s">
        <v>482</v>
      </c>
      <c r="B16" s="125">
        <v>91041534</v>
      </c>
      <c r="C16" s="123">
        <v>34.700000000000003</v>
      </c>
      <c r="D16" s="126">
        <v>1335258</v>
      </c>
      <c r="E16" s="123">
        <v>0.5</v>
      </c>
      <c r="F16" s="126">
        <v>47708</v>
      </c>
      <c r="G16" s="123">
        <v>0</v>
      </c>
      <c r="H16" s="126">
        <v>491517</v>
      </c>
      <c r="I16" s="123">
        <v>0.2</v>
      </c>
      <c r="J16" s="126">
        <v>568699</v>
      </c>
      <c r="K16" s="124">
        <v>0.2</v>
      </c>
      <c r="L16" s="125">
        <v>12938379</v>
      </c>
      <c r="M16" s="123">
        <v>4.9000000000000004</v>
      </c>
      <c r="N16" s="126">
        <v>120052</v>
      </c>
      <c r="O16" s="123">
        <v>0.1</v>
      </c>
      <c r="P16" s="127">
        <v>0</v>
      </c>
      <c r="Q16" s="123">
        <v>0</v>
      </c>
      <c r="R16" s="127">
        <v>0</v>
      </c>
      <c r="S16" s="123">
        <v>0</v>
      </c>
      <c r="T16" s="129">
        <v>135483</v>
      </c>
      <c r="U16" s="116">
        <v>0.1</v>
      </c>
      <c r="V16" s="129">
        <v>1370372</v>
      </c>
      <c r="W16" s="133">
        <v>0.5</v>
      </c>
      <c r="X16" s="120">
        <v>1422033</v>
      </c>
      <c r="Y16" s="116">
        <v>0.6</v>
      </c>
      <c r="Z16" s="132">
        <v>4453334</v>
      </c>
      <c r="AA16" s="116">
        <v>1.7</v>
      </c>
      <c r="AB16" s="132">
        <v>3721240</v>
      </c>
      <c r="AC16" s="132">
        <v>709916</v>
      </c>
      <c r="AD16" s="129">
        <v>22178</v>
      </c>
      <c r="AE16" s="129">
        <v>79108</v>
      </c>
      <c r="AF16" s="116">
        <v>0</v>
      </c>
      <c r="AG16" s="129">
        <v>1512756</v>
      </c>
      <c r="AH16" s="133">
        <v>0.6</v>
      </c>
      <c r="AI16" s="125">
        <v>2000502</v>
      </c>
      <c r="AJ16" s="123">
        <v>0.8</v>
      </c>
      <c r="AK16" s="126">
        <v>1538340</v>
      </c>
      <c r="AL16" s="123">
        <v>0.6</v>
      </c>
      <c r="AM16" s="126">
        <v>67581107</v>
      </c>
      <c r="AN16" s="54">
        <v>25.8</v>
      </c>
      <c r="AO16" s="1312">
        <v>137873</v>
      </c>
      <c r="AP16" s="779">
        <v>0</v>
      </c>
      <c r="AQ16" s="1302">
        <v>14910858</v>
      </c>
      <c r="AR16" s="1303">
        <v>5.7</v>
      </c>
      <c r="AS16" s="535">
        <v>909677</v>
      </c>
      <c r="AT16" s="528">
        <v>0.3</v>
      </c>
      <c r="AU16" s="354">
        <v>325102</v>
      </c>
      <c r="AV16" s="528">
        <v>0.1</v>
      </c>
      <c r="AW16" s="354">
        <v>4360771</v>
      </c>
      <c r="AX16" s="383">
        <v>1.7</v>
      </c>
      <c r="AY16" s="125">
        <v>4639953</v>
      </c>
      <c r="AZ16" s="123">
        <v>1.8</v>
      </c>
      <c r="BA16" s="126">
        <v>24264112</v>
      </c>
      <c r="BB16" s="123">
        <v>9.1999999999999993</v>
      </c>
      <c r="BC16" s="126">
        <v>26006400</v>
      </c>
      <c r="BD16" s="1274">
        <v>9.9</v>
      </c>
      <c r="BE16" s="355">
        <v>262190928</v>
      </c>
      <c r="BF16" s="124">
        <v>100</v>
      </c>
      <c r="BG16" s="669"/>
    </row>
    <row r="17" spans="1:59" s="658" customFormat="1" ht="15.75" customHeight="1">
      <c r="A17" s="449" t="s">
        <v>363</v>
      </c>
      <c r="B17" s="258">
        <v>53480208</v>
      </c>
      <c r="C17" s="253">
        <v>32.1</v>
      </c>
      <c r="D17" s="259">
        <v>1301693</v>
      </c>
      <c r="E17" s="253">
        <v>0.8</v>
      </c>
      <c r="F17" s="259">
        <v>36695</v>
      </c>
      <c r="G17" s="253">
        <v>0</v>
      </c>
      <c r="H17" s="259">
        <v>297072</v>
      </c>
      <c r="I17" s="253">
        <v>0.2</v>
      </c>
      <c r="J17" s="259">
        <v>328952</v>
      </c>
      <c r="K17" s="257">
        <v>0.2</v>
      </c>
      <c r="L17" s="258">
        <v>8377902</v>
      </c>
      <c r="M17" s="253">
        <v>5</v>
      </c>
      <c r="N17" s="259">
        <v>20590</v>
      </c>
      <c r="O17" s="253">
        <v>0</v>
      </c>
      <c r="P17" s="260">
        <v>0</v>
      </c>
      <c r="Q17" s="253">
        <v>0</v>
      </c>
      <c r="R17" s="260">
        <v>0</v>
      </c>
      <c r="S17" s="253">
        <v>0</v>
      </c>
      <c r="T17" s="240">
        <v>137705</v>
      </c>
      <c r="U17" s="239">
        <v>0.1</v>
      </c>
      <c r="V17" s="240">
        <v>701413</v>
      </c>
      <c r="W17" s="247">
        <v>0.4</v>
      </c>
      <c r="X17" s="244">
        <v>1042455</v>
      </c>
      <c r="Y17" s="239">
        <v>0.6</v>
      </c>
      <c r="Z17" s="267">
        <v>14862698</v>
      </c>
      <c r="AA17" s="239">
        <v>8.9</v>
      </c>
      <c r="AB17" s="267">
        <v>13844345</v>
      </c>
      <c r="AC17" s="267">
        <v>1018223</v>
      </c>
      <c r="AD17" s="240">
        <v>130</v>
      </c>
      <c r="AE17" s="240">
        <v>84248</v>
      </c>
      <c r="AF17" s="239">
        <v>0.1</v>
      </c>
      <c r="AG17" s="240">
        <v>381616</v>
      </c>
      <c r="AH17" s="247">
        <v>0.2</v>
      </c>
      <c r="AI17" s="258">
        <v>2083357</v>
      </c>
      <c r="AJ17" s="253">
        <v>1.3</v>
      </c>
      <c r="AK17" s="259">
        <v>673057</v>
      </c>
      <c r="AL17" s="253">
        <v>0.4</v>
      </c>
      <c r="AM17" s="259">
        <v>36086681</v>
      </c>
      <c r="AN17" s="289">
        <v>21.7</v>
      </c>
      <c r="AO17" s="1296">
        <v>0</v>
      </c>
      <c r="AP17" s="1297">
        <v>0</v>
      </c>
      <c r="AQ17" s="1298">
        <v>10440334</v>
      </c>
      <c r="AR17" s="1299">
        <v>6.3</v>
      </c>
      <c r="AS17" s="291">
        <v>391667</v>
      </c>
      <c r="AT17" s="293">
        <v>0.2</v>
      </c>
      <c r="AU17" s="292">
        <v>616368</v>
      </c>
      <c r="AV17" s="293">
        <v>0.4</v>
      </c>
      <c r="AW17" s="292">
        <v>773427</v>
      </c>
      <c r="AX17" s="1269">
        <v>0.5</v>
      </c>
      <c r="AY17" s="258">
        <v>2201717</v>
      </c>
      <c r="AZ17" s="253">
        <v>1.3</v>
      </c>
      <c r="BA17" s="259">
        <v>15175656</v>
      </c>
      <c r="BB17" s="253">
        <v>9.1</v>
      </c>
      <c r="BC17" s="259">
        <v>16966600</v>
      </c>
      <c r="BD17" s="1267">
        <v>10.199999999999999</v>
      </c>
      <c r="BE17" s="315">
        <v>166462111</v>
      </c>
      <c r="BF17" s="257">
        <v>100</v>
      </c>
      <c r="BG17" s="669"/>
    </row>
    <row r="18" spans="1:59" s="658" customFormat="1" ht="15.75" customHeight="1">
      <c r="A18" s="722" t="s">
        <v>483</v>
      </c>
      <c r="B18" s="187">
        <v>61982403</v>
      </c>
      <c r="C18" s="188">
        <v>33.4</v>
      </c>
      <c r="D18" s="189">
        <v>1303061</v>
      </c>
      <c r="E18" s="188">
        <v>0.7</v>
      </c>
      <c r="F18" s="189">
        <v>41043</v>
      </c>
      <c r="G18" s="188">
        <v>0</v>
      </c>
      <c r="H18" s="189">
        <v>333055</v>
      </c>
      <c r="I18" s="188">
        <v>0.2</v>
      </c>
      <c r="J18" s="189">
        <v>369210</v>
      </c>
      <c r="K18" s="190">
        <v>0.2</v>
      </c>
      <c r="L18" s="187">
        <v>9169848</v>
      </c>
      <c r="M18" s="188">
        <v>4.9000000000000004</v>
      </c>
      <c r="N18" s="189">
        <v>119357</v>
      </c>
      <c r="O18" s="188">
        <v>0.1</v>
      </c>
      <c r="P18" s="194" t="s">
        <v>550</v>
      </c>
      <c r="Q18" s="188" t="s">
        <v>550</v>
      </c>
      <c r="R18" s="194" t="s">
        <v>550</v>
      </c>
      <c r="S18" s="188" t="s">
        <v>550</v>
      </c>
      <c r="T18" s="185">
        <v>137833</v>
      </c>
      <c r="U18" s="181">
        <v>0.1</v>
      </c>
      <c r="V18" s="185">
        <v>838757</v>
      </c>
      <c r="W18" s="198">
        <v>0.5</v>
      </c>
      <c r="X18" s="182">
        <v>1287931</v>
      </c>
      <c r="Y18" s="181">
        <v>0.7</v>
      </c>
      <c r="Z18" s="186">
        <v>14947307</v>
      </c>
      <c r="AA18" s="181">
        <v>8.1</v>
      </c>
      <c r="AB18" s="186">
        <v>12900871</v>
      </c>
      <c r="AC18" s="186">
        <v>2046277</v>
      </c>
      <c r="AD18" s="185">
        <v>159</v>
      </c>
      <c r="AE18" s="185">
        <v>85256</v>
      </c>
      <c r="AF18" s="181">
        <v>0</v>
      </c>
      <c r="AG18" s="185">
        <v>386805</v>
      </c>
      <c r="AH18" s="198">
        <v>0.2</v>
      </c>
      <c r="AI18" s="187">
        <v>1644935</v>
      </c>
      <c r="AJ18" s="188">
        <v>0.9</v>
      </c>
      <c r="AK18" s="189">
        <v>905771</v>
      </c>
      <c r="AL18" s="188">
        <v>0.5</v>
      </c>
      <c r="AM18" s="189">
        <v>36850500</v>
      </c>
      <c r="AN18" s="192">
        <v>19.899999999999999</v>
      </c>
      <c r="AO18" s="1308">
        <v>27401</v>
      </c>
      <c r="AP18" s="1301">
        <v>0</v>
      </c>
      <c r="AQ18" s="1309">
        <v>10994332</v>
      </c>
      <c r="AR18" s="1310">
        <v>5.9</v>
      </c>
      <c r="AS18" s="536">
        <v>257642</v>
      </c>
      <c r="AT18" s="221">
        <v>0.1</v>
      </c>
      <c r="AU18" s="220">
        <v>331703</v>
      </c>
      <c r="AV18" s="221">
        <v>0.2</v>
      </c>
      <c r="AW18" s="220">
        <v>5418381</v>
      </c>
      <c r="AX18" s="222">
        <v>2.9</v>
      </c>
      <c r="AY18" s="187">
        <v>1892115</v>
      </c>
      <c r="AZ18" s="188">
        <v>1</v>
      </c>
      <c r="BA18" s="189">
        <v>22032634</v>
      </c>
      <c r="BB18" s="188">
        <v>11.9</v>
      </c>
      <c r="BC18" s="189">
        <v>14095500</v>
      </c>
      <c r="BD18" s="1273">
        <v>7.6</v>
      </c>
      <c r="BE18" s="231">
        <v>185452780</v>
      </c>
      <c r="BF18" s="190">
        <v>100</v>
      </c>
      <c r="BG18" s="669"/>
    </row>
    <row r="19" spans="1:59" s="658" customFormat="1" ht="15.75" customHeight="1">
      <c r="A19" s="449" t="s">
        <v>484</v>
      </c>
      <c r="B19" s="464">
        <v>56974715</v>
      </c>
      <c r="C19" s="472">
        <v>42.6</v>
      </c>
      <c r="D19" s="469">
        <v>758312</v>
      </c>
      <c r="E19" s="472">
        <v>0.6</v>
      </c>
      <c r="F19" s="469">
        <v>33616</v>
      </c>
      <c r="G19" s="472">
        <v>0</v>
      </c>
      <c r="H19" s="469">
        <v>330858</v>
      </c>
      <c r="I19" s="472">
        <v>0.2</v>
      </c>
      <c r="J19" s="469">
        <v>393186</v>
      </c>
      <c r="K19" s="483">
        <v>0.3</v>
      </c>
      <c r="L19" s="464">
        <v>7955214</v>
      </c>
      <c r="M19" s="472">
        <v>6</v>
      </c>
      <c r="N19" s="469">
        <v>51730</v>
      </c>
      <c r="O19" s="472">
        <v>0</v>
      </c>
      <c r="P19" s="470">
        <v>0</v>
      </c>
      <c r="Q19" s="472">
        <v>0</v>
      </c>
      <c r="R19" s="470">
        <v>41</v>
      </c>
      <c r="S19" s="472">
        <v>0</v>
      </c>
      <c r="T19" s="455">
        <v>99306</v>
      </c>
      <c r="U19" s="451">
        <v>0.1</v>
      </c>
      <c r="V19" s="455">
        <v>666799</v>
      </c>
      <c r="W19" s="459">
        <v>0.5</v>
      </c>
      <c r="X19" s="452">
        <v>911492</v>
      </c>
      <c r="Y19" s="451">
        <v>0.7</v>
      </c>
      <c r="Z19" s="467">
        <v>4135926</v>
      </c>
      <c r="AA19" s="451">
        <v>3.1</v>
      </c>
      <c r="AB19" s="467">
        <v>3835680</v>
      </c>
      <c r="AC19" s="467">
        <v>299625</v>
      </c>
      <c r="AD19" s="455">
        <v>621</v>
      </c>
      <c r="AE19" s="455">
        <v>45078</v>
      </c>
      <c r="AF19" s="451">
        <v>0</v>
      </c>
      <c r="AG19" s="455">
        <v>591374</v>
      </c>
      <c r="AH19" s="459">
        <v>0.4</v>
      </c>
      <c r="AI19" s="464">
        <v>1453289</v>
      </c>
      <c r="AJ19" s="472">
        <v>1.1000000000000001</v>
      </c>
      <c r="AK19" s="469">
        <v>635373</v>
      </c>
      <c r="AL19" s="472">
        <v>0.5</v>
      </c>
      <c r="AM19" s="469">
        <v>33875377</v>
      </c>
      <c r="AN19" s="484">
        <v>25.4</v>
      </c>
      <c r="AO19" s="1311">
        <v>0</v>
      </c>
      <c r="AP19" s="1305">
        <v>0</v>
      </c>
      <c r="AQ19" s="1306">
        <v>7836959</v>
      </c>
      <c r="AR19" s="1307">
        <v>5.9</v>
      </c>
      <c r="AS19" s="534">
        <v>203985</v>
      </c>
      <c r="AT19" s="533">
        <v>0.1</v>
      </c>
      <c r="AU19" s="530">
        <v>307282</v>
      </c>
      <c r="AV19" s="533">
        <v>0.2</v>
      </c>
      <c r="AW19" s="530">
        <v>255370</v>
      </c>
      <c r="AX19" s="532">
        <v>0.2</v>
      </c>
      <c r="AY19" s="464">
        <v>4355728</v>
      </c>
      <c r="AZ19" s="472">
        <v>3.3</v>
      </c>
      <c r="BA19" s="469">
        <v>2884576</v>
      </c>
      <c r="BB19" s="472">
        <v>2.2000000000000002</v>
      </c>
      <c r="BC19" s="469">
        <v>8836811</v>
      </c>
      <c r="BD19" s="800">
        <v>6.6</v>
      </c>
      <c r="BE19" s="494">
        <v>133592397</v>
      </c>
      <c r="BF19" s="483">
        <v>100</v>
      </c>
      <c r="BG19" s="669"/>
    </row>
    <row r="20" spans="1:59" s="658" customFormat="1" ht="15.75" customHeight="1">
      <c r="A20" s="722" t="s">
        <v>575</v>
      </c>
      <c r="B20" s="125">
        <v>97533185</v>
      </c>
      <c r="C20" s="123">
        <v>39.4</v>
      </c>
      <c r="D20" s="126">
        <v>985433</v>
      </c>
      <c r="E20" s="123">
        <v>0.4</v>
      </c>
      <c r="F20" s="126">
        <v>61324</v>
      </c>
      <c r="G20" s="123">
        <v>0</v>
      </c>
      <c r="H20" s="126">
        <v>604537</v>
      </c>
      <c r="I20" s="123">
        <v>0.2</v>
      </c>
      <c r="J20" s="126">
        <v>718856</v>
      </c>
      <c r="K20" s="124">
        <v>0.3</v>
      </c>
      <c r="L20" s="125">
        <v>12614050</v>
      </c>
      <c r="M20" s="123">
        <v>5.0999999999999996</v>
      </c>
      <c r="N20" s="126">
        <v>8309</v>
      </c>
      <c r="O20" s="123">
        <v>0</v>
      </c>
      <c r="P20" s="127">
        <v>0</v>
      </c>
      <c r="Q20" s="123">
        <v>0</v>
      </c>
      <c r="R20" s="127">
        <v>52</v>
      </c>
      <c r="S20" s="123">
        <v>0</v>
      </c>
      <c r="T20" s="129">
        <v>127935</v>
      </c>
      <c r="U20" s="116">
        <v>0.1</v>
      </c>
      <c r="V20" s="129">
        <v>725031</v>
      </c>
      <c r="W20" s="133">
        <v>0.3</v>
      </c>
      <c r="X20" s="120">
        <v>1353480</v>
      </c>
      <c r="Y20" s="116">
        <v>0.6</v>
      </c>
      <c r="Z20" s="132">
        <v>8431804</v>
      </c>
      <c r="AA20" s="116">
        <v>3.4</v>
      </c>
      <c r="AB20" s="132">
        <v>7639895</v>
      </c>
      <c r="AC20" s="132">
        <v>791417</v>
      </c>
      <c r="AD20" s="129">
        <v>492</v>
      </c>
      <c r="AE20" s="129">
        <v>67256</v>
      </c>
      <c r="AF20" s="116">
        <v>0</v>
      </c>
      <c r="AG20" s="129">
        <v>1099771</v>
      </c>
      <c r="AH20" s="133">
        <v>0.4</v>
      </c>
      <c r="AI20" s="125">
        <v>3440684</v>
      </c>
      <c r="AJ20" s="123">
        <v>1.4</v>
      </c>
      <c r="AK20" s="126">
        <v>1331897</v>
      </c>
      <c r="AL20" s="123">
        <v>0.5</v>
      </c>
      <c r="AM20" s="126">
        <v>65744794</v>
      </c>
      <c r="AN20" s="54">
        <v>26.6</v>
      </c>
      <c r="AO20" s="1312">
        <v>0</v>
      </c>
      <c r="AP20" s="779">
        <v>0</v>
      </c>
      <c r="AQ20" s="1302">
        <v>13017826</v>
      </c>
      <c r="AR20" s="1303">
        <v>5.3</v>
      </c>
      <c r="AS20" s="535">
        <v>891837</v>
      </c>
      <c r="AT20" s="528">
        <v>0.4</v>
      </c>
      <c r="AU20" s="354">
        <v>77324</v>
      </c>
      <c r="AV20" s="528">
        <v>0</v>
      </c>
      <c r="AW20" s="354">
        <v>3268330</v>
      </c>
      <c r="AX20" s="383">
        <v>1.3</v>
      </c>
      <c r="AY20" s="125">
        <v>11941497</v>
      </c>
      <c r="AZ20" s="123">
        <v>4.8</v>
      </c>
      <c r="BA20" s="126">
        <v>4931556</v>
      </c>
      <c r="BB20" s="123">
        <v>2</v>
      </c>
      <c r="BC20" s="126">
        <v>18490757</v>
      </c>
      <c r="BD20" s="1274">
        <v>7.5</v>
      </c>
      <c r="BE20" s="355">
        <v>247467525</v>
      </c>
      <c r="BF20" s="124">
        <v>100</v>
      </c>
      <c r="BG20" s="669"/>
    </row>
    <row r="21" spans="1:59" s="658" customFormat="1" ht="15.75" customHeight="1">
      <c r="A21" s="449" t="s">
        <v>485</v>
      </c>
      <c r="B21" s="258">
        <v>49558010</v>
      </c>
      <c r="C21" s="253">
        <v>36.9</v>
      </c>
      <c r="D21" s="259">
        <v>754953</v>
      </c>
      <c r="E21" s="253">
        <v>0.6</v>
      </c>
      <c r="F21" s="259">
        <v>33179</v>
      </c>
      <c r="G21" s="253">
        <v>0</v>
      </c>
      <c r="H21" s="259">
        <v>327151</v>
      </c>
      <c r="I21" s="253">
        <v>0.2</v>
      </c>
      <c r="J21" s="259">
        <v>389043</v>
      </c>
      <c r="K21" s="257">
        <v>0.3</v>
      </c>
      <c r="L21" s="258">
        <v>7364075</v>
      </c>
      <c r="M21" s="253">
        <v>5.5</v>
      </c>
      <c r="N21" s="259" t="s">
        <v>550</v>
      </c>
      <c r="O21" s="253" t="s">
        <v>550</v>
      </c>
      <c r="P21" s="260" t="s">
        <v>550</v>
      </c>
      <c r="Q21" s="253" t="s">
        <v>550</v>
      </c>
      <c r="R21" s="260">
        <v>41</v>
      </c>
      <c r="S21" s="253">
        <v>0</v>
      </c>
      <c r="T21" s="240">
        <v>99361</v>
      </c>
      <c r="U21" s="239">
        <v>0.1</v>
      </c>
      <c r="V21" s="240">
        <v>463581</v>
      </c>
      <c r="W21" s="247">
        <v>0.3</v>
      </c>
      <c r="X21" s="244">
        <v>707050</v>
      </c>
      <c r="Y21" s="239">
        <v>0.5</v>
      </c>
      <c r="Z21" s="267">
        <v>6568895</v>
      </c>
      <c r="AA21" s="239">
        <v>4.9000000000000004</v>
      </c>
      <c r="AB21" s="267">
        <v>6188358</v>
      </c>
      <c r="AC21" s="267">
        <v>380133</v>
      </c>
      <c r="AD21" s="240">
        <v>404</v>
      </c>
      <c r="AE21" s="240">
        <v>41587</v>
      </c>
      <c r="AF21" s="239">
        <v>0</v>
      </c>
      <c r="AG21" s="240">
        <v>513544</v>
      </c>
      <c r="AH21" s="247">
        <v>0.4</v>
      </c>
      <c r="AI21" s="258">
        <v>1184363</v>
      </c>
      <c r="AJ21" s="253">
        <v>0.9</v>
      </c>
      <c r="AK21" s="259">
        <v>262923</v>
      </c>
      <c r="AL21" s="253">
        <v>0.2</v>
      </c>
      <c r="AM21" s="259">
        <v>34289513</v>
      </c>
      <c r="AN21" s="289">
        <v>25.5</v>
      </c>
      <c r="AO21" s="1296" t="s">
        <v>550</v>
      </c>
      <c r="AP21" s="1297" t="s">
        <v>550</v>
      </c>
      <c r="AQ21" s="1298">
        <v>7472624</v>
      </c>
      <c r="AR21" s="1299">
        <v>5.6</v>
      </c>
      <c r="AS21" s="291">
        <v>126808</v>
      </c>
      <c r="AT21" s="293">
        <v>0.1</v>
      </c>
      <c r="AU21" s="292">
        <v>19825</v>
      </c>
      <c r="AV21" s="293">
        <v>0</v>
      </c>
      <c r="AW21" s="292">
        <v>4626732</v>
      </c>
      <c r="AX21" s="1269">
        <v>3.4</v>
      </c>
      <c r="AY21" s="258">
        <v>6678595</v>
      </c>
      <c r="AZ21" s="253">
        <v>5</v>
      </c>
      <c r="BA21" s="259">
        <v>2774457</v>
      </c>
      <c r="BB21" s="253">
        <v>2.1</v>
      </c>
      <c r="BC21" s="259">
        <v>10115300</v>
      </c>
      <c r="BD21" s="1267">
        <v>7.5</v>
      </c>
      <c r="BE21" s="315">
        <v>134371610</v>
      </c>
      <c r="BF21" s="257">
        <v>100</v>
      </c>
      <c r="BG21" s="672"/>
    </row>
    <row r="22" spans="1:59" s="658" customFormat="1" ht="15.75" customHeight="1">
      <c r="A22" s="722" t="s">
        <v>486</v>
      </c>
      <c r="B22" s="187">
        <v>101822189</v>
      </c>
      <c r="C22" s="188">
        <v>40.200000000000003</v>
      </c>
      <c r="D22" s="189">
        <v>1046757</v>
      </c>
      <c r="E22" s="188">
        <v>0.4</v>
      </c>
      <c r="F22" s="189">
        <v>72967</v>
      </c>
      <c r="G22" s="188">
        <v>0</v>
      </c>
      <c r="H22" s="189">
        <v>755730</v>
      </c>
      <c r="I22" s="188">
        <v>0.3</v>
      </c>
      <c r="J22" s="189">
        <v>955047</v>
      </c>
      <c r="K22" s="190">
        <v>0.4</v>
      </c>
      <c r="L22" s="187">
        <v>14172000</v>
      </c>
      <c r="M22" s="188">
        <v>5.6</v>
      </c>
      <c r="N22" s="189">
        <v>3547</v>
      </c>
      <c r="O22" s="188">
        <v>0</v>
      </c>
      <c r="P22" s="194" t="s">
        <v>550</v>
      </c>
      <c r="Q22" s="188" t="s">
        <v>550</v>
      </c>
      <c r="R22" s="194">
        <v>1</v>
      </c>
      <c r="S22" s="188">
        <v>0</v>
      </c>
      <c r="T22" s="185">
        <v>126279</v>
      </c>
      <c r="U22" s="181">
        <v>0</v>
      </c>
      <c r="V22" s="185">
        <v>974069</v>
      </c>
      <c r="W22" s="198">
        <v>0.4</v>
      </c>
      <c r="X22" s="182">
        <v>1148318</v>
      </c>
      <c r="Y22" s="181">
        <v>0.5</v>
      </c>
      <c r="Z22" s="186">
        <v>8655685</v>
      </c>
      <c r="AA22" s="181">
        <v>3.4</v>
      </c>
      <c r="AB22" s="186">
        <v>8251585</v>
      </c>
      <c r="AC22" s="186">
        <v>383604</v>
      </c>
      <c r="AD22" s="185">
        <v>20496</v>
      </c>
      <c r="AE22" s="185">
        <v>64260</v>
      </c>
      <c r="AF22" s="181">
        <v>0</v>
      </c>
      <c r="AG22" s="185">
        <v>1280308</v>
      </c>
      <c r="AH22" s="198">
        <v>0.5</v>
      </c>
      <c r="AI22" s="187">
        <v>2850940</v>
      </c>
      <c r="AJ22" s="188">
        <v>1.1000000000000001</v>
      </c>
      <c r="AK22" s="189">
        <v>1541020</v>
      </c>
      <c r="AL22" s="188">
        <v>0.6</v>
      </c>
      <c r="AM22" s="189">
        <v>64018196</v>
      </c>
      <c r="AN22" s="192">
        <v>25.3</v>
      </c>
      <c r="AO22" s="1308">
        <v>200032</v>
      </c>
      <c r="AP22" s="1301">
        <v>0.1</v>
      </c>
      <c r="AQ22" s="1309">
        <v>22933161</v>
      </c>
      <c r="AR22" s="1310">
        <v>9.1</v>
      </c>
      <c r="AS22" s="536">
        <v>669117</v>
      </c>
      <c r="AT22" s="221">
        <v>0.3</v>
      </c>
      <c r="AU22" s="220">
        <v>1667381</v>
      </c>
      <c r="AV22" s="221">
        <v>0.7</v>
      </c>
      <c r="AW22" s="220">
        <v>146180</v>
      </c>
      <c r="AX22" s="222">
        <v>0.1</v>
      </c>
      <c r="AY22" s="187">
        <v>1594458</v>
      </c>
      <c r="AZ22" s="188">
        <v>0.6</v>
      </c>
      <c r="BA22" s="189">
        <v>9180578</v>
      </c>
      <c r="BB22" s="188">
        <v>3.6</v>
      </c>
      <c r="BC22" s="189">
        <v>17262300</v>
      </c>
      <c r="BD22" s="1273">
        <v>6.8</v>
      </c>
      <c r="BE22" s="231">
        <v>253140520</v>
      </c>
      <c r="BF22" s="190">
        <v>100</v>
      </c>
      <c r="BG22" s="669"/>
    </row>
    <row r="23" spans="1:59" s="658" customFormat="1" ht="15.75" customHeight="1">
      <c r="A23" s="449" t="s">
        <v>204</v>
      </c>
      <c r="B23" s="258">
        <v>69057914</v>
      </c>
      <c r="C23" s="253">
        <v>42.8</v>
      </c>
      <c r="D23" s="259">
        <v>865054</v>
      </c>
      <c r="E23" s="253">
        <v>0.5</v>
      </c>
      <c r="F23" s="259">
        <v>46728</v>
      </c>
      <c r="G23" s="253">
        <v>0</v>
      </c>
      <c r="H23" s="259">
        <v>483637</v>
      </c>
      <c r="I23" s="253">
        <v>0.3</v>
      </c>
      <c r="J23" s="259">
        <v>610914</v>
      </c>
      <c r="K23" s="257">
        <v>0.4</v>
      </c>
      <c r="L23" s="258">
        <v>9629147</v>
      </c>
      <c r="M23" s="253">
        <v>6</v>
      </c>
      <c r="N23" s="300">
        <v>22590</v>
      </c>
      <c r="O23" s="472">
        <v>0</v>
      </c>
      <c r="P23" s="300">
        <v>0</v>
      </c>
      <c r="Q23" s="300">
        <v>0</v>
      </c>
      <c r="R23" s="300">
        <v>1</v>
      </c>
      <c r="S23" s="300">
        <v>0</v>
      </c>
      <c r="T23" s="240">
        <v>109312</v>
      </c>
      <c r="U23" s="239">
        <v>0.1</v>
      </c>
      <c r="V23" s="240">
        <v>682180</v>
      </c>
      <c r="W23" s="247">
        <v>0.4</v>
      </c>
      <c r="X23" s="244">
        <v>895992</v>
      </c>
      <c r="Y23" s="239">
        <v>0.6</v>
      </c>
      <c r="Z23" s="267">
        <v>6368399</v>
      </c>
      <c r="AA23" s="239">
        <v>3.9</v>
      </c>
      <c r="AB23" s="267">
        <v>5996839</v>
      </c>
      <c r="AC23" s="267">
        <v>357874</v>
      </c>
      <c r="AD23" s="240">
        <v>13686</v>
      </c>
      <c r="AE23" s="240">
        <v>51042</v>
      </c>
      <c r="AF23" s="239">
        <v>0</v>
      </c>
      <c r="AG23" s="240">
        <v>1055860</v>
      </c>
      <c r="AH23" s="247">
        <v>0.7</v>
      </c>
      <c r="AI23" s="258">
        <v>1488061</v>
      </c>
      <c r="AJ23" s="253">
        <v>0.9</v>
      </c>
      <c r="AK23" s="259">
        <v>1054968</v>
      </c>
      <c r="AL23" s="253">
        <v>0.7</v>
      </c>
      <c r="AM23" s="259">
        <v>41859506</v>
      </c>
      <c r="AN23" s="289">
        <v>25.9</v>
      </c>
      <c r="AO23" s="372">
        <v>151895</v>
      </c>
      <c r="AP23" s="1313">
        <v>0.1</v>
      </c>
      <c r="AQ23" s="1298">
        <v>11083034</v>
      </c>
      <c r="AR23" s="1299">
        <v>6.9</v>
      </c>
      <c r="AS23" s="291">
        <v>235248</v>
      </c>
      <c r="AT23" s="293">
        <v>0.1</v>
      </c>
      <c r="AU23" s="292">
        <v>184692</v>
      </c>
      <c r="AV23" s="293">
        <v>0.1</v>
      </c>
      <c r="AW23" s="292">
        <v>181314</v>
      </c>
      <c r="AX23" s="1269">
        <v>0.1</v>
      </c>
      <c r="AY23" s="258">
        <v>5131895</v>
      </c>
      <c r="AZ23" s="253">
        <v>3.2</v>
      </c>
      <c r="BA23" s="259">
        <v>2726237</v>
      </c>
      <c r="BB23" s="253">
        <v>1.7</v>
      </c>
      <c r="BC23" s="259">
        <v>7505500</v>
      </c>
      <c r="BD23" s="1267">
        <v>4.5999999999999996</v>
      </c>
      <c r="BE23" s="315">
        <v>161481120</v>
      </c>
      <c r="BF23" s="257">
        <v>100</v>
      </c>
      <c r="BG23" s="669"/>
    </row>
    <row r="24" spans="1:59" s="658" customFormat="1" ht="15.75" customHeight="1">
      <c r="A24" s="722" t="s">
        <v>487</v>
      </c>
      <c r="B24" s="187">
        <v>89777365</v>
      </c>
      <c r="C24" s="188">
        <v>36.5</v>
      </c>
      <c r="D24" s="189">
        <v>1053632</v>
      </c>
      <c r="E24" s="188">
        <v>0.4</v>
      </c>
      <c r="F24" s="189">
        <v>104410</v>
      </c>
      <c r="G24" s="188">
        <v>0</v>
      </c>
      <c r="H24" s="189">
        <v>750338</v>
      </c>
      <c r="I24" s="188">
        <v>0.3</v>
      </c>
      <c r="J24" s="189">
        <v>917672</v>
      </c>
      <c r="K24" s="190">
        <v>0.4</v>
      </c>
      <c r="L24" s="187">
        <v>13478728</v>
      </c>
      <c r="M24" s="188">
        <v>5.5</v>
      </c>
      <c r="N24" s="189">
        <v>93205</v>
      </c>
      <c r="O24" s="188">
        <v>0</v>
      </c>
      <c r="P24" s="194" t="s">
        <v>550</v>
      </c>
      <c r="Q24" s="188" t="s">
        <v>550</v>
      </c>
      <c r="R24" s="194">
        <v>2</v>
      </c>
      <c r="S24" s="188">
        <v>0</v>
      </c>
      <c r="T24" s="185">
        <v>232994</v>
      </c>
      <c r="U24" s="181">
        <v>0.1</v>
      </c>
      <c r="V24" s="185">
        <v>1109727</v>
      </c>
      <c r="W24" s="198">
        <v>0.4</v>
      </c>
      <c r="X24" s="182">
        <v>1242338</v>
      </c>
      <c r="Y24" s="181">
        <v>0.5</v>
      </c>
      <c r="Z24" s="186">
        <v>8968002</v>
      </c>
      <c r="AA24" s="181">
        <v>3.6</v>
      </c>
      <c r="AB24" s="186">
        <v>8631325</v>
      </c>
      <c r="AC24" s="186">
        <v>336319</v>
      </c>
      <c r="AD24" s="185">
        <v>358</v>
      </c>
      <c r="AE24" s="185">
        <v>72866</v>
      </c>
      <c r="AF24" s="181">
        <v>0</v>
      </c>
      <c r="AG24" s="185">
        <v>695664</v>
      </c>
      <c r="AH24" s="198">
        <v>0.3</v>
      </c>
      <c r="AI24" s="187">
        <v>1655795</v>
      </c>
      <c r="AJ24" s="188">
        <v>0.7</v>
      </c>
      <c r="AK24" s="189">
        <v>2370966</v>
      </c>
      <c r="AL24" s="188">
        <v>1</v>
      </c>
      <c r="AM24" s="189">
        <v>67478114</v>
      </c>
      <c r="AN24" s="192">
        <v>27.4</v>
      </c>
      <c r="AO24" s="1308" t="s">
        <v>550</v>
      </c>
      <c r="AP24" s="1301" t="s">
        <v>550</v>
      </c>
      <c r="AQ24" s="1309">
        <v>29920494</v>
      </c>
      <c r="AR24" s="1310">
        <v>12.2</v>
      </c>
      <c r="AS24" s="536">
        <v>184281</v>
      </c>
      <c r="AT24" s="221">
        <v>0.1</v>
      </c>
      <c r="AU24" s="220">
        <v>186124</v>
      </c>
      <c r="AV24" s="221">
        <v>0.1</v>
      </c>
      <c r="AW24" s="220">
        <v>700667</v>
      </c>
      <c r="AX24" s="222">
        <v>0.3</v>
      </c>
      <c r="AY24" s="187">
        <v>8025106</v>
      </c>
      <c r="AZ24" s="188">
        <v>3.3</v>
      </c>
      <c r="BA24" s="189">
        <v>1488257</v>
      </c>
      <c r="BB24" s="188">
        <v>0.6</v>
      </c>
      <c r="BC24" s="189">
        <v>15497500</v>
      </c>
      <c r="BD24" s="1273">
        <v>6.3</v>
      </c>
      <c r="BE24" s="231">
        <v>246004247</v>
      </c>
      <c r="BF24" s="190">
        <v>100</v>
      </c>
      <c r="BG24" s="669"/>
    </row>
    <row r="25" spans="1:59" s="658" customFormat="1" ht="15.75" customHeight="1">
      <c r="A25" s="449" t="s">
        <v>488</v>
      </c>
      <c r="B25" s="258">
        <v>57302300</v>
      </c>
      <c r="C25" s="253">
        <v>31.2</v>
      </c>
      <c r="D25" s="259">
        <v>725044</v>
      </c>
      <c r="E25" s="253">
        <v>0.4</v>
      </c>
      <c r="F25" s="259">
        <v>28098</v>
      </c>
      <c r="G25" s="253">
        <v>0</v>
      </c>
      <c r="H25" s="259">
        <v>417641</v>
      </c>
      <c r="I25" s="253">
        <v>0.2</v>
      </c>
      <c r="J25" s="259">
        <v>530570</v>
      </c>
      <c r="K25" s="253">
        <v>0.3</v>
      </c>
      <c r="L25" s="258">
        <v>8797091</v>
      </c>
      <c r="M25" s="253">
        <v>4.8</v>
      </c>
      <c r="N25" s="259">
        <v>19279</v>
      </c>
      <c r="O25" s="253">
        <v>0</v>
      </c>
      <c r="P25" s="260" t="s">
        <v>550</v>
      </c>
      <c r="Q25" s="253" t="s">
        <v>550</v>
      </c>
      <c r="R25" s="260">
        <v>1</v>
      </c>
      <c r="S25" s="253">
        <v>0</v>
      </c>
      <c r="T25" s="240">
        <v>130860</v>
      </c>
      <c r="U25" s="253">
        <v>0.1</v>
      </c>
      <c r="V25" s="240">
        <v>680074</v>
      </c>
      <c r="W25" s="253">
        <v>0.4</v>
      </c>
      <c r="X25" s="244">
        <v>778160</v>
      </c>
      <c r="Y25" s="253">
        <v>0.4</v>
      </c>
      <c r="Z25" s="267">
        <v>17073873</v>
      </c>
      <c r="AA25" s="253">
        <v>9.3000000000000007</v>
      </c>
      <c r="AB25" s="267">
        <v>16026342</v>
      </c>
      <c r="AC25" s="267">
        <v>1047485</v>
      </c>
      <c r="AD25" s="240">
        <v>46</v>
      </c>
      <c r="AE25" s="240">
        <v>49689</v>
      </c>
      <c r="AF25" s="253">
        <v>0</v>
      </c>
      <c r="AG25" s="240">
        <v>1021844</v>
      </c>
      <c r="AH25" s="247">
        <v>0.6</v>
      </c>
      <c r="AI25" s="258">
        <v>2971453</v>
      </c>
      <c r="AJ25" s="253">
        <v>1.6</v>
      </c>
      <c r="AK25" s="259">
        <v>911232</v>
      </c>
      <c r="AL25" s="253">
        <v>0.5</v>
      </c>
      <c r="AM25" s="259">
        <v>47517679</v>
      </c>
      <c r="AN25" s="253">
        <v>25.9</v>
      </c>
      <c r="AO25" s="1296">
        <v>2306563</v>
      </c>
      <c r="AP25" s="1314">
        <v>1.2</v>
      </c>
      <c r="AQ25" s="1298">
        <v>10107009</v>
      </c>
      <c r="AR25" s="312">
        <v>5.5</v>
      </c>
      <c r="AS25" s="291">
        <v>537790</v>
      </c>
      <c r="AT25" s="253">
        <v>0.3</v>
      </c>
      <c r="AU25" s="292">
        <v>563090</v>
      </c>
      <c r="AV25" s="253">
        <v>0.3</v>
      </c>
      <c r="AW25" s="292">
        <v>1600992</v>
      </c>
      <c r="AX25" s="257">
        <v>0.9</v>
      </c>
      <c r="AY25" s="258">
        <v>2627583</v>
      </c>
      <c r="AZ25" s="253">
        <v>1.4</v>
      </c>
      <c r="BA25" s="259">
        <v>5347998</v>
      </c>
      <c r="BB25" s="253">
        <v>2.9</v>
      </c>
      <c r="BC25" s="259">
        <v>21636065</v>
      </c>
      <c r="BD25" s="1267">
        <v>11.8</v>
      </c>
      <c r="BE25" s="315">
        <v>183681978</v>
      </c>
      <c r="BF25" s="257">
        <v>100</v>
      </c>
      <c r="BG25" s="669"/>
    </row>
    <row r="26" spans="1:59" s="658" customFormat="1" ht="15.75" customHeight="1">
      <c r="A26" s="722" t="s">
        <v>208</v>
      </c>
      <c r="B26" s="187">
        <v>74024974</v>
      </c>
      <c r="C26" s="188">
        <v>37.200000000000003</v>
      </c>
      <c r="D26" s="189">
        <v>1401253</v>
      </c>
      <c r="E26" s="188">
        <v>0.7</v>
      </c>
      <c r="F26" s="189">
        <v>52898</v>
      </c>
      <c r="G26" s="188">
        <v>0</v>
      </c>
      <c r="H26" s="189">
        <v>422510</v>
      </c>
      <c r="I26" s="188">
        <v>0.2</v>
      </c>
      <c r="J26" s="189">
        <v>465647</v>
      </c>
      <c r="K26" s="190">
        <v>0.2</v>
      </c>
      <c r="L26" s="187">
        <v>10664429</v>
      </c>
      <c r="M26" s="188">
        <v>5.4</v>
      </c>
      <c r="N26" s="189">
        <v>59087</v>
      </c>
      <c r="O26" s="188">
        <v>0</v>
      </c>
      <c r="P26" s="194">
        <v>0</v>
      </c>
      <c r="Q26" s="188">
        <v>0</v>
      </c>
      <c r="R26" s="194">
        <v>0</v>
      </c>
      <c r="S26" s="188">
        <v>0</v>
      </c>
      <c r="T26" s="185">
        <v>117818</v>
      </c>
      <c r="U26" s="181">
        <v>0.1</v>
      </c>
      <c r="V26" s="185">
        <v>1356547</v>
      </c>
      <c r="W26" s="198">
        <v>0.7</v>
      </c>
      <c r="X26" s="182">
        <v>1489268</v>
      </c>
      <c r="Y26" s="181">
        <v>0.8</v>
      </c>
      <c r="Z26" s="186">
        <v>18849584</v>
      </c>
      <c r="AA26" s="181">
        <v>9.5</v>
      </c>
      <c r="AB26" s="186">
        <v>16626859</v>
      </c>
      <c r="AC26" s="186">
        <v>2222699</v>
      </c>
      <c r="AD26" s="185">
        <v>26</v>
      </c>
      <c r="AE26" s="185">
        <v>60521</v>
      </c>
      <c r="AF26" s="181">
        <v>0</v>
      </c>
      <c r="AG26" s="185">
        <v>94724</v>
      </c>
      <c r="AH26" s="198">
        <v>0</v>
      </c>
      <c r="AI26" s="187">
        <v>2221960</v>
      </c>
      <c r="AJ26" s="188">
        <v>1.1000000000000001</v>
      </c>
      <c r="AK26" s="189">
        <v>331556</v>
      </c>
      <c r="AL26" s="188">
        <v>0.2</v>
      </c>
      <c r="AM26" s="189">
        <v>39835657</v>
      </c>
      <c r="AN26" s="192">
        <v>20</v>
      </c>
      <c r="AO26" s="1308">
        <v>0</v>
      </c>
      <c r="AP26" s="1301">
        <v>0</v>
      </c>
      <c r="AQ26" s="1309">
        <v>11890427</v>
      </c>
      <c r="AR26" s="1310">
        <v>6</v>
      </c>
      <c r="AS26" s="536">
        <v>1377202</v>
      </c>
      <c r="AT26" s="221">
        <v>0.7</v>
      </c>
      <c r="AU26" s="220">
        <v>233948</v>
      </c>
      <c r="AV26" s="221">
        <v>0.1</v>
      </c>
      <c r="AW26" s="220">
        <v>965740</v>
      </c>
      <c r="AX26" s="222">
        <v>0.5</v>
      </c>
      <c r="AY26" s="187">
        <v>3885246</v>
      </c>
      <c r="AZ26" s="188">
        <v>2</v>
      </c>
      <c r="BA26" s="189">
        <v>3279809</v>
      </c>
      <c r="BB26" s="188">
        <v>1.6</v>
      </c>
      <c r="BC26" s="189">
        <v>25899855</v>
      </c>
      <c r="BD26" s="1273">
        <v>13</v>
      </c>
      <c r="BE26" s="231">
        <v>198980660</v>
      </c>
      <c r="BF26" s="190">
        <v>100</v>
      </c>
      <c r="BG26" s="669"/>
    </row>
    <row r="27" spans="1:59" s="658" customFormat="1" ht="15.75" customHeight="1">
      <c r="A27" s="449" t="s">
        <v>489</v>
      </c>
      <c r="B27" s="258">
        <v>81007993</v>
      </c>
      <c r="C27" s="253">
        <v>36.6</v>
      </c>
      <c r="D27" s="259">
        <v>1265376</v>
      </c>
      <c r="E27" s="253">
        <v>0.6</v>
      </c>
      <c r="F27" s="259">
        <v>58804</v>
      </c>
      <c r="G27" s="253">
        <v>0</v>
      </c>
      <c r="H27" s="259">
        <v>361543</v>
      </c>
      <c r="I27" s="253">
        <v>0.2</v>
      </c>
      <c r="J27" s="259">
        <v>490357</v>
      </c>
      <c r="K27" s="257">
        <v>0.2</v>
      </c>
      <c r="L27" s="258">
        <v>11988657</v>
      </c>
      <c r="M27" s="253">
        <v>5.4</v>
      </c>
      <c r="N27" s="259">
        <v>51636</v>
      </c>
      <c r="O27" s="253">
        <v>0</v>
      </c>
      <c r="P27" s="260" t="s">
        <v>550</v>
      </c>
      <c r="Q27" s="253" t="s">
        <v>550</v>
      </c>
      <c r="R27" s="260" t="s">
        <v>550</v>
      </c>
      <c r="S27" s="253" t="s">
        <v>550</v>
      </c>
      <c r="T27" s="240">
        <v>129517</v>
      </c>
      <c r="U27" s="239">
        <v>0.1</v>
      </c>
      <c r="V27" s="240">
        <v>1376253</v>
      </c>
      <c r="W27" s="247">
        <v>0.6</v>
      </c>
      <c r="X27" s="244">
        <v>1882704</v>
      </c>
      <c r="Y27" s="239">
        <v>0.8</v>
      </c>
      <c r="Z27" s="267">
        <v>13157368</v>
      </c>
      <c r="AA27" s="239">
        <v>5.9</v>
      </c>
      <c r="AB27" s="267">
        <v>11411463</v>
      </c>
      <c r="AC27" s="267">
        <v>1745736</v>
      </c>
      <c r="AD27" s="240">
        <v>169</v>
      </c>
      <c r="AE27" s="240">
        <v>66752</v>
      </c>
      <c r="AF27" s="239">
        <v>0</v>
      </c>
      <c r="AG27" s="240">
        <v>439692</v>
      </c>
      <c r="AH27" s="247">
        <v>0.2</v>
      </c>
      <c r="AI27" s="258">
        <v>1391803</v>
      </c>
      <c r="AJ27" s="253">
        <v>0.6</v>
      </c>
      <c r="AK27" s="259">
        <v>1758350</v>
      </c>
      <c r="AL27" s="253">
        <v>0.8</v>
      </c>
      <c r="AM27" s="259">
        <v>57296513</v>
      </c>
      <c r="AN27" s="289">
        <v>25.9</v>
      </c>
      <c r="AO27" s="1296">
        <v>13819</v>
      </c>
      <c r="AP27" s="1297">
        <v>0</v>
      </c>
      <c r="AQ27" s="1298">
        <v>13484924</v>
      </c>
      <c r="AR27" s="1299">
        <v>6.1</v>
      </c>
      <c r="AS27" s="291">
        <v>403767</v>
      </c>
      <c r="AT27" s="293">
        <v>0.2</v>
      </c>
      <c r="AU27" s="292">
        <v>819697</v>
      </c>
      <c r="AV27" s="293">
        <v>0.4</v>
      </c>
      <c r="AW27" s="292">
        <v>874233</v>
      </c>
      <c r="AX27" s="1269">
        <v>0.4</v>
      </c>
      <c r="AY27" s="258">
        <v>5050093</v>
      </c>
      <c r="AZ27" s="253">
        <v>2.2999999999999998</v>
      </c>
      <c r="BA27" s="259">
        <v>3917206</v>
      </c>
      <c r="BB27" s="253">
        <v>1.8</v>
      </c>
      <c r="BC27" s="259">
        <v>24078300</v>
      </c>
      <c r="BD27" s="1267">
        <v>10.9</v>
      </c>
      <c r="BE27" s="315">
        <v>221365357</v>
      </c>
      <c r="BF27" s="257">
        <v>100</v>
      </c>
      <c r="BG27" s="669"/>
    </row>
    <row r="28" spans="1:59" s="658" customFormat="1" ht="15.75" customHeight="1">
      <c r="A28" s="722" t="s">
        <v>574</v>
      </c>
      <c r="B28" s="187">
        <v>45559423</v>
      </c>
      <c r="C28" s="188">
        <v>36.299999999999997</v>
      </c>
      <c r="D28" s="189">
        <v>906327</v>
      </c>
      <c r="E28" s="188">
        <v>0.7</v>
      </c>
      <c r="F28" s="189">
        <v>36195</v>
      </c>
      <c r="G28" s="188">
        <v>0</v>
      </c>
      <c r="H28" s="189">
        <v>227789</v>
      </c>
      <c r="I28" s="188">
        <v>0.2</v>
      </c>
      <c r="J28" s="189">
        <v>264595</v>
      </c>
      <c r="K28" s="190">
        <v>0.2</v>
      </c>
      <c r="L28" s="187">
        <v>6574502</v>
      </c>
      <c r="M28" s="188">
        <v>5.2</v>
      </c>
      <c r="N28" s="189">
        <v>33302</v>
      </c>
      <c r="O28" s="188">
        <v>0</v>
      </c>
      <c r="P28" s="194">
        <v>0</v>
      </c>
      <c r="Q28" s="188">
        <v>0</v>
      </c>
      <c r="R28" s="194">
        <v>0</v>
      </c>
      <c r="S28" s="188">
        <v>0.1</v>
      </c>
      <c r="T28" s="185">
        <v>80083</v>
      </c>
      <c r="U28" s="181">
        <v>0.1</v>
      </c>
      <c r="V28" s="185">
        <v>902036</v>
      </c>
      <c r="W28" s="198">
        <v>0.7</v>
      </c>
      <c r="X28" s="182">
        <v>1006527</v>
      </c>
      <c r="Y28" s="181">
        <v>0.8</v>
      </c>
      <c r="Z28" s="186">
        <v>12747876</v>
      </c>
      <c r="AA28" s="181">
        <v>10.1</v>
      </c>
      <c r="AB28" s="186">
        <v>10334397</v>
      </c>
      <c r="AC28" s="186">
        <v>2413479</v>
      </c>
      <c r="AD28" s="194">
        <v>0</v>
      </c>
      <c r="AE28" s="185">
        <v>36243</v>
      </c>
      <c r="AF28" s="181">
        <v>0</v>
      </c>
      <c r="AG28" s="185">
        <v>184072</v>
      </c>
      <c r="AH28" s="198">
        <v>0.1</v>
      </c>
      <c r="AI28" s="187">
        <v>818892</v>
      </c>
      <c r="AJ28" s="188">
        <v>0.7</v>
      </c>
      <c r="AK28" s="189">
        <v>361011</v>
      </c>
      <c r="AL28" s="188">
        <v>0.3</v>
      </c>
      <c r="AM28" s="189">
        <v>30293502</v>
      </c>
      <c r="AN28" s="192">
        <v>24.1</v>
      </c>
      <c r="AO28" s="1308">
        <v>0</v>
      </c>
      <c r="AP28" s="1301">
        <v>0</v>
      </c>
      <c r="AQ28" s="1309">
        <v>10094238</v>
      </c>
      <c r="AR28" s="1310">
        <v>8</v>
      </c>
      <c r="AS28" s="536">
        <v>108521</v>
      </c>
      <c r="AT28" s="221">
        <v>0.1</v>
      </c>
      <c r="AU28" s="220">
        <v>441278</v>
      </c>
      <c r="AV28" s="221">
        <v>0.4</v>
      </c>
      <c r="AW28" s="220">
        <v>227253</v>
      </c>
      <c r="AX28" s="222">
        <v>0.2</v>
      </c>
      <c r="AY28" s="187">
        <v>3660076</v>
      </c>
      <c r="AZ28" s="188">
        <v>2.9</v>
      </c>
      <c r="BA28" s="189">
        <v>3385634</v>
      </c>
      <c r="BB28" s="188">
        <v>2.7</v>
      </c>
      <c r="BC28" s="189">
        <v>7778784</v>
      </c>
      <c r="BD28" s="1273">
        <v>6.2</v>
      </c>
      <c r="BE28" s="231">
        <v>125728159</v>
      </c>
      <c r="BF28" s="190">
        <v>100</v>
      </c>
      <c r="BG28" s="669"/>
    </row>
    <row r="29" spans="1:59" s="658" customFormat="1" ht="15.75" customHeight="1">
      <c r="A29" s="449" t="s">
        <v>573</v>
      </c>
      <c r="B29" s="258">
        <v>28396548</v>
      </c>
      <c r="C29" s="253">
        <v>32.200000000000003</v>
      </c>
      <c r="D29" s="259">
        <v>435260</v>
      </c>
      <c r="E29" s="253">
        <v>0.5</v>
      </c>
      <c r="F29" s="259">
        <v>20300</v>
      </c>
      <c r="G29" s="253">
        <v>0</v>
      </c>
      <c r="H29" s="259">
        <v>144058</v>
      </c>
      <c r="I29" s="253">
        <v>0.2</v>
      </c>
      <c r="J29" s="259">
        <v>186896</v>
      </c>
      <c r="K29" s="257">
        <v>0.2</v>
      </c>
      <c r="L29" s="258">
        <v>4965185</v>
      </c>
      <c r="M29" s="253">
        <v>5.6</v>
      </c>
      <c r="N29" s="259" t="s">
        <v>550</v>
      </c>
      <c r="O29" s="253" t="s">
        <v>550</v>
      </c>
      <c r="P29" s="259" t="s">
        <v>550</v>
      </c>
      <c r="Q29" s="259" t="s">
        <v>550</v>
      </c>
      <c r="R29" s="259" t="s">
        <v>550</v>
      </c>
      <c r="S29" s="259" t="s">
        <v>550</v>
      </c>
      <c r="T29" s="240">
        <v>42295</v>
      </c>
      <c r="U29" s="239">
        <v>0</v>
      </c>
      <c r="V29" s="240">
        <v>446620</v>
      </c>
      <c r="W29" s="247">
        <v>0.5</v>
      </c>
      <c r="X29" s="244">
        <v>601471</v>
      </c>
      <c r="Y29" s="239">
        <v>0.7</v>
      </c>
      <c r="Z29" s="267">
        <v>11214803</v>
      </c>
      <c r="AA29" s="239">
        <v>12.7</v>
      </c>
      <c r="AB29" s="267">
        <v>10550867</v>
      </c>
      <c r="AC29" s="267">
        <v>663936</v>
      </c>
      <c r="AD29" s="259" t="s">
        <v>550</v>
      </c>
      <c r="AE29" s="240">
        <v>38064</v>
      </c>
      <c r="AF29" s="239">
        <v>0</v>
      </c>
      <c r="AG29" s="240">
        <v>321684</v>
      </c>
      <c r="AH29" s="247">
        <v>0.4</v>
      </c>
      <c r="AI29" s="258">
        <v>788620</v>
      </c>
      <c r="AJ29" s="253">
        <v>0.9</v>
      </c>
      <c r="AK29" s="259">
        <v>161596</v>
      </c>
      <c r="AL29" s="253">
        <v>0.2</v>
      </c>
      <c r="AM29" s="259">
        <v>23232585</v>
      </c>
      <c r="AN29" s="289">
        <v>26.4</v>
      </c>
      <c r="AO29" s="1296" t="s">
        <v>550</v>
      </c>
      <c r="AP29" s="1297" t="s">
        <v>550</v>
      </c>
      <c r="AQ29" s="1298">
        <v>5989132</v>
      </c>
      <c r="AR29" s="1299">
        <v>6.8</v>
      </c>
      <c r="AS29" s="291">
        <v>137105</v>
      </c>
      <c r="AT29" s="293">
        <v>0.2</v>
      </c>
      <c r="AU29" s="292">
        <v>2307990</v>
      </c>
      <c r="AV29" s="293">
        <v>2.6</v>
      </c>
      <c r="AW29" s="292">
        <v>399643</v>
      </c>
      <c r="AX29" s="1269">
        <v>0.5</v>
      </c>
      <c r="AY29" s="258">
        <v>843342</v>
      </c>
      <c r="AZ29" s="253">
        <v>1</v>
      </c>
      <c r="BA29" s="259">
        <v>1257988</v>
      </c>
      <c r="BB29" s="253">
        <v>1.4</v>
      </c>
      <c r="BC29" s="259">
        <v>6180300</v>
      </c>
      <c r="BD29" s="1267">
        <v>7</v>
      </c>
      <c r="BE29" s="315">
        <v>88111485</v>
      </c>
      <c r="BF29" s="257">
        <v>100</v>
      </c>
      <c r="BG29" s="669"/>
    </row>
    <row r="30" spans="1:59" s="658" customFormat="1" ht="15.75" customHeight="1">
      <c r="A30" s="722" t="s">
        <v>257</v>
      </c>
      <c r="B30" s="187">
        <v>58263038</v>
      </c>
      <c r="C30" s="188">
        <v>33.1</v>
      </c>
      <c r="D30" s="189">
        <v>1393240</v>
      </c>
      <c r="E30" s="188">
        <v>0.8</v>
      </c>
      <c r="F30" s="189">
        <v>37566</v>
      </c>
      <c r="G30" s="188">
        <v>0</v>
      </c>
      <c r="H30" s="189">
        <v>291081</v>
      </c>
      <c r="I30" s="188">
        <v>0.2</v>
      </c>
      <c r="J30" s="189">
        <v>312726</v>
      </c>
      <c r="K30" s="190">
        <v>0.2</v>
      </c>
      <c r="L30" s="187">
        <v>9614842</v>
      </c>
      <c r="M30" s="188">
        <v>5.5</v>
      </c>
      <c r="N30" s="189">
        <v>49221</v>
      </c>
      <c r="O30" s="188">
        <v>0</v>
      </c>
      <c r="P30" s="194">
        <v>0</v>
      </c>
      <c r="Q30" s="188">
        <v>0</v>
      </c>
      <c r="R30" s="194">
        <v>0</v>
      </c>
      <c r="S30" s="188">
        <v>0</v>
      </c>
      <c r="T30" s="185">
        <v>95657</v>
      </c>
      <c r="U30" s="181">
        <v>0.1</v>
      </c>
      <c r="V30" s="129">
        <v>992754</v>
      </c>
      <c r="W30" s="133">
        <v>0.6</v>
      </c>
      <c r="X30" s="120">
        <v>980971</v>
      </c>
      <c r="Y30" s="116">
        <v>0.6</v>
      </c>
      <c r="Z30" s="132">
        <v>23591576</v>
      </c>
      <c r="AA30" s="116">
        <v>13.4</v>
      </c>
      <c r="AB30" s="132">
        <v>21149729</v>
      </c>
      <c r="AC30" s="132">
        <v>2441847</v>
      </c>
      <c r="AD30" s="129">
        <v>0</v>
      </c>
      <c r="AE30" s="129">
        <v>65668</v>
      </c>
      <c r="AF30" s="116">
        <v>0</v>
      </c>
      <c r="AG30" s="129">
        <v>1223744</v>
      </c>
      <c r="AH30" s="133">
        <v>0.7</v>
      </c>
      <c r="AI30" s="125">
        <v>1250633</v>
      </c>
      <c r="AJ30" s="123">
        <v>0.7</v>
      </c>
      <c r="AK30" s="126">
        <v>838480</v>
      </c>
      <c r="AL30" s="123">
        <v>0.5</v>
      </c>
      <c r="AM30" s="126">
        <v>38239130</v>
      </c>
      <c r="AN30" s="54">
        <v>21.7</v>
      </c>
      <c r="AO30" s="1312">
        <v>0</v>
      </c>
      <c r="AP30" s="779">
        <v>0</v>
      </c>
      <c r="AQ30" s="1302">
        <v>11505385</v>
      </c>
      <c r="AR30" s="1303">
        <v>6.5</v>
      </c>
      <c r="AS30" s="535">
        <v>516854</v>
      </c>
      <c r="AT30" s="528">
        <v>0.3</v>
      </c>
      <c r="AU30" s="354">
        <v>1270128</v>
      </c>
      <c r="AV30" s="528">
        <v>0.7</v>
      </c>
      <c r="AW30" s="354">
        <v>333025</v>
      </c>
      <c r="AX30" s="383">
        <v>0.2</v>
      </c>
      <c r="AY30" s="125">
        <v>2372037</v>
      </c>
      <c r="AZ30" s="123">
        <v>1.3</v>
      </c>
      <c r="BA30" s="126">
        <v>10953559</v>
      </c>
      <c r="BB30" s="123">
        <v>6.2</v>
      </c>
      <c r="BC30" s="126">
        <v>11800100</v>
      </c>
      <c r="BD30" s="1274">
        <v>6.8</v>
      </c>
      <c r="BE30" s="355">
        <v>175991415</v>
      </c>
      <c r="BF30" s="124">
        <v>100</v>
      </c>
      <c r="BG30" s="669"/>
    </row>
    <row r="31" spans="1:59" s="658" customFormat="1" ht="15.75" customHeight="1">
      <c r="A31" s="449" t="s">
        <v>607</v>
      </c>
      <c r="B31" s="464">
        <v>36299407</v>
      </c>
      <c r="C31" s="472">
        <v>31.8</v>
      </c>
      <c r="D31" s="469">
        <v>920852</v>
      </c>
      <c r="E31" s="472">
        <v>0.8</v>
      </c>
      <c r="F31" s="469">
        <v>25258</v>
      </c>
      <c r="G31" s="472">
        <v>0</v>
      </c>
      <c r="H31" s="469">
        <v>195573</v>
      </c>
      <c r="I31" s="472">
        <v>0.2</v>
      </c>
      <c r="J31" s="469">
        <v>210012</v>
      </c>
      <c r="K31" s="483">
        <v>0.2</v>
      </c>
      <c r="L31" s="464">
        <v>6223893</v>
      </c>
      <c r="M31" s="472">
        <v>5.5</v>
      </c>
      <c r="N31" s="469">
        <v>29711</v>
      </c>
      <c r="O31" s="472">
        <v>0</v>
      </c>
      <c r="P31" s="1216" t="s">
        <v>550</v>
      </c>
      <c r="Q31" s="1215" t="s">
        <v>550</v>
      </c>
      <c r="R31" s="1216" t="s">
        <v>550</v>
      </c>
      <c r="S31" s="1215" t="s">
        <v>550</v>
      </c>
      <c r="T31" s="455">
        <v>62606</v>
      </c>
      <c r="U31" s="451">
        <v>0.1</v>
      </c>
      <c r="V31" s="455">
        <v>645620</v>
      </c>
      <c r="W31" s="459">
        <v>0.6</v>
      </c>
      <c r="X31" s="452">
        <v>791264</v>
      </c>
      <c r="Y31" s="451">
        <v>0.7</v>
      </c>
      <c r="Z31" s="467">
        <v>16518036</v>
      </c>
      <c r="AA31" s="451">
        <v>14.5</v>
      </c>
      <c r="AB31" s="467">
        <v>15054570</v>
      </c>
      <c r="AC31" s="467">
        <v>1462428</v>
      </c>
      <c r="AD31" s="455">
        <v>1038</v>
      </c>
      <c r="AE31" s="455">
        <v>46574</v>
      </c>
      <c r="AF31" s="451">
        <v>0</v>
      </c>
      <c r="AG31" s="455">
        <v>239514</v>
      </c>
      <c r="AH31" s="459">
        <v>0.2</v>
      </c>
      <c r="AI31" s="464">
        <v>1436865</v>
      </c>
      <c r="AJ31" s="472">
        <v>1.3</v>
      </c>
      <c r="AK31" s="469">
        <v>245251</v>
      </c>
      <c r="AL31" s="472">
        <v>0.2</v>
      </c>
      <c r="AM31" s="469">
        <v>20524046</v>
      </c>
      <c r="AN31" s="484">
        <v>18</v>
      </c>
      <c r="AO31" s="1311">
        <v>34752</v>
      </c>
      <c r="AP31" s="1305">
        <v>0</v>
      </c>
      <c r="AQ31" s="1306">
        <v>6198461</v>
      </c>
      <c r="AR31" s="1307">
        <v>5.4</v>
      </c>
      <c r="AS31" s="534">
        <v>398166</v>
      </c>
      <c r="AT31" s="533">
        <v>0.4</v>
      </c>
      <c r="AU31" s="530">
        <v>352941</v>
      </c>
      <c r="AV31" s="533">
        <v>0.3</v>
      </c>
      <c r="AW31" s="530">
        <v>2587616</v>
      </c>
      <c r="AX31" s="532">
        <v>2.2999999999999998</v>
      </c>
      <c r="AY31" s="464">
        <v>2652245</v>
      </c>
      <c r="AZ31" s="472">
        <v>2.2999999999999998</v>
      </c>
      <c r="BA31" s="469">
        <v>7190014</v>
      </c>
      <c r="BB31" s="472">
        <v>6.3</v>
      </c>
      <c r="BC31" s="469">
        <v>10200570</v>
      </c>
      <c r="BD31" s="800">
        <v>8.9</v>
      </c>
      <c r="BE31" s="494">
        <v>114029247</v>
      </c>
      <c r="BF31" s="483">
        <v>100</v>
      </c>
      <c r="BG31" s="669"/>
    </row>
    <row r="32" spans="1:59" s="658" customFormat="1" ht="15.75" customHeight="1">
      <c r="A32" s="722" t="s">
        <v>660</v>
      </c>
      <c r="B32" s="125">
        <v>64963748</v>
      </c>
      <c r="C32" s="123">
        <v>32</v>
      </c>
      <c r="D32" s="126">
        <v>1124678</v>
      </c>
      <c r="E32" s="123">
        <v>0.5</v>
      </c>
      <c r="F32" s="126">
        <v>46323</v>
      </c>
      <c r="G32" s="123">
        <v>0</v>
      </c>
      <c r="H32" s="126">
        <v>388755</v>
      </c>
      <c r="I32" s="123">
        <v>0.2</v>
      </c>
      <c r="J32" s="126">
        <v>440742</v>
      </c>
      <c r="K32" s="124">
        <v>0.2</v>
      </c>
      <c r="L32" s="125">
        <v>9987197</v>
      </c>
      <c r="M32" s="123">
        <v>4.9000000000000004</v>
      </c>
      <c r="N32" s="126">
        <v>25237</v>
      </c>
      <c r="O32" s="123">
        <v>0</v>
      </c>
      <c r="P32" s="127" t="s">
        <v>550</v>
      </c>
      <c r="Q32" s="123" t="s">
        <v>550</v>
      </c>
      <c r="R32" s="127" t="s">
        <v>550</v>
      </c>
      <c r="S32" s="123" t="s">
        <v>550</v>
      </c>
      <c r="T32" s="129">
        <v>111486</v>
      </c>
      <c r="U32" s="116">
        <v>0</v>
      </c>
      <c r="V32" s="129">
        <v>977113</v>
      </c>
      <c r="W32" s="133">
        <v>0.5</v>
      </c>
      <c r="X32" s="120">
        <v>1191898</v>
      </c>
      <c r="Y32" s="116">
        <v>0.6</v>
      </c>
      <c r="Z32" s="132">
        <v>13168224</v>
      </c>
      <c r="AA32" s="116">
        <v>6.5</v>
      </c>
      <c r="AB32" s="132">
        <v>12262569</v>
      </c>
      <c r="AC32" s="132">
        <v>905655</v>
      </c>
      <c r="AD32" s="129" t="s">
        <v>550</v>
      </c>
      <c r="AE32" s="129">
        <v>58852</v>
      </c>
      <c r="AF32" s="116">
        <v>0</v>
      </c>
      <c r="AG32" s="129">
        <v>2362730</v>
      </c>
      <c r="AH32" s="133">
        <v>1.2</v>
      </c>
      <c r="AI32" s="125">
        <v>2450437</v>
      </c>
      <c r="AJ32" s="123">
        <v>1.2</v>
      </c>
      <c r="AK32" s="126">
        <v>627354</v>
      </c>
      <c r="AL32" s="123">
        <v>0.3</v>
      </c>
      <c r="AM32" s="126">
        <v>45161140</v>
      </c>
      <c r="AN32" s="54">
        <v>22.3</v>
      </c>
      <c r="AO32" s="1312">
        <v>10680</v>
      </c>
      <c r="AP32" s="779">
        <v>0</v>
      </c>
      <c r="AQ32" s="1302">
        <v>10892443</v>
      </c>
      <c r="AR32" s="1303">
        <v>5.4</v>
      </c>
      <c r="AS32" s="535">
        <v>352940</v>
      </c>
      <c r="AT32" s="528">
        <v>0.2</v>
      </c>
      <c r="AU32" s="354">
        <v>273531</v>
      </c>
      <c r="AV32" s="528">
        <v>0.1</v>
      </c>
      <c r="AW32" s="354">
        <v>1191982</v>
      </c>
      <c r="AX32" s="383">
        <v>0.6</v>
      </c>
      <c r="AY32" s="125">
        <v>8261536</v>
      </c>
      <c r="AZ32" s="123">
        <v>4.0999999999999996</v>
      </c>
      <c r="BA32" s="126">
        <v>24270777</v>
      </c>
      <c r="BB32" s="123">
        <v>12</v>
      </c>
      <c r="BC32" s="126">
        <v>14548300</v>
      </c>
      <c r="BD32" s="1274">
        <v>7.2</v>
      </c>
      <c r="BE32" s="355">
        <v>202888103</v>
      </c>
      <c r="BF32" s="190">
        <v>100</v>
      </c>
      <c r="BG32" s="669"/>
    </row>
    <row r="33" spans="1:59" s="658" customFormat="1" ht="15.75" customHeight="1">
      <c r="A33" s="449" t="s">
        <v>490</v>
      </c>
      <c r="B33" s="464">
        <v>64061053</v>
      </c>
      <c r="C33" s="472">
        <v>42.9</v>
      </c>
      <c r="D33" s="469">
        <v>1378213</v>
      </c>
      <c r="E33" s="472">
        <v>0.9</v>
      </c>
      <c r="F33" s="469">
        <v>38455</v>
      </c>
      <c r="G33" s="472">
        <v>0</v>
      </c>
      <c r="H33" s="469">
        <v>471290</v>
      </c>
      <c r="I33" s="472">
        <v>0.3</v>
      </c>
      <c r="J33" s="469">
        <v>537758</v>
      </c>
      <c r="K33" s="483">
        <v>0.4</v>
      </c>
      <c r="L33" s="464">
        <v>8931289</v>
      </c>
      <c r="M33" s="472">
        <v>6</v>
      </c>
      <c r="N33" s="469">
        <v>0</v>
      </c>
      <c r="O33" s="472">
        <v>0</v>
      </c>
      <c r="P33" s="470">
        <v>0</v>
      </c>
      <c r="Q33" s="472">
        <v>0</v>
      </c>
      <c r="R33" s="470">
        <v>19</v>
      </c>
      <c r="S33" s="472">
        <v>0</v>
      </c>
      <c r="T33" s="455">
        <v>234555</v>
      </c>
      <c r="U33" s="451">
        <v>0.2</v>
      </c>
      <c r="V33" s="455">
        <v>774627</v>
      </c>
      <c r="W33" s="459">
        <v>0.5</v>
      </c>
      <c r="X33" s="452">
        <v>1275881</v>
      </c>
      <c r="Y33" s="451">
        <v>0.9</v>
      </c>
      <c r="Z33" s="467">
        <v>2003590</v>
      </c>
      <c r="AA33" s="451">
        <v>1.3</v>
      </c>
      <c r="AB33" s="467">
        <v>1500350</v>
      </c>
      <c r="AC33" s="467">
        <v>503162</v>
      </c>
      <c r="AD33" s="455">
        <v>78</v>
      </c>
      <c r="AE33" s="455">
        <v>72370</v>
      </c>
      <c r="AF33" s="451">
        <v>0</v>
      </c>
      <c r="AG33" s="455">
        <v>379815</v>
      </c>
      <c r="AH33" s="459">
        <v>0.3</v>
      </c>
      <c r="AI33" s="464">
        <v>1664210</v>
      </c>
      <c r="AJ33" s="472">
        <v>1.1000000000000001</v>
      </c>
      <c r="AK33" s="469">
        <v>916677</v>
      </c>
      <c r="AL33" s="472">
        <v>0.6</v>
      </c>
      <c r="AM33" s="469">
        <v>35917961</v>
      </c>
      <c r="AN33" s="484">
        <v>24.1</v>
      </c>
      <c r="AO33" s="1311">
        <v>3866</v>
      </c>
      <c r="AP33" s="1305">
        <v>0</v>
      </c>
      <c r="AQ33" s="1306">
        <v>10382480</v>
      </c>
      <c r="AR33" s="1307">
        <v>7</v>
      </c>
      <c r="AS33" s="534">
        <v>382263</v>
      </c>
      <c r="AT33" s="533">
        <v>0.3</v>
      </c>
      <c r="AU33" s="530">
        <v>502805</v>
      </c>
      <c r="AV33" s="533">
        <v>0.3</v>
      </c>
      <c r="AW33" s="530">
        <v>209374</v>
      </c>
      <c r="AX33" s="532">
        <v>0.1</v>
      </c>
      <c r="AY33" s="464">
        <v>2841247</v>
      </c>
      <c r="AZ33" s="472">
        <v>1.9</v>
      </c>
      <c r="BA33" s="469">
        <v>5876516</v>
      </c>
      <c r="BB33" s="472">
        <v>3.9</v>
      </c>
      <c r="BC33" s="469">
        <v>10485700</v>
      </c>
      <c r="BD33" s="800">
        <v>7</v>
      </c>
      <c r="BE33" s="494">
        <v>149342014</v>
      </c>
      <c r="BF33" s="257">
        <v>100</v>
      </c>
      <c r="BG33" s="669"/>
    </row>
    <row r="34" spans="1:59" s="658" customFormat="1" ht="15.75" customHeight="1">
      <c r="A34" s="722" t="s">
        <v>218</v>
      </c>
      <c r="B34" s="125">
        <v>68964138</v>
      </c>
      <c r="C34" s="123">
        <v>46.1</v>
      </c>
      <c r="D34" s="126">
        <v>980035</v>
      </c>
      <c r="E34" s="123">
        <v>0.7</v>
      </c>
      <c r="F34" s="126">
        <v>44663</v>
      </c>
      <c r="G34" s="123">
        <v>0</v>
      </c>
      <c r="H34" s="126">
        <v>547886</v>
      </c>
      <c r="I34" s="123">
        <v>0.4</v>
      </c>
      <c r="J34" s="126">
        <v>625777</v>
      </c>
      <c r="K34" s="124">
        <v>0.4</v>
      </c>
      <c r="L34" s="125">
        <v>9009535</v>
      </c>
      <c r="M34" s="123">
        <v>6</v>
      </c>
      <c r="N34" s="126">
        <v>91471</v>
      </c>
      <c r="O34" s="123">
        <v>0.1</v>
      </c>
      <c r="P34" s="127" t="s">
        <v>550</v>
      </c>
      <c r="Q34" s="123" t="s">
        <v>550</v>
      </c>
      <c r="R34" s="127">
        <v>14</v>
      </c>
      <c r="S34" s="123">
        <v>0</v>
      </c>
      <c r="T34" s="129">
        <v>175147</v>
      </c>
      <c r="U34" s="116">
        <v>0.1</v>
      </c>
      <c r="V34" s="129">
        <v>798595</v>
      </c>
      <c r="W34" s="133">
        <v>0.5</v>
      </c>
      <c r="X34" s="120">
        <v>1202209</v>
      </c>
      <c r="Y34" s="116">
        <v>0.8</v>
      </c>
      <c r="Z34" s="132">
        <v>1422352</v>
      </c>
      <c r="AA34" s="116">
        <v>1</v>
      </c>
      <c r="AB34" s="132">
        <v>1158693</v>
      </c>
      <c r="AC34" s="132">
        <v>263659</v>
      </c>
      <c r="AD34" s="129" t="s">
        <v>550</v>
      </c>
      <c r="AE34" s="129">
        <v>58224</v>
      </c>
      <c r="AF34" s="116">
        <v>0</v>
      </c>
      <c r="AG34" s="129">
        <v>704710</v>
      </c>
      <c r="AH34" s="133">
        <v>0.5</v>
      </c>
      <c r="AI34" s="125">
        <v>1595491</v>
      </c>
      <c r="AJ34" s="123">
        <v>1.1000000000000001</v>
      </c>
      <c r="AK34" s="126">
        <v>587683</v>
      </c>
      <c r="AL34" s="123">
        <v>0.4</v>
      </c>
      <c r="AM34" s="126">
        <v>33238679</v>
      </c>
      <c r="AN34" s="54">
        <v>22.2</v>
      </c>
      <c r="AO34" s="1312" t="s">
        <v>550</v>
      </c>
      <c r="AP34" s="779" t="s">
        <v>550</v>
      </c>
      <c r="AQ34" s="1302">
        <v>8953376</v>
      </c>
      <c r="AR34" s="1303">
        <v>6</v>
      </c>
      <c r="AS34" s="535">
        <v>1016764</v>
      </c>
      <c r="AT34" s="528">
        <v>0.7</v>
      </c>
      <c r="AU34" s="354">
        <v>221678</v>
      </c>
      <c r="AV34" s="528">
        <v>0.1</v>
      </c>
      <c r="AW34" s="354">
        <v>7250487</v>
      </c>
      <c r="AX34" s="383">
        <v>4.9000000000000004</v>
      </c>
      <c r="AY34" s="125">
        <v>3723753</v>
      </c>
      <c r="AZ34" s="123">
        <v>2.5</v>
      </c>
      <c r="BA34" s="126">
        <v>4245377</v>
      </c>
      <c r="BB34" s="123">
        <v>2.8</v>
      </c>
      <c r="BC34" s="126">
        <v>4020800</v>
      </c>
      <c r="BD34" s="1274">
        <v>2.7</v>
      </c>
      <c r="BE34" s="355">
        <v>149478844</v>
      </c>
      <c r="BF34" s="190">
        <v>100</v>
      </c>
      <c r="BG34" s="669"/>
    </row>
    <row r="35" spans="1:59" s="658" customFormat="1" ht="15.75" customHeight="1">
      <c r="A35" s="449" t="s">
        <v>602</v>
      </c>
      <c r="B35" s="464">
        <v>50584680</v>
      </c>
      <c r="C35" s="472">
        <v>34</v>
      </c>
      <c r="D35" s="469">
        <v>991387</v>
      </c>
      <c r="E35" s="472">
        <v>0.7</v>
      </c>
      <c r="F35" s="469">
        <v>35448</v>
      </c>
      <c r="G35" s="472">
        <v>0</v>
      </c>
      <c r="H35" s="469">
        <v>435044</v>
      </c>
      <c r="I35" s="472">
        <v>0.3</v>
      </c>
      <c r="J35" s="469">
        <v>497149</v>
      </c>
      <c r="K35" s="483">
        <v>0.3</v>
      </c>
      <c r="L35" s="464">
        <v>8770051</v>
      </c>
      <c r="M35" s="472">
        <v>5.9</v>
      </c>
      <c r="N35" s="469" t="s">
        <v>550</v>
      </c>
      <c r="O35" s="472" t="s">
        <v>550</v>
      </c>
      <c r="P35" s="470" t="s">
        <v>550</v>
      </c>
      <c r="Q35" s="472" t="s">
        <v>550</v>
      </c>
      <c r="R35" s="470">
        <v>15</v>
      </c>
      <c r="S35" s="472">
        <v>0</v>
      </c>
      <c r="T35" s="455">
        <v>184811</v>
      </c>
      <c r="U35" s="451">
        <v>0.1</v>
      </c>
      <c r="V35" s="455">
        <v>509555</v>
      </c>
      <c r="W35" s="459">
        <v>0.3</v>
      </c>
      <c r="X35" s="452">
        <v>972472</v>
      </c>
      <c r="Y35" s="451">
        <v>0.7</v>
      </c>
      <c r="Z35" s="467">
        <v>14216078</v>
      </c>
      <c r="AA35" s="451">
        <v>9.6</v>
      </c>
      <c r="AB35" s="467">
        <v>13932608</v>
      </c>
      <c r="AC35" s="467">
        <v>283470</v>
      </c>
      <c r="AD35" s="455" t="s">
        <v>550</v>
      </c>
      <c r="AE35" s="455">
        <v>60918</v>
      </c>
      <c r="AF35" s="451">
        <v>0</v>
      </c>
      <c r="AG35" s="455">
        <v>249681</v>
      </c>
      <c r="AH35" s="459">
        <v>0.2</v>
      </c>
      <c r="AI35" s="464">
        <v>1333564</v>
      </c>
      <c r="AJ35" s="472">
        <v>0.9</v>
      </c>
      <c r="AK35" s="469">
        <v>964777</v>
      </c>
      <c r="AL35" s="472">
        <v>0.7</v>
      </c>
      <c r="AM35" s="469">
        <v>36302602</v>
      </c>
      <c r="AN35" s="484">
        <v>24.4</v>
      </c>
      <c r="AO35" s="1311" t="s">
        <v>550</v>
      </c>
      <c r="AP35" s="1305" t="s">
        <v>550</v>
      </c>
      <c r="AQ35" s="1306">
        <v>9747782</v>
      </c>
      <c r="AR35" s="1307">
        <v>6.6</v>
      </c>
      <c r="AS35" s="534">
        <v>2696411</v>
      </c>
      <c r="AT35" s="533">
        <v>1.8</v>
      </c>
      <c r="AU35" s="530">
        <v>159984</v>
      </c>
      <c r="AV35" s="533">
        <v>0.1</v>
      </c>
      <c r="AW35" s="530">
        <v>2778227</v>
      </c>
      <c r="AX35" s="532">
        <v>1.9</v>
      </c>
      <c r="AY35" s="464">
        <v>4494906</v>
      </c>
      <c r="AZ35" s="472">
        <v>3</v>
      </c>
      <c r="BA35" s="469">
        <v>2967513</v>
      </c>
      <c r="BB35" s="472">
        <v>2</v>
      </c>
      <c r="BC35" s="469">
        <v>9636100</v>
      </c>
      <c r="BD35" s="800">
        <v>6.5</v>
      </c>
      <c r="BE35" s="494">
        <v>148589155</v>
      </c>
      <c r="BF35" s="257">
        <v>100</v>
      </c>
      <c r="BG35" s="669"/>
    </row>
    <row r="36" spans="1:59" s="658" customFormat="1" ht="15.75" customHeight="1">
      <c r="A36" s="722" t="s">
        <v>623</v>
      </c>
      <c r="B36" s="125">
        <v>96142850</v>
      </c>
      <c r="C36" s="123">
        <v>46</v>
      </c>
      <c r="D36" s="126">
        <v>1331260</v>
      </c>
      <c r="E36" s="123">
        <v>0.6</v>
      </c>
      <c r="F36" s="126">
        <v>53390</v>
      </c>
      <c r="G36" s="123">
        <v>0</v>
      </c>
      <c r="H36" s="126">
        <v>654438</v>
      </c>
      <c r="I36" s="123">
        <v>0.3</v>
      </c>
      <c r="J36" s="126">
        <v>746869</v>
      </c>
      <c r="K36" s="124">
        <v>0.4</v>
      </c>
      <c r="L36" s="125">
        <v>10752166</v>
      </c>
      <c r="M36" s="123">
        <v>5.0999999999999996</v>
      </c>
      <c r="N36" s="125">
        <v>369523</v>
      </c>
      <c r="O36" s="123">
        <v>0.2</v>
      </c>
      <c r="P36" s="126" t="s">
        <v>550</v>
      </c>
      <c r="Q36" s="123" t="s">
        <v>550</v>
      </c>
      <c r="R36" s="126">
        <v>19</v>
      </c>
      <c r="S36" s="123">
        <v>0</v>
      </c>
      <c r="T36" s="126">
        <v>231175</v>
      </c>
      <c r="U36" s="123">
        <v>0.1</v>
      </c>
      <c r="V36" s="126">
        <v>3731167</v>
      </c>
      <c r="W36" s="124">
        <v>1.8</v>
      </c>
      <c r="X36" s="125">
        <v>1770248</v>
      </c>
      <c r="Y36" s="123">
        <v>0.8</v>
      </c>
      <c r="Z36" s="126">
        <v>245696</v>
      </c>
      <c r="AA36" s="123">
        <v>0.1</v>
      </c>
      <c r="AB36" s="127" t="s">
        <v>741</v>
      </c>
      <c r="AC36" s="126">
        <v>245696</v>
      </c>
      <c r="AD36" s="127" t="s">
        <v>741</v>
      </c>
      <c r="AE36" s="126">
        <v>57539</v>
      </c>
      <c r="AF36" s="116">
        <v>0</v>
      </c>
      <c r="AG36" s="129">
        <v>153743</v>
      </c>
      <c r="AH36" s="133">
        <v>0.1</v>
      </c>
      <c r="AI36" s="130">
        <v>1781842</v>
      </c>
      <c r="AJ36" s="1244">
        <v>0.9</v>
      </c>
      <c r="AK36" s="129">
        <v>771080</v>
      </c>
      <c r="AL36" s="234">
        <v>0.4</v>
      </c>
      <c r="AM36" s="129">
        <v>35891396</v>
      </c>
      <c r="AN36" s="234">
        <v>17.2</v>
      </c>
      <c r="AO36" s="122" t="s">
        <v>550</v>
      </c>
      <c r="AP36" s="134" t="s">
        <v>550</v>
      </c>
      <c r="AQ36" s="134">
        <v>10919790</v>
      </c>
      <c r="AR36" s="1244">
        <v>5.2</v>
      </c>
      <c r="AS36" s="129">
        <v>1068025</v>
      </c>
      <c r="AT36" s="133">
        <v>0.5</v>
      </c>
      <c r="AU36" s="125">
        <v>177707</v>
      </c>
      <c r="AV36" s="123">
        <v>0.1</v>
      </c>
      <c r="AW36" s="126">
        <v>16228197</v>
      </c>
      <c r="AX36" s="124">
        <v>7.8</v>
      </c>
      <c r="AY36" s="125">
        <v>13869388</v>
      </c>
      <c r="AZ36" s="54">
        <v>6.6</v>
      </c>
      <c r="BA36" s="354">
        <v>5582673</v>
      </c>
      <c r="BB36" s="383">
        <v>2.7</v>
      </c>
      <c r="BC36" s="527">
        <v>6506000</v>
      </c>
      <c r="BD36" s="1322">
        <v>3.1</v>
      </c>
      <c r="BE36" s="1323">
        <v>209036181</v>
      </c>
      <c r="BF36" s="383">
        <v>100</v>
      </c>
      <c r="BG36" s="669"/>
    </row>
    <row r="37" spans="1:59" s="658" customFormat="1" ht="15.75" customHeight="1">
      <c r="A37" s="449" t="s">
        <v>229</v>
      </c>
      <c r="B37" s="258">
        <v>51352193</v>
      </c>
      <c r="C37" s="253">
        <v>34.5</v>
      </c>
      <c r="D37" s="259">
        <v>779091</v>
      </c>
      <c r="E37" s="253">
        <v>0.5</v>
      </c>
      <c r="F37" s="259">
        <v>51235</v>
      </c>
      <c r="G37" s="253">
        <v>0</v>
      </c>
      <c r="H37" s="259">
        <v>343346</v>
      </c>
      <c r="I37" s="253">
        <v>0.2</v>
      </c>
      <c r="J37" s="259">
        <v>409460</v>
      </c>
      <c r="K37" s="257">
        <v>0.3</v>
      </c>
      <c r="L37" s="258">
        <v>7390106</v>
      </c>
      <c r="M37" s="253">
        <v>5</v>
      </c>
      <c r="N37" s="259">
        <v>179073</v>
      </c>
      <c r="O37" s="253">
        <v>0.1</v>
      </c>
      <c r="P37" s="260" t="s">
        <v>550</v>
      </c>
      <c r="Q37" s="253" t="s">
        <v>550</v>
      </c>
      <c r="R37" s="260" t="s">
        <v>550</v>
      </c>
      <c r="S37" s="253" t="s">
        <v>550</v>
      </c>
      <c r="T37" s="240">
        <v>94304</v>
      </c>
      <c r="U37" s="239">
        <v>0.1</v>
      </c>
      <c r="V37" s="240">
        <v>583096</v>
      </c>
      <c r="W37" s="247">
        <v>0.4</v>
      </c>
      <c r="X37" s="244">
        <v>994841</v>
      </c>
      <c r="Y37" s="239">
        <v>0.7</v>
      </c>
      <c r="Z37" s="267">
        <v>13253779</v>
      </c>
      <c r="AA37" s="239">
        <v>8.9</v>
      </c>
      <c r="AB37" s="267">
        <v>12562689</v>
      </c>
      <c r="AC37" s="267">
        <v>691055</v>
      </c>
      <c r="AD37" s="240">
        <v>35</v>
      </c>
      <c r="AE37" s="240">
        <v>42754</v>
      </c>
      <c r="AF37" s="239">
        <v>0</v>
      </c>
      <c r="AG37" s="240">
        <v>918017</v>
      </c>
      <c r="AH37" s="247">
        <v>0.6</v>
      </c>
      <c r="AI37" s="258">
        <v>1827244</v>
      </c>
      <c r="AJ37" s="253">
        <v>1.3</v>
      </c>
      <c r="AK37" s="259">
        <v>793048</v>
      </c>
      <c r="AL37" s="253">
        <v>0.5</v>
      </c>
      <c r="AM37" s="259">
        <v>37943540</v>
      </c>
      <c r="AN37" s="289">
        <v>25.5</v>
      </c>
      <c r="AO37" s="1296">
        <v>16045</v>
      </c>
      <c r="AP37" s="1297">
        <v>0</v>
      </c>
      <c r="AQ37" s="1298">
        <v>9728118</v>
      </c>
      <c r="AR37" s="1299">
        <v>6.5</v>
      </c>
      <c r="AS37" s="291">
        <v>293360</v>
      </c>
      <c r="AT37" s="293">
        <v>0.2</v>
      </c>
      <c r="AU37" s="292">
        <v>330156</v>
      </c>
      <c r="AV37" s="293">
        <v>0.2</v>
      </c>
      <c r="AW37" s="292">
        <v>1020003</v>
      </c>
      <c r="AX37" s="1269">
        <v>0.7</v>
      </c>
      <c r="AY37" s="258">
        <v>3543812</v>
      </c>
      <c r="AZ37" s="253">
        <v>2.4</v>
      </c>
      <c r="BA37" s="259">
        <v>2866361</v>
      </c>
      <c r="BB37" s="253">
        <v>1.9</v>
      </c>
      <c r="BC37" s="259">
        <v>14093500</v>
      </c>
      <c r="BD37" s="1267">
        <v>9.5</v>
      </c>
      <c r="BE37" s="315">
        <v>148846482</v>
      </c>
      <c r="BF37" s="257">
        <v>100</v>
      </c>
      <c r="BG37" s="669"/>
    </row>
    <row r="38" spans="1:59" s="658" customFormat="1" ht="15.75" customHeight="1">
      <c r="A38" s="722" t="s">
        <v>491</v>
      </c>
      <c r="B38" s="187">
        <v>70522289</v>
      </c>
      <c r="C38" s="188">
        <v>38.6</v>
      </c>
      <c r="D38" s="189">
        <v>2074377</v>
      </c>
      <c r="E38" s="188">
        <v>1.1000000000000001</v>
      </c>
      <c r="F38" s="189">
        <v>87934</v>
      </c>
      <c r="G38" s="188">
        <v>0</v>
      </c>
      <c r="H38" s="189">
        <v>696872</v>
      </c>
      <c r="I38" s="188">
        <v>0.4</v>
      </c>
      <c r="J38" s="189">
        <v>784862</v>
      </c>
      <c r="K38" s="190">
        <v>0.4</v>
      </c>
      <c r="L38" s="187">
        <v>8609467</v>
      </c>
      <c r="M38" s="188">
        <v>4.7</v>
      </c>
      <c r="N38" s="189" t="s">
        <v>550</v>
      </c>
      <c r="O38" s="188" t="s">
        <v>550</v>
      </c>
      <c r="P38" s="194" t="s">
        <v>550</v>
      </c>
      <c r="Q38" s="188" t="s">
        <v>550</v>
      </c>
      <c r="R38" s="194">
        <v>0</v>
      </c>
      <c r="S38" s="188">
        <v>0</v>
      </c>
      <c r="T38" s="185">
        <v>122670</v>
      </c>
      <c r="U38" s="181">
        <v>0.1</v>
      </c>
      <c r="V38" s="185">
        <v>646649</v>
      </c>
      <c r="W38" s="198">
        <v>0.4</v>
      </c>
      <c r="X38" s="182">
        <v>782950</v>
      </c>
      <c r="Y38" s="181">
        <v>0.4</v>
      </c>
      <c r="Z38" s="186">
        <v>9528562</v>
      </c>
      <c r="AA38" s="181">
        <v>5.2</v>
      </c>
      <c r="AB38" s="186">
        <v>8969183</v>
      </c>
      <c r="AC38" s="186">
        <v>559379</v>
      </c>
      <c r="AD38" s="185" t="s">
        <v>550</v>
      </c>
      <c r="AE38" s="185">
        <v>45671</v>
      </c>
      <c r="AF38" s="181">
        <v>0</v>
      </c>
      <c r="AG38" s="185">
        <v>1040317</v>
      </c>
      <c r="AH38" s="198">
        <v>0.6</v>
      </c>
      <c r="AI38" s="187">
        <v>1750565</v>
      </c>
      <c r="AJ38" s="188">
        <v>1</v>
      </c>
      <c r="AK38" s="189">
        <v>297654</v>
      </c>
      <c r="AL38" s="188">
        <v>0.2</v>
      </c>
      <c r="AM38" s="189">
        <v>52310637</v>
      </c>
      <c r="AN38" s="192">
        <v>28.7</v>
      </c>
      <c r="AO38" s="1308" t="s">
        <v>550</v>
      </c>
      <c r="AP38" s="1301" t="s">
        <v>550</v>
      </c>
      <c r="AQ38" s="1309">
        <v>11796369</v>
      </c>
      <c r="AR38" s="1310">
        <v>6.5</v>
      </c>
      <c r="AS38" s="536">
        <v>406928</v>
      </c>
      <c r="AT38" s="221">
        <v>0.2</v>
      </c>
      <c r="AU38" s="220">
        <v>405925</v>
      </c>
      <c r="AV38" s="221">
        <v>0.2</v>
      </c>
      <c r="AW38" s="220">
        <v>441842</v>
      </c>
      <c r="AX38" s="222">
        <v>0.2</v>
      </c>
      <c r="AY38" s="187">
        <v>5153072</v>
      </c>
      <c r="AZ38" s="188">
        <v>2.8</v>
      </c>
      <c r="BA38" s="189">
        <v>3051603</v>
      </c>
      <c r="BB38" s="188">
        <v>1.7</v>
      </c>
      <c r="BC38" s="189">
        <v>11991384</v>
      </c>
      <c r="BD38" s="1273">
        <v>6.6</v>
      </c>
      <c r="BE38" s="231">
        <v>182548599</v>
      </c>
      <c r="BF38" s="190">
        <v>100</v>
      </c>
      <c r="BG38" s="669"/>
    </row>
    <row r="39" spans="1:59" s="658" customFormat="1" ht="15.75" customHeight="1">
      <c r="A39" s="449" t="s">
        <v>577</v>
      </c>
      <c r="B39" s="258">
        <v>69667524</v>
      </c>
      <c r="C39" s="253">
        <v>45.1</v>
      </c>
      <c r="D39" s="259">
        <v>590201</v>
      </c>
      <c r="E39" s="253">
        <v>0.4</v>
      </c>
      <c r="F39" s="259">
        <v>80753</v>
      </c>
      <c r="G39" s="253">
        <v>0.1</v>
      </c>
      <c r="H39" s="259">
        <v>638669</v>
      </c>
      <c r="I39" s="253">
        <v>0.4</v>
      </c>
      <c r="J39" s="259">
        <v>718157</v>
      </c>
      <c r="K39" s="257">
        <v>0.5</v>
      </c>
      <c r="L39" s="270">
        <v>8358580</v>
      </c>
      <c r="M39" s="253">
        <v>5.4</v>
      </c>
      <c r="N39" s="259" t="s">
        <v>550</v>
      </c>
      <c r="O39" s="253" t="s">
        <v>550</v>
      </c>
      <c r="P39" s="260">
        <v>0</v>
      </c>
      <c r="Q39" s="253">
        <v>0</v>
      </c>
      <c r="R39" s="260">
        <v>0</v>
      </c>
      <c r="S39" s="253">
        <v>0</v>
      </c>
      <c r="T39" s="240">
        <v>115739</v>
      </c>
      <c r="U39" s="239">
        <v>0.1</v>
      </c>
      <c r="V39" s="240">
        <v>750535</v>
      </c>
      <c r="W39" s="247">
        <v>0.5</v>
      </c>
      <c r="X39" s="244">
        <v>763200</v>
      </c>
      <c r="Y39" s="239">
        <v>0.5</v>
      </c>
      <c r="Z39" s="267">
        <v>3397950</v>
      </c>
      <c r="AA39" s="239">
        <v>2.2000000000000002</v>
      </c>
      <c r="AB39" s="268">
        <v>3149627</v>
      </c>
      <c r="AC39" s="240">
        <v>248217</v>
      </c>
      <c r="AD39" s="267">
        <v>106</v>
      </c>
      <c r="AE39" s="240">
        <v>40062</v>
      </c>
      <c r="AF39" s="239">
        <v>0</v>
      </c>
      <c r="AG39" s="240">
        <v>769227</v>
      </c>
      <c r="AH39" s="247">
        <v>0.5</v>
      </c>
      <c r="AI39" s="258">
        <v>1817652</v>
      </c>
      <c r="AJ39" s="253">
        <v>1.2</v>
      </c>
      <c r="AK39" s="259">
        <v>543300</v>
      </c>
      <c r="AL39" s="253">
        <v>0.3</v>
      </c>
      <c r="AM39" s="259">
        <v>42636840</v>
      </c>
      <c r="AN39" s="289">
        <v>27.6</v>
      </c>
      <c r="AO39" s="1296">
        <v>0</v>
      </c>
      <c r="AP39" s="1297">
        <v>0</v>
      </c>
      <c r="AQ39" s="1298">
        <v>10364911</v>
      </c>
      <c r="AR39" s="1299">
        <v>6.7</v>
      </c>
      <c r="AS39" s="291">
        <v>503584</v>
      </c>
      <c r="AT39" s="293">
        <v>0.3</v>
      </c>
      <c r="AU39" s="292">
        <v>766855</v>
      </c>
      <c r="AV39" s="293">
        <v>0.5</v>
      </c>
      <c r="AW39" s="292">
        <v>1281547</v>
      </c>
      <c r="AX39" s="1269">
        <v>0.8</v>
      </c>
      <c r="AY39" s="258">
        <v>1323000</v>
      </c>
      <c r="AZ39" s="253">
        <v>0.9</v>
      </c>
      <c r="BA39" s="259">
        <v>3398873</v>
      </c>
      <c r="BB39" s="253">
        <v>2.2000000000000002</v>
      </c>
      <c r="BC39" s="259">
        <v>5840000</v>
      </c>
      <c r="BD39" s="1267">
        <v>3.8</v>
      </c>
      <c r="BE39" s="315">
        <v>154367159</v>
      </c>
      <c r="BF39" s="257">
        <v>100</v>
      </c>
      <c r="BG39" s="669"/>
    </row>
    <row r="40" spans="1:59" s="658" customFormat="1" ht="15.75" customHeight="1">
      <c r="A40" s="722" t="s">
        <v>492</v>
      </c>
      <c r="B40" s="125">
        <v>50949915</v>
      </c>
      <c r="C40" s="123">
        <v>33.9</v>
      </c>
      <c r="D40" s="126">
        <v>616628</v>
      </c>
      <c r="E40" s="123">
        <v>0.4</v>
      </c>
      <c r="F40" s="126">
        <v>59308</v>
      </c>
      <c r="G40" s="123">
        <v>0</v>
      </c>
      <c r="H40" s="126">
        <v>468542</v>
      </c>
      <c r="I40" s="123">
        <v>0.3</v>
      </c>
      <c r="J40" s="126">
        <v>526391</v>
      </c>
      <c r="K40" s="124">
        <v>0.4</v>
      </c>
      <c r="L40" s="125">
        <v>7499539</v>
      </c>
      <c r="M40" s="123">
        <v>5</v>
      </c>
      <c r="N40" s="126">
        <v>65539</v>
      </c>
      <c r="O40" s="123">
        <v>0</v>
      </c>
      <c r="P40" s="127" t="s">
        <v>550</v>
      </c>
      <c r="Q40" s="123" t="s">
        <v>550</v>
      </c>
      <c r="R40" s="127" t="s">
        <v>550</v>
      </c>
      <c r="S40" s="123" t="s">
        <v>550</v>
      </c>
      <c r="T40" s="129">
        <v>119781</v>
      </c>
      <c r="U40" s="116">
        <v>0.1</v>
      </c>
      <c r="V40" s="129">
        <v>502841</v>
      </c>
      <c r="W40" s="133">
        <v>0.3</v>
      </c>
      <c r="X40" s="120">
        <v>590153</v>
      </c>
      <c r="Y40" s="116">
        <v>0.4</v>
      </c>
      <c r="Z40" s="132">
        <v>14058991</v>
      </c>
      <c r="AA40" s="116">
        <v>9.4</v>
      </c>
      <c r="AB40" s="132">
        <v>13391349</v>
      </c>
      <c r="AC40" s="132">
        <v>667642</v>
      </c>
      <c r="AD40" s="129" t="s">
        <v>550</v>
      </c>
      <c r="AE40" s="129">
        <v>41465</v>
      </c>
      <c r="AF40" s="116">
        <v>0</v>
      </c>
      <c r="AG40" s="129">
        <v>742031</v>
      </c>
      <c r="AH40" s="133">
        <v>0.5</v>
      </c>
      <c r="AI40" s="125">
        <v>1569620</v>
      </c>
      <c r="AJ40" s="123">
        <v>1</v>
      </c>
      <c r="AK40" s="126">
        <v>457997</v>
      </c>
      <c r="AL40" s="123">
        <v>0.3</v>
      </c>
      <c r="AM40" s="126">
        <v>44500203</v>
      </c>
      <c r="AN40" s="54">
        <v>29.6</v>
      </c>
      <c r="AO40" s="1312" t="s">
        <v>550</v>
      </c>
      <c r="AP40" s="779" t="s">
        <v>550</v>
      </c>
      <c r="AQ40" s="1302">
        <v>9799642</v>
      </c>
      <c r="AR40" s="1303">
        <v>6.5</v>
      </c>
      <c r="AS40" s="535">
        <v>265402</v>
      </c>
      <c r="AT40" s="528">
        <v>0.2</v>
      </c>
      <c r="AU40" s="354">
        <v>746120</v>
      </c>
      <c r="AV40" s="528">
        <v>0.5</v>
      </c>
      <c r="AW40" s="354">
        <v>3302670</v>
      </c>
      <c r="AX40" s="383">
        <v>2.2000000000000002</v>
      </c>
      <c r="AY40" s="125">
        <v>5227301</v>
      </c>
      <c r="AZ40" s="123">
        <v>3.5</v>
      </c>
      <c r="BA40" s="126">
        <v>2290534</v>
      </c>
      <c r="BB40" s="123">
        <v>1.5</v>
      </c>
      <c r="BC40" s="126">
        <v>5925100</v>
      </c>
      <c r="BD40" s="1274">
        <v>3.9</v>
      </c>
      <c r="BE40" s="355">
        <v>150325713</v>
      </c>
      <c r="BF40" s="124">
        <v>100</v>
      </c>
      <c r="BG40" s="669"/>
    </row>
    <row r="41" spans="1:59" s="658" customFormat="1" ht="15.75" customHeight="1">
      <c r="A41" s="449" t="s">
        <v>493</v>
      </c>
      <c r="B41" s="258">
        <v>55731372</v>
      </c>
      <c r="C41" s="253">
        <v>33.4</v>
      </c>
      <c r="D41" s="259">
        <v>664733</v>
      </c>
      <c r="E41" s="253">
        <v>0.4</v>
      </c>
      <c r="F41" s="259">
        <v>65022</v>
      </c>
      <c r="G41" s="253">
        <v>0</v>
      </c>
      <c r="H41" s="259">
        <v>512313</v>
      </c>
      <c r="I41" s="253">
        <v>0.3</v>
      </c>
      <c r="J41" s="259">
        <v>574360</v>
      </c>
      <c r="K41" s="257">
        <v>0.3</v>
      </c>
      <c r="L41" s="258">
        <v>8602413</v>
      </c>
      <c r="M41" s="253">
        <v>5.1999999999999993</v>
      </c>
      <c r="N41" s="259">
        <v>78172</v>
      </c>
      <c r="O41" s="253">
        <v>0.1</v>
      </c>
      <c r="P41" s="260" t="s">
        <v>550</v>
      </c>
      <c r="Q41" s="253" t="s">
        <v>550</v>
      </c>
      <c r="R41" s="260" t="s">
        <v>550</v>
      </c>
      <c r="S41" s="253" t="s">
        <v>550</v>
      </c>
      <c r="T41" s="240">
        <v>130663</v>
      </c>
      <c r="U41" s="239">
        <v>0.1</v>
      </c>
      <c r="V41" s="240">
        <v>593719</v>
      </c>
      <c r="W41" s="247">
        <v>0.4</v>
      </c>
      <c r="X41" s="244">
        <v>870689</v>
      </c>
      <c r="Y41" s="239">
        <v>0.5</v>
      </c>
      <c r="Z41" s="267">
        <v>15340478</v>
      </c>
      <c r="AA41" s="239">
        <v>9.1999999999999993</v>
      </c>
      <c r="AB41" s="267">
        <v>14886480</v>
      </c>
      <c r="AC41" s="267">
        <v>453998</v>
      </c>
      <c r="AD41" s="240" t="s">
        <v>550</v>
      </c>
      <c r="AE41" s="240">
        <v>52392</v>
      </c>
      <c r="AF41" s="239">
        <v>0</v>
      </c>
      <c r="AG41" s="240">
        <v>442301</v>
      </c>
      <c r="AH41" s="247">
        <v>0.30000000000000004</v>
      </c>
      <c r="AI41" s="258">
        <v>1548348</v>
      </c>
      <c r="AJ41" s="253">
        <v>0.9</v>
      </c>
      <c r="AK41" s="259">
        <v>485317</v>
      </c>
      <c r="AL41" s="253">
        <v>0.30000000000000004</v>
      </c>
      <c r="AM41" s="259">
        <v>48718492</v>
      </c>
      <c r="AN41" s="289">
        <v>29.2</v>
      </c>
      <c r="AO41" s="1296" t="s">
        <v>550</v>
      </c>
      <c r="AP41" s="1297" t="s">
        <v>550</v>
      </c>
      <c r="AQ41" s="1298">
        <v>12736956</v>
      </c>
      <c r="AR41" s="1299">
        <v>7.6</v>
      </c>
      <c r="AS41" s="291">
        <v>258490</v>
      </c>
      <c r="AT41" s="293">
        <v>0.2</v>
      </c>
      <c r="AU41" s="292">
        <v>476570</v>
      </c>
      <c r="AV41" s="293">
        <v>0.30000000000000004</v>
      </c>
      <c r="AW41" s="292">
        <v>722543</v>
      </c>
      <c r="AX41" s="1269">
        <v>0.4</v>
      </c>
      <c r="AY41" s="258">
        <v>3495837</v>
      </c>
      <c r="AZ41" s="253">
        <v>2.1</v>
      </c>
      <c r="BA41" s="259">
        <v>1517816</v>
      </c>
      <c r="BB41" s="253">
        <v>0.9</v>
      </c>
      <c r="BC41" s="259">
        <v>13186298</v>
      </c>
      <c r="BD41" s="1267">
        <v>7.9</v>
      </c>
      <c r="BE41" s="315">
        <v>166805294</v>
      </c>
      <c r="BF41" s="257">
        <v>99.999999999999986</v>
      </c>
      <c r="BG41" s="669"/>
    </row>
    <row r="42" spans="1:59" s="658" customFormat="1" ht="15.75" customHeight="1">
      <c r="A42" s="722" t="s">
        <v>572</v>
      </c>
      <c r="B42" s="187">
        <v>38651962</v>
      </c>
      <c r="C42" s="188">
        <v>31.5</v>
      </c>
      <c r="D42" s="189">
        <v>461542</v>
      </c>
      <c r="E42" s="188">
        <v>0.4</v>
      </c>
      <c r="F42" s="189">
        <v>40420</v>
      </c>
      <c r="G42" s="188">
        <v>0</v>
      </c>
      <c r="H42" s="189">
        <v>319639</v>
      </c>
      <c r="I42" s="188">
        <v>0.3</v>
      </c>
      <c r="J42" s="189">
        <v>359383</v>
      </c>
      <c r="K42" s="190">
        <v>0.3</v>
      </c>
      <c r="L42" s="187">
        <v>6059196</v>
      </c>
      <c r="M42" s="188">
        <v>4.9000000000000004</v>
      </c>
      <c r="N42" s="189" t="s">
        <v>550</v>
      </c>
      <c r="O42" s="188" t="s">
        <v>550</v>
      </c>
      <c r="P42" s="194" t="s">
        <v>550</v>
      </c>
      <c r="Q42" s="188" t="s">
        <v>550</v>
      </c>
      <c r="R42" s="194" t="s">
        <v>550</v>
      </c>
      <c r="S42" s="188" t="s">
        <v>550</v>
      </c>
      <c r="T42" s="185">
        <v>90578</v>
      </c>
      <c r="U42" s="181">
        <v>0.1</v>
      </c>
      <c r="V42" s="185">
        <v>487103</v>
      </c>
      <c r="W42" s="198">
        <v>0.4</v>
      </c>
      <c r="X42" s="182">
        <v>720179</v>
      </c>
      <c r="Y42" s="181">
        <v>0.6</v>
      </c>
      <c r="Z42" s="186">
        <v>14697176</v>
      </c>
      <c r="AA42" s="181">
        <v>12</v>
      </c>
      <c r="AB42" s="186">
        <v>14114988</v>
      </c>
      <c r="AC42" s="186">
        <v>582188</v>
      </c>
      <c r="AD42" s="185">
        <v>0</v>
      </c>
      <c r="AE42" s="185">
        <v>34475</v>
      </c>
      <c r="AF42" s="181">
        <v>0</v>
      </c>
      <c r="AG42" s="185">
        <v>778114</v>
      </c>
      <c r="AH42" s="198">
        <v>0.6</v>
      </c>
      <c r="AI42" s="187">
        <v>919061</v>
      </c>
      <c r="AJ42" s="188">
        <v>0.7</v>
      </c>
      <c r="AK42" s="189">
        <v>510802</v>
      </c>
      <c r="AL42" s="188">
        <v>0.4</v>
      </c>
      <c r="AM42" s="189">
        <v>37903266</v>
      </c>
      <c r="AN42" s="192">
        <v>30.9</v>
      </c>
      <c r="AO42" s="1308">
        <v>52696</v>
      </c>
      <c r="AP42" s="1301">
        <v>0</v>
      </c>
      <c r="AQ42" s="1309">
        <v>8486838</v>
      </c>
      <c r="AR42" s="1310">
        <v>6.9</v>
      </c>
      <c r="AS42" s="536">
        <v>729199</v>
      </c>
      <c r="AT42" s="221">
        <v>0.6</v>
      </c>
      <c r="AU42" s="220">
        <v>993814</v>
      </c>
      <c r="AV42" s="221">
        <v>0.8</v>
      </c>
      <c r="AW42" s="220">
        <v>143195</v>
      </c>
      <c r="AX42" s="222">
        <v>0.1</v>
      </c>
      <c r="AY42" s="187">
        <v>800643</v>
      </c>
      <c r="AZ42" s="188">
        <v>0.7</v>
      </c>
      <c r="BA42" s="189">
        <v>1315096</v>
      </c>
      <c r="BB42" s="188">
        <v>1.1000000000000001</v>
      </c>
      <c r="BC42" s="189">
        <v>8179592</v>
      </c>
      <c r="BD42" s="1273">
        <v>6.7</v>
      </c>
      <c r="BE42" s="231">
        <v>122733969</v>
      </c>
      <c r="BF42" s="190">
        <v>100</v>
      </c>
      <c r="BG42" s="669"/>
    </row>
    <row r="43" spans="1:59" s="658" customFormat="1" ht="15.75" customHeight="1">
      <c r="A43" s="449" t="s">
        <v>571</v>
      </c>
      <c r="B43" s="258">
        <v>28659334</v>
      </c>
      <c r="C43" s="253">
        <v>27.4</v>
      </c>
      <c r="D43" s="259">
        <v>357657</v>
      </c>
      <c r="E43" s="253">
        <v>0.4</v>
      </c>
      <c r="F43" s="259">
        <v>32613</v>
      </c>
      <c r="G43" s="253">
        <v>0</v>
      </c>
      <c r="H43" s="259">
        <v>257516</v>
      </c>
      <c r="I43" s="253">
        <v>0.3</v>
      </c>
      <c r="J43" s="259">
        <v>289189</v>
      </c>
      <c r="K43" s="257">
        <v>0.3</v>
      </c>
      <c r="L43" s="258">
        <v>5030825</v>
      </c>
      <c r="M43" s="253">
        <v>4.8</v>
      </c>
      <c r="N43" s="259" t="s">
        <v>550</v>
      </c>
      <c r="O43" s="253" t="s">
        <v>550</v>
      </c>
      <c r="P43" s="260" t="s">
        <v>550</v>
      </c>
      <c r="Q43" s="253" t="s">
        <v>550</v>
      </c>
      <c r="R43" s="260" t="s">
        <v>550</v>
      </c>
      <c r="S43" s="253" t="s">
        <v>550</v>
      </c>
      <c r="T43" s="240">
        <v>69991</v>
      </c>
      <c r="U43" s="239">
        <v>0.1</v>
      </c>
      <c r="V43" s="240">
        <v>278848</v>
      </c>
      <c r="W43" s="247">
        <v>0.3</v>
      </c>
      <c r="X43" s="244">
        <v>381609</v>
      </c>
      <c r="Y43" s="239">
        <v>0.4</v>
      </c>
      <c r="Z43" s="267">
        <v>15791789</v>
      </c>
      <c r="AA43" s="239">
        <v>15.1</v>
      </c>
      <c r="AB43" s="267">
        <v>15229050</v>
      </c>
      <c r="AC43" s="267">
        <v>562739</v>
      </c>
      <c r="AD43" s="240" t="s">
        <v>550</v>
      </c>
      <c r="AE43" s="240">
        <v>33414</v>
      </c>
      <c r="AF43" s="239">
        <v>0</v>
      </c>
      <c r="AG43" s="240">
        <v>342855</v>
      </c>
      <c r="AH43" s="247">
        <v>0.3</v>
      </c>
      <c r="AI43" s="258">
        <v>452333</v>
      </c>
      <c r="AJ43" s="253">
        <v>0.4</v>
      </c>
      <c r="AK43" s="259">
        <v>299601</v>
      </c>
      <c r="AL43" s="253">
        <v>0.3</v>
      </c>
      <c r="AM43" s="259">
        <v>33603576</v>
      </c>
      <c r="AN43" s="289">
        <v>32.200000000000003</v>
      </c>
      <c r="AO43" s="1296" t="s">
        <v>550</v>
      </c>
      <c r="AP43" s="1297" t="s">
        <v>550</v>
      </c>
      <c r="AQ43" s="1298">
        <v>9758383</v>
      </c>
      <c r="AR43" s="1299">
        <v>9.3000000000000007</v>
      </c>
      <c r="AS43" s="291">
        <v>122378</v>
      </c>
      <c r="AT43" s="293">
        <v>0.1</v>
      </c>
      <c r="AU43" s="292">
        <v>46168</v>
      </c>
      <c r="AV43" s="293">
        <v>0.1</v>
      </c>
      <c r="AW43" s="292">
        <v>2117190</v>
      </c>
      <c r="AX43" s="1269">
        <v>2</v>
      </c>
      <c r="AY43" s="258">
        <v>1794855</v>
      </c>
      <c r="AZ43" s="253">
        <v>1.7</v>
      </c>
      <c r="BA43" s="259">
        <v>1280370</v>
      </c>
      <c r="BB43" s="253">
        <v>1.2</v>
      </c>
      <c r="BC43" s="259">
        <v>3491600</v>
      </c>
      <c r="BD43" s="1267">
        <v>3.3</v>
      </c>
      <c r="BE43" s="315">
        <v>104492094</v>
      </c>
      <c r="BF43" s="257">
        <v>100</v>
      </c>
      <c r="BG43" s="669"/>
    </row>
    <row r="44" spans="1:59" s="658" customFormat="1" ht="15.75" customHeight="1">
      <c r="A44" s="722" t="s">
        <v>494</v>
      </c>
      <c r="B44" s="187">
        <v>77467415</v>
      </c>
      <c r="C44" s="188">
        <v>33.200000000000003</v>
      </c>
      <c r="D44" s="189">
        <v>823047</v>
      </c>
      <c r="E44" s="188">
        <v>0.4</v>
      </c>
      <c r="F44" s="189">
        <v>71987</v>
      </c>
      <c r="G44" s="188">
        <v>0</v>
      </c>
      <c r="H44" s="189">
        <v>570543</v>
      </c>
      <c r="I44" s="188">
        <v>0.2</v>
      </c>
      <c r="J44" s="189">
        <v>642622</v>
      </c>
      <c r="K44" s="190">
        <v>0.3</v>
      </c>
      <c r="L44" s="187">
        <v>11555086</v>
      </c>
      <c r="M44" s="188">
        <v>5</v>
      </c>
      <c r="N44" s="189" t="s">
        <v>550</v>
      </c>
      <c r="O44" s="188" t="s">
        <v>550</v>
      </c>
      <c r="P44" s="194" t="s">
        <v>550</v>
      </c>
      <c r="Q44" s="188" t="s">
        <v>550</v>
      </c>
      <c r="R44" s="194" t="s">
        <v>550</v>
      </c>
      <c r="S44" s="188" t="s">
        <v>550</v>
      </c>
      <c r="T44" s="185">
        <v>161579</v>
      </c>
      <c r="U44" s="181">
        <v>0.1</v>
      </c>
      <c r="V44" s="185">
        <v>1039486</v>
      </c>
      <c r="W44" s="198">
        <v>0.4</v>
      </c>
      <c r="X44" s="182">
        <v>1327645</v>
      </c>
      <c r="Y44" s="181">
        <v>0.6</v>
      </c>
      <c r="Z44" s="186">
        <v>25252571</v>
      </c>
      <c r="AA44" s="181">
        <v>10.8</v>
      </c>
      <c r="AB44" s="186">
        <v>24549343</v>
      </c>
      <c r="AC44" s="186">
        <v>703228</v>
      </c>
      <c r="AD44" s="185" t="s">
        <v>550</v>
      </c>
      <c r="AE44" s="185">
        <v>72678</v>
      </c>
      <c r="AF44" s="181">
        <v>0</v>
      </c>
      <c r="AG44" s="185">
        <v>1709541</v>
      </c>
      <c r="AH44" s="198">
        <v>0.7</v>
      </c>
      <c r="AI44" s="187">
        <v>1667768</v>
      </c>
      <c r="AJ44" s="188">
        <v>0.7</v>
      </c>
      <c r="AK44" s="189">
        <v>356852</v>
      </c>
      <c r="AL44" s="188">
        <v>0.2</v>
      </c>
      <c r="AM44" s="189">
        <v>72710281</v>
      </c>
      <c r="AN44" s="192">
        <v>31.2</v>
      </c>
      <c r="AO44" s="1308" t="s">
        <v>550</v>
      </c>
      <c r="AP44" s="1301" t="s">
        <v>550</v>
      </c>
      <c r="AQ44" s="1309">
        <v>15741761</v>
      </c>
      <c r="AR44" s="1310">
        <v>6.8</v>
      </c>
      <c r="AS44" s="536">
        <v>864335</v>
      </c>
      <c r="AT44" s="221">
        <v>0.4</v>
      </c>
      <c r="AU44" s="220">
        <v>788291</v>
      </c>
      <c r="AV44" s="221">
        <v>0.3</v>
      </c>
      <c r="AW44" s="220">
        <v>3350967</v>
      </c>
      <c r="AX44" s="222">
        <v>1.4</v>
      </c>
      <c r="AY44" s="187">
        <v>3576592</v>
      </c>
      <c r="AZ44" s="188">
        <v>1.5</v>
      </c>
      <c r="BA44" s="189">
        <v>2479279</v>
      </c>
      <c r="BB44" s="188">
        <v>1.1000000000000001</v>
      </c>
      <c r="BC44" s="189">
        <v>10951900</v>
      </c>
      <c r="BD44" s="1273">
        <v>4.7</v>
      </c>
      <c r="BE44" s="231">
        <v>233182226</v>
      </c>
      <c r="BF44" s="190">
        <v>100</v>
      </c>
      <c r="BG44" s="669"/>
    </row>
    <row r="45" spans="1:59" s="658" customFormat="1" ht="15.75" customHeight="1">
      <c r="A45" s="449" t="s">
        <v>495</v>
      </c>
      <c r="B45" s="258">
        <v>95958570</v>
      </c>
      <c r="C45" s="253">
        <v>39.5</v>
      </c>
      <c r="D45" s="259">
        <v>1479125</v>
      </c>
      <c r="E45" s="253">
        <v>0.6</v>
      </c>
      <c r="F45" s="259">
        <v>70197</v>
      </c>
      <c r="G45" s="253">
        <v>0</v>
      </c>
      <c r="H45" s="259">
        <v>712716</v>
      </c>
      <c r="I45" s="253">
        <v>0.3</v>
      </c>
      <c r="J45" s="259">
        <v>843548</v>
      </c>
      <c r="K45" s="257">
        <v>0.4</v>
      </c>
      <c r="L45" s="258">
        <v>12386283</v>
      </c>
      <c r="M45" s="253">
        <v>5.0999999999999996</v>
      </c>
      <c r="N45" s="259">
        <v>60666</v>
      </c>
      <c r="O45" s="253">
        <v>0</v>
      </c>
      <c r="P45" s="260" t="s">
        <v>550</v>
      </c>
      <c r="Q45" s="253" t="s">
        <v>550</v>
      </c>
      <c r="R45" s="260" t="s">
        <v>550</v>
      </c>
      <c r="S45" s="253" t="s">
        <v>550</v>
      </c>
      <c r="T45" s="240">
        <v>192238</v>
      </c>
      <c r="U45" s="239">
        <v>0.1</v>
      </c>
      <c r="V45" s="240">
        <v>1266780</v>
      </c>
      <c r="W45" s="247">
        <v>0.5</v>
      </c>
      <c r="X45" s="244">
        <v>1837076</v>
      </c>
      <c r="Y45" s="239">
        <v>0.8</v>
      </c>
      <c r="Z45" s="267">
        <v>15672438</v>
      </c>
      <c r="AA45" s="239">
        <v>6.5</v>
      </c>
      <c r="AB45" s="267">
        <v>14351578</v>
      </c>
      <c r="AC45" s="267">
        <v>1320860</v>
      </c>
      <c r="AD45" s="240" t="s">
        <v>550</v>
      </c>
      <c r="AE45" s="240">
        <v>102525</v>
      </c>
      <c r="AF45" s="239">
        <v>0</v>
      </c>
      <c r="AG45" s="240">
        <v>1227873</v>
      </c>
      <c r="AH45" s="247">
        <v>0.5</v>
      </c>
      <c r="AI45" s="258">
        <v>4330711</v>
      </c>
      <c r="AJ45" s="253">
        <v>1.8</v>
      </c>
      <c r="AK45" s="259">
        <v>990146</v>
      </c>
      <c r="AL45" s="253">
        <v>0.4</v>
      </c>
      <c r="AM45" s="259">
        <v>57883365</v>
      </c>
      <c r="AN45" s="289">
        <v>23.9</v>
      </c>
      <c r="AO45" s="1296">
        <v>6910</v>
      </c>
      <c r="AP45" s="1297">
        <v>0</v>
      </c>
      <c r="AQ45" s="1298">
        <v>14732241</v>
      </c>
      <c r="AR45" s="1299">
        <v>6.1</v>
      </c>
      <c r="AS45" s="291">
        <v>579275</v>
      </c>
      <c r="AT45" s="293">
        <v>0.2</v>
      </c>
      <c r="AU45" s="292">
        <v>319928</v>
      </c>
      <c r="AV45" s="293">
        <v>0.1</v>
      </c>
      <c r="AW45" s="292">
        <v>1076239</v>
      </c>
      <c r="AX45" s="1269">
        <v>0.4</v>
      </c>
      <c r="AY45" s="258">
        <v>10320276</v>
      </c>
      <c r="AZ45" s="253">
        <v>4.3</v>
      </c>
      <c r="BA45" s="259">
        <v>3192466</v>
      </c>
      <c r="BB45" s="253">
        <v>1.3</v>
      </c>
      <c r="BC45" s="259">
        <v>17454600</v>
      </c>
      <c r="BD45" s="1267">
        <v>7.2</v>
      </c>
      <c r="BE45" s="315">
        <v>242696192</v>
      </c>
      <c r="BF45" s="257">
        <v>100</v>
      </c>
      <c r="BG45" s="669"/>
    </row>
    <row r="46" spans="1:59" s="658" customFormat="1" ht="15.75" customHeight="1">
      <c r="A46" s="722" t="s">
        <v>496</v>
      </c>
      <c r="B46" s="125">
        <v>80110628</v>
      </c>
      <c r="C46" s="123">
        <v>34.700000000000003</v>
      </c>
      <c r="D46" s="126">
        <v>808861</v>
      </c>
      <c r="E46" s="123">
        <v>0.3</v>
      </c>
      <c r="F46" s="126">
        <v>59288</v>
      </c>
      <c r="G46" s="123">
        <v>0</v>
      </c>
      <c r="H46" s="126">
        <v>602326</v>
      </c>
      <c r="I46" s="123">
        <v>0.3</v>
      </c>
      <c r="J46" s="126">
        <v>713224</v>
      </c>
      <c r="K46" s="124">
        <v>0.3</v>
      </c>
      <c r="L46" s="125">
        <v>10313226</v>
      </c>
      <c r="M46" s="123">
        <v>4.5</v>
      </c>
      <c r="N46" s="126">
        <v>0</v>
      </c>
      <c r="O46" s="123">
        <v>0</v>
      </c>
      <c r="P46" s="127">
        <v>0</v>
      </c>
      <c r="Q46" s="123">
        <v>0</v>
      </c>
      <c r="R46" s="127">
        <v>0</v>
      </c>
      <c r="S46" s="123">
        <v>0</v>
      </c>
      <c r="T46" s="129">
        <v>115442</v>
      </c>
      <c r="U46" s="116">
        <v>0</v>
      </c>
      <c r="V46" s="129">
        <v>1101489</v>
      </c>
      <c r="W46" s="133">
        <v>0.5</v>
      </c>
      <c r="X46" s="120">
        <v>1263150</v>
      </c>
      <c r="Y46" s="116">
        <v>0.5</v>
      </c>
      <c r="Z46" s="132">
        <v>16376225</v>
      </c>
      <c r="AA46" s="116">
        <v>7.1</v>
      </c>
      <c r="AB46" s="132">
        <v>15817321</v>
      </c>
      <c r="AC46" s="132">
        <v>558904</v>
      </c>
      <c r="AD46" s="129">
        <v>0</v>
      </c>
      <c r="AE46" s="129">
        <v>64969</v>
      </c>
      <c r="AF46" s="116">
        <v>0</v>
      </c>
      <c r="AG46" s="129">
        <v>916732</v>
      </c>
      <c r="AH46" s="133">
        <v>0.4</v>
      </c>
      <c r="AI46" s="125">
        <v>6041096</v>
      </c>
      <c r="AJ46" s="123">
        <v>2.6</v>
      </c>
      <c r="AK46" s="126">
        <v>382077</v>
      </c>
      <c r="AL46" s="123">
        <v>0.2</v>
      </c>
      <c r="AM46" s="126">
        <v>70997450</v>
      </c>
      <c r="AN46" s="54">
        <v>30.8</v>
      </c>
      <c r="AO46" s="1312">
        <v>0</v>
      </c>
      <c r="AP46" s="779">
        <v>0</v>
      </c>
      <c r="AQ46" s="1302">
        <v>14242374</v>
      </c>
      <c r="AR46" s="1303">
        <v>6.2</v>
      </c>
      <c r="AS46" s="535">
        <v>1796228</v>
      </c>
      <c r="AT46" s="528">
        <v>0.8</v>
      </c>
      <c r="AU46" s="354">
        <v>367784</v>
      </c>
      <c r="AV46" s="528">
        <v>0.2</v>
      </c>
      <c r="AW46" s="354">
        <v>1986897</v>
      </c>
      <c r="AX46" s="383">
        <v>0.9</v>
      </c>
      <c r="AY46" s="125">
        <v>1773783</v>
      </c>
      <c r="AZ46" s="123">
        <v>0.8</v>
      </c>
      <c r="BA46" s="126">
        <v>7749635</v>
      </c>
      <c r="BB46" s="123">
        <v>3.4</v>
      </c>
      <c r="BC46" s="126">
        <v>12758407</v>
      </c>
      <c r="BD46" s="1274">
        <v>5.5</v>
      </c>
      <c r="BE46" s="355">
        <v>230541291</v>
      </c>
      <c r="BF46" s="190">
        <v>100</v>
      </c>
      <c r="BG46" s="669"/>
    </row>
    <row r="47" spans="1:59" s="658" customFormat="1" ht="15.75" customHeight="1">
      <c r="A47" s="449" t="s">
        <v>570</v>
      </c>
      <c r="B47" s="258">
        <v>43661454</v>
      </c>
      <c r="C47" s="253">
        <v>33.299999999999997</v>
      </c>
      <c r="D47" s="259">
        <v>503257</v>
      </c>
      <c r="E47" s="253">
        <v>0.4</v>
      </c>
      <c r="F47" s="259">
        <v>39485</v>
      </c>
      <c r="G47" s="253">
        <v>0</v>
      </c>
      <c r="H47" s="259">
        <v>400393</v>
      </c>
      <c r="I47" s="253">
        <v>0.3</v>
      </c>
      <c r="J47" s="259">
        <v>473439</v>
      </c>
      <c r="K47" s="257">
        <v>0.4</v>
      </c>
      <c r="L47" s="258">
        <v>6384334</v>
      </c>
      <c r="M47" s="253">
        <v>4.9000000000000004</v>
      </c>
      <c r="N47" s="259">
        <v>0</v>
      </c>
      <c r="O47" s="253">
        <v>0</v>
      </c>
      <c r="P47" s="260">
        <v>0</v>
      </c>
      <c r="Q47" s="253">
        <v>0</v>
      </c>
      <c r="R47" s="260">
        <v>0</v>
      </c>
      <c r="S47" s="253">
        <v>0</v>
      </c>
      <c r="T47" s="240">
        <v>70645</v>
      </c>
      <c r="U47" s="239">
        <v>0.1</v>
      </c>
      <c r="V47" s="240">
        <v>485206</v>
      </c>
      <c r="W47" s="247">
        <v>0.4</v>
      </c>
      <c r="X47" s="244">
        <v>659709</v>
      </c>
      <c r="Y47" s="239">
        <v>0.5</v>
      </c>
      <c r="Z47" s="267">
        <v>14886171</v>
      </c>
      <c r="AA47" s="239">
        <v>11.4</v>
      </c>
      <c r="AB47" s="267">
        <v>14516579</v>
      </c>
      <c r="AC47" s="267">
        <v>369592</v>
      </c>
      <c r="AD47" s="455">
        <v>0</v>
      </c>
      <c r="AE47" s="240">
        <v>42835</v>
      </c>
      <c r="AF47" s="239">
        <v>0</v>
      </c>
      <c r="AG47" s="240">
        <v>382395</v>
      </c>
      <c r="AH47" s="247">
        <v>0.3</v>
      </c>
      <c r="AI47" s="258">
        <v>1770409</v>
      </c>
      <c r="AJ47" s="253">
        <v>1.4</v>
      </c>
      <c r="AK47" s="259">
        <v>451483</v>
      </c>
      <c r="AL47" s="253">
        <v>0.3</v>
      </c>
      <c r="AM47" s="259">
        <v>38082237</v>
      </c>
      <c r="AN47" s="289">
        <v>29.1</v>
      </c>
      <c r="AO47" s="1296">
        <v>0</v>
      </c>
      <c r="AP47" s="1297">
        <v>0</v>
      </c>
      <c r="AQ47" s="1298">
        <v>8456564</v>
      </c>
      <c r="AR47" s="1299">
        <v>6.5</v>
      </c>
      <c r="AS47" s="291">
        <v>378155</v>
      </c>
      <c r="AT47" s="293">
        <v>0.3</v>
      </c>
      <c r="AU47" s="292">
        <v>564488</v>
      </c>
      <c r="AV47" s="293">
        <v>0.4</v>
      </c>
      <c r="AW47" s="292">
        <v>157263</v>
      </c>
      <c r="AX47" s="1269">
        <v>0.1</v>
      </c>
      <c r="AY47" s="258">
        <v>2264366</v>
      </c>
      <c r="AZ47" s="253">
        <v>1.7</v>
      </c>
      <c r="BA47" s="259">
        <v>1770649</v>
      </c>
      <c r="BB47" s="253">
        <v>1.4</v>
      </c>
      <c r="BC47" s="259">
        <v>9082925</v>
      </c>
      <c r="BD47" s="1267">
        <v>6.9</v>
      </c>
      <c r="BE47" s="315">
        <v>130967862</v>
      </c>
      <c r="BF47" s="257">
        <v>100</v>
      </c>
      <c r="BG47" s="669"/>
    </row>
    <row r="48" spans="1:59" s="658" customFormat="1" ht="15.75" customHeight="1">
      <c r="A48" s="722" t="s">
        <v>497</v>
      </c>
      <c r="B48" s="187">
        <v>86578786</v>
      </c>
      <c r="C48" s="188">
        <v>41.2</v>
      </c>
      <c r="D48" s="189">
        <v>868936</v>
      </c>
      <c r="E48" s="188">
        <v>0.4</v>
      </c>
      <c r="F48" s="189">
        <v>93705</v>
      </c>
      <c r="G48" s="188">
        <v>0</v>
      </c>
      <c r="H48" s="189">
        <v>949419</v>
      </c>
      <c r="I48" s="188">
        <v>0.5</v>
      </c>
      <c r="J48" s="189">
        <v>1121935</v>
      </c>
      <c r="K48" s="190">
        <v>0.5</v>
      </c>
      <c r="L48" s="187">
        <v>10326515</v>
      </c>
      <c r="M48" s="188">
        <v>4.9000000000000004</v>
      </c>
      <c r="N48" s="189">
        <v>145180</v>
      </c>
      <c r="O48" s="188">
        <v>0.1</v>
      </c>
      <c r="P48" s="194" t="s">
        <v>550</v>
      </c>
      <c r="Q48" s="188" t="s">
        <v>550</v>
      </c>
      <c r="R48" s="194" t="s">
        <v>550</v>
      </c>
      <c r="S48" s="188" t="s">
        <v>550</v>
      </c>
      <c r="T48" s="185">
        <v>124043</v>
      </c>
      <c r="U48" s="181">
        <v>0.1</v>
      </c>
      <c r="V48" s="185">
        <v>661329</v>
      </c>
      <c r="W48" s="198">
        <v>0.3</v>
      </c>
      <c r="X48" s="182">
        <v>795257</v>
      </c>
      <c r="Y48" s="181">
        <v>0.4</v>
      </c>
      <c r="Z48" s="186">
        <v>6827203</v>
      </c>
      <c r="AA48" s="181">
        <v>3.2</v>
      </c>
      <c r="AB48" s="186">
        <v>6428580</v>
      </c>
      <c r="AC48" s="186">
        <v>398623</v>
      </c>
      <c r="AD48" s="185" t="s">
        <v>550</v>
      </c>
      <c r="AE48" s="185">
        <v>61352</v>
      </c>
      <c r="AF48" s="181">
        <v>0</v>
      </c>
      <c r="AG48" s="185">
        <v>434824</v>
      </c>
      <c r="AH48" s="198">
        <v>0.2</v>
      </c>
      <c r="AI48" s="187">
        <v>5732222</v>
      </c>
      <c r="AJ48" s="188">
        <v>2.7</v>
      </c>
      <c r="AK48" s="189">
        <v>842057</v>
      </c>
      <c r="AL48" s="188">
        <v>0.4</v>
      </c>
      <c r="AM48" s="189">
        <v>55045042</v>
      </c>
      <c r="AN48" s="192">
        <v>26.2</v>
      </c>
      <c r="AO48" s="1308" t="s">
        <v>550</v>
      </c>
      <c r="AP48" s="1301" t="s">
        <v>550</v>
      </c>
      <c r="AQ48" s="1309">
        <v>13029237</v>
      </c>
      <c r="AR48" s="1310">
        <v>6.1999999999999993</v>
      </c>
      <c r="AS48" s="536">
        <v>1006790</v>
      </c>
      <c r="AT48" s="221">
        <v>0.5</v>
      </c>
      <c r="AU48" s="220">
        <v>268070</v>
      </c>
      <c r="AV48" s="221">
        <v>0.1</v>
      </c>
      <c r="AW48" s="220">
        <v>2444932</v>
      </c>
      <c r="AX48" s="222">
        <v>1.2000000000000002</v>
      </c>
      <c r="AY48" s="187">
        <v>5069283</v>
      </c>
      <c r="AZ48" s="188">
        <v>2.4</v>
      </c>
      <c r="BA48" s="189">
        <v>4188592</v>
      </c>
      <c r="BB48" s="188">
        <v>2</v>
      </c>
      <c r="BC48" s="189">
        <v>13648800</v>
      </c>
      <c r="BD48" s="1273">
        <v>6.5</v>
      </c>
      <c r="BE48" s="231">
        <v>210263509</v>
      </c>
      <c r="BF48" s="190">
        <v>100</v>
      </c>
      <c r="BG48" s="669"/>
    </row>
    <row r="49" spans="1:59" s="658" customFormat="1" ht="15.75" customHeight="1">
      <c r="A49" s="449" t="s">
        <v>212</v>
      </c>
      <c r="B49" s="258">
        <v>51671479</v>
      </c>
      <c r="C49" s="253">
        <v>32.700000000000003</v>
      </c>
      <c r="D49" s="259">
        <v>828533</v>
      </c>
      <c r="E49" s="253">
        <v>0.5</v>
      </c>
      <c r="F49" s="259">
        <v>50921</v>
      </c>
      <c r="G49" s="253">
        <v>0</v>
      </c>
      <c r="H49" s="259">
        <v>690237</v>
      </c>
      <c r="I49" s="253">
        <v>0.4</v>
      </c>
      <c r="J49" s="259">
        <v>789088</v>
      </c>
      <c r="K49" s="257">
        <v>0.5</v>
      </c>
      <c r="L49" s="258">
        <v>7597586</v>
      </c>
      <c r="M49" s="253">
        <v>4.8</v>
      </c>
      <c r="N49" s="259">
        <v>283741</v>
      </c>
      <c r="O49" s="253">
        <v>0.2</v>
      </c>
      <c r="P49" s="260" t="s">
        <v>550</v>
      </c>
      <c r="Q49" s="253" t="s">
        <v>550</v>
      </c>
      <c r="R49" s="260" t="s">
        <v>550</v>
      </c>
      <c r="S49" s="253" t="s">
        <v>550</v>
      </c>
      <c r="T49" s="240">
        <v>81727</v>
      </c>
      <c r="U49" s="239">
        <v>0.1</v>
      </c>
      <c r="V49" s="455">
        <v>517303</v>
      </c>
      <c r="W49" s="459">
        <v>0.3</v>
      </c>
      <c r="X49" s="244">
        <v>709003</v>
      </c>
      <c r="Y49" s="239">
        <v>0.4</v>
      </c>
      <c r="Z49" s="267">
        <v>18773175</v>
      </c>
      <c r="AA49" s="239">
        <v>11.9</v>
      </c>
      <c r="AB49" s="267">
        <v>17989144</v>
      </c>
      <c r="AC49" s="267">
        <v>776785</v>
      </c>
      <c r="AD49" s="240">
        <v>7246</v>
      </c>
      <c r="AE49" s="240">
        <v>40480</v>
      </c>
      <c r="AF49" s="239">
        <v>0</v>
      </c>
      <c r="AG49" s="240">
        <v>475070</v>
      </c>
      <c r="AH49" s="247">
        <v>0.3</v>
      </c>
      <c r="AI49" s="258">
        <v>1656470</v>
      </c>
      <c r="AJ49" s="253">
        <v>1</v>
      </c>
      <c r="AK49" s="259">
        <v>703334</v>
      </c>
      <c r="AL49" s="253">
        <v>0.4</v>
      </c>
      <c r="AM49" s="259">
        <v>40120227</v>
      </c>
      <c r="AN49" s="289">
        <v>25.4</v>
      </c>
      <c r="AO49" s="1296">
        <v>2998</v>
      </c>
      <c r="AP49" s="1297">
        <v>0</v>
      </c>
      <c r="AQ49" s="1298">
        <v>10909763</v>
      </c>
      <c r="AR49" s="1299">
        <v>6.9</v>
      </c>
      <c r="AS49" s="291">
        <v>443937</v>
      </c>
      <c r="AT49" s="293">
        <v>0.3</v>
      </c>
      <c r="AU49" s="292">
        <v>239651</v>
      </c>
      <c r="AV49" s="293">
        <v>0.2</v>
      </c>
      <c r="AW49" s="292">
        <v>827835</v>
      </c>
      <c r="AX49" s="1269">
        <v>0.5</v>
      </c>
      <c r="AY49" s="258">
        <v>1213126</v>
      </c>
      <c r="AZ49" s="253">
        <v>0.8</v>
      </c>
      <c r="BA49" s="259">
        <v>2665706</v>
      </c>
      <c r="BB49" s="253">
        <v>1.7</v>
      </c>
      <c r="BC49" s="259">
        <v>16852800</v>
      </c>
      <c r="BD49" s="1267">
        <v>10.7</v>
      </c>
      <c r="BE49" s="315">
        <v>158144190</v>
      </c>
      <c r="BF49" s="257">
        <v>100</v>
      </c>
      <c r="BG49" s="669"/>
    </row>
    <row r="50" spans="1:59" s="658" customFormat="1" ht="15.75" customHeight="1">
      <c r="A50" s="722" t="s">
        <v>498</v>
      </c>
      <c r="B50" s="125">
        <v>58714945</v>
      </c>
      <c r="C50" s="123">
        <v>33.5</v>
      </c>
      <c r="D50" s="126">
        <v>826370</v>
      </c>
      <c r="E50" s="123">
        <v>0.5</v>
      </c>
      <c r="F50" s="126">
        <v>54092</v>
      </c>
      <c r="G50" s="123">
        <v>0</v>
      </c>
      <c r="H50" s="126">
        <v>435086</v>
      </c>
      <c r="I50" s="123">
        <v>0.3</v>
      </c>
      <c r="J50" s="126">
        <v>485859</v>
      </c>
      <c r="K50" s="124">
        <v>0.3</v>
      </c>
      <c r="L50" s="125">
        <v>8542863</v>
      </c>
      <c r="M50" s="123">
        <v>4.9000000000000004</v>
      </c>
      <c r="N50" s="126">
        <v>17226</v>
      </c>
      <c r="O50" s="123">
        <v>0</v>
      </c>
      <c r="P50" s="127">
        <v>0</v>
      </c>
      <c r="Q50" s="123">
        <v>0</v>
      </c>
      <c r="R50" s="127"/>
      <c r="S50" s="123"/>
      <c r="T50" s="129">
        <v>55055</v>
      </c>
      <c r="U50" s="116">
        <v>0</v>
      </c>
      <c r="V50" s="129">
        <v>832963</v>
      </c>
      <c r="W50" s="133">
        <v>0.5</v>
      </c>
      <c r="X50" s="120">
        <v>905478</v>
      </c>
      <c r="Y50" s="116">
        <v>0.5</v>
      </c>
      <c r="Z50" s="132">
        <v>14435517</v>
      </c>
      <c r="AA50" s="116">
        <v>8.1999999999999993</v>
      </c>
      <c r="AB50" s="132">
        <v>13620362</v>
      </c>
      <c r="AC50" s="132">
        <v>815155</v>
      </c>
      <c r="AD50" s="129">
        <v>0</v>
      </c>
      <c r="AE50" s="129">
        <v>46822</v>
      </c>
      <c r="AF50" s="116">
        <v>0</v>
      </c>
      <c r="AG50" s="129">
        <v>379320</v>
      </c>
      <c r="AH50" s="133">
        <v>0.2</v>
      </c>
      <c r="AI50" s="125">
        <v>1711727</v>
      </c>
      <c r="AJ50" s="123">
        <v>1</v>
      </c>
      <c r="AK50" s="126">
        <v>693293</v>
      </c>
      <c r="AL50" s="123">
        <v>0.4</v>
      </c>
      <c r="AM50" s="126">
        <v>48439895</v>
      </c>
      <c r="AN50" s="54">
        <v>27.6</v>
      </c>
      <c r="AO50" s="1312">
        <v>0</v>
      </c>
      <c r="AP50" s="779">
        <v>0</v>
      </c>
      <c r="AQ50" s="1302">
        <v>10764691</v>
      </c>
      <c r="AR50" s="1303">
        <v>6.1</v>
      </c>
      <c r="AS50" s="535">
        <v>574384</v>
      </c>
      <c r="AT50" s="528">
        <v>0.3</v>
      </c>
      <c r="AU50" s="354">
        <v>926155</v>
      </c>
      <c r="AV50" s="528">
        <v>0.5</v>
      </c>
      <c r="AW50" s="354">
        <v>426788</v>
      </c>
      <c r="AX50" s="383">
        <v>0.2</v>
      </c>
      <c r="AY50" s="125">
        <v>1822694</v>
      </c>
      <c r="AZ50" s="123">
        <v>1</v>
      </c>
      <c r="BA50" s="126">
        <v>2201840</v>
      </c>
      <c r="BB50" s="123">
        <v>1.3</v>
      </c>
      <c r="BC50" s="126">
        <v>22268900</v>
      </c>
      <c r="BD50" s="1274">
        <v>12.7</v>
      </c>
      <c r="BE50" s="355">
        <v>175561963</v>
      </c>
      <c r="BF50" s="124">
        <v>100</v>
      </c>
      <c r="BG50" s="669"/>
    </row>
    <row r="51" spans="1:59" s="658" customFormat="1" ht="15.75" customHeight="1">
      <c r="A51" s="449" t="s">
        <v>569</v>
      </c>
      <c r="B51" s="258">
        <v>23828717</v>
      </c>
      <c r="C51" s="253">
        <v>19.2</v>
      </c>
      <c r="D51" s="259">
        <v>678380</v>
      </c>
      <c r="E51" s="253">
        <v>0.6</v>
      </c>
      <c r="F51" s="259">
        <v>21865</v>
      </c>
      <c r="G51" s="253">
        <v>0</v>
      </c>
      <c r="H51" s="259">
        <v>132455</v>
      </c>
      <c r="I51" s="253">
        <v>0.1</v>
      </c>
      <c r="J51" s="259">
        <v>138414</v>
      </c>
      <c r="K51" s="257">
        <v>0.1</v>
      </c>
      <c r="L51" s="258">
        <v>4549634</v>
      </c>
      <c r="M51" s="253">
        <v>3.7</v>
      </c>
      <c r="N51" s="259">
        <v>23652</v>
      </c>
      <c r="O51" s="253">
        <v>0</v>
      </c>
      <c r="P51" s="260">
        <v>0</v>
      </c>
      <c r="Q51" s="253">
        <v>0</v>
      </c>
      <c r="R51" s="260">
        <v>156</v>
      </c>
      <c r="S51" s="253">
        <v>0</v>
      </c>
      <c r="T51" s="240">
        <v>49451</v>
      </c>
      <c r="U51" s="239">
        <v>0</v>
      </c>
      <c r="V51" s="240">
        <v>388867</v>
      </c>
      <c r="W51" s="247">
        <v>0.3</v>
      </c>
      <c r="X51" s="244">
        <v>525574</v>
      </c>
      <c r="Y51" s="239">
        <v>0.4</v>
      </c>
      <c r="Z51" s="267">
        <v>25027420</v>
      </c>
      <c r="AA51" s="239">
        <v>20.2</v>
      </c>
      <c r="AB51" s="267">
        <v>22567679</v>
      </c>
      <c r="AC51" s="267">
        <v>2459741</v>
      </c>
      <c r="AD51" s="240">
        <v>0</v>
      </c>
      <c r="AE51" s="240">
        <v>21900</v>
      </c>
      <c r="AF51" s="239">
        <v>0</v>
      </c>
      <c r="AG51" s="240">
        <v>721827</v>
      </c>
      <c r="AH51" s="247">
        <v>0.6</v>
      </c>
      <c r="AI51" s="258">
        <v>728941</v>
      </c>
      <c r="AJ51" s="253">
        <v>0.6</v>
      </c>
      <c r="AK51" s="259">
        <v>754677</v>
      </c>
      <c r="AL51" s="253">
        <v>0.6</v>
      </c>
      <c r="AM51" s="259">
        <v>24107116</v>
      </c>
      <c r="AN51" s="289">
        <v>19.399999999999999</v>
      </c>
      <c r="AO51" s="1296">
        <v>0</v>
      </c>
      <c r="AP51" s="1297">
        <v>0</v>
      </c>
      <c r="AQ51" s="1298">
        <v>7116268</v>
      </c>
      <c r="AR51" s="1299">
        <v>5.7</v>
      </c>
      <c r="AS51" s="291">
        <v>212711</v>
      </c>
      <c r="AT51" s="293">
        <v>0.2</v>
      </c>
      <c r="AU51" s="292">
        <v>637469</v>
      </c>
      <c r="AV51" s="293">
        <v>0.5</v>
      </c>
      <c r="AW51" s="292">
        <v>1264106</v>
      </c>
      <c r="AX51" s="1269">
        <v>1</v>
      </c>
      <c r="AY51" s="258">
        <v>2734744</v>
      </c>
      <c r="AZ51" s="253">
        <v>2.2000000000000002</v>
      </c>
      <c r="BA51" s="259">
        <v>17911788</v>
      </c>
      <c r="BB51" s="253">
        <v>14.4</v>
      </c>
      <c r="BC51" s="259">
        <v>12596000</v>
      </c>
      <c r="BD51" s="1267">
        <v>10.199999999999999</v>
      </c>
      <c r="BE51" s="315">
        <v>124172132</v>
      </c>
      <c r="BF51" s="257">
        <v>100.00000000000003</v>
      </c>
      <c r="BG51" s="669"/>
    </row>
    <row r="52" spans="1:59" s="658" customFormat="1" ht="15.75" customHeight="1">
      <c r="A52" s="722" t="s">
        <v>568</v>
      </c>
      <c r="B52" s="187">
        <v>28452417</v>
      </c>
      <c r="C52" s="188">
        <v>25.6</v>
      </c>
      <c r="D52" s="189">
        <v>727610</v>
      </c>
      <c r="E52" s="188">
        <v>0.7</v>
      </c>
      <c r="F52" s="189">
        <v>33724</v>
      </c>
      <c r="G52" s="188">
        <v>0</v>
      </c>
      <c r="H52" s="189">
        <v>127757</v>
      </c>
      <c r="I52" s="188">
        <v>0.1</v>
      </c>
      <c r="J52" s="189">
        <v>118307</v>
      </c>
      <c r="K52" s="190">
        <v>0.1</v>
      </c>
      <c r="L52" s="187">
        <v>4857187</v>
      </c>
      <c r="M52" s="188">
        <v>4.4000000000000004</v>
      </c>
      <c r="N52" s="189">
        <v>7786</v>
      </c>
      <c r="O52" s="188">
        <v>0</v>
      </c>
      <c r="P52" s="194" t="s">
        <v>550</v>
      </c>
      <c r="Q52" s="188" t="s">
        <v>550</v>
      </c>
      <c r="R52" s="194" t="s">
        <v>550</v>
      </c>
      <c r="S52" s="188" t="s">
        <v>550</v>
      </c>
      <c r="T52" s="185">
        <v>33211</v>
      </c>
      <c r="U52" s="181">
        <v>0</v>
      </c>
      <c r="V52" s="129">
        <v>427584</v>
      </c>
      <c r="W52" s="133">
        <v>0.4</v>
      </c>
      <c r="X52" s="182">
        <v>657589</v>
      </c>
      <c r="Y52" s="181">
        <v>0.6</v>
      </c>
      <c r="Z52" s="186">
        <v>23230157</v>
      </c>
      <c r="AA52" s="181">
        <v>20.9</v>
      </c>
      <c r="AB52" s="186">
        <v>20714804</v>
      </c>
      <c r="AC52" s="186">
        <v>2515353</v>
      </c>
      <c r="AD52" s="185" t="s">
        <v>550</v>
      </c>
      <c r="AE52" s="185">
        <v>32917</v>
      </c>
      <c r="AF52" s="181">
        <v>0</v>
      </c>
      <c r="AG52" s="185">
        <v>575551</v>
      </c>
      <c r="AH52" s="198">
        <v>0.5</v>
      </c>
      <c r="AI52" s="187">
        <v>1182480</v>
      </c>
      <c r="AJ52" s="188">
        <v>1.1000000000000001</v>
      </c>
      <c r="AK52" s="189">
        <v>1096362</v>
      </c>
      <c r="AL52" s="188">
        <v>1</v>
      </c>
      <c r="AM52" s="189">
        <v>26945823</v>
      </c>
      <c r="AN52" s="192">
        <v>24.2</v>
      </c>
      <c r="AO52" s="1308">
        <v>12315</v>
      </c>
      <c r="AP52" s="1301">
        <v>0</v>
      </c>
      <c r="AQ52" s="1309">
        <v>7423546</v>
      </c>
      <c r="AR52" s="1310">
        <v>6.7</v>
      </c>
      <c r="AS52" s="536">
        <v>846032</v>
      </c>
      <c r="AT52" s="221">
        <v>0.8</v>
      </c>
      <c r="AU52" s="220">
        <v>199310</v>
      </c>
      <c r="AV52" s="221">
        <v>0.2</v>
      </c>
      <c r="AW52" s="220">
        <v>973503</v>
      </c>
      <c r="AX52" s="222">
        <v>0.9</v>
      </c>
      <c r="AY52" s="187">
        <v>3131902</v>
      </c>
      <c r="AZ52" s="188">
        <v>2.8</v>
      </c>
      <c r="BA52" s="189">
        <v>2377205</v>
      </c>
      <c r="BB52" s="188">
        <v>2.1</v>
      </c>
      <c r="BC52" s="189">
        <v>7654500</v>
      </c>
      <c r="BD52" s="1273">
        <v>6.9</v>
      </c>
      <c r="BE52" s="355">
        <v>111124775</v>
      </c>
      <c r="BF52" s="124">
        <v>100</v>
      </c>
      <c r="BG52" s="669"/>
    </row>
    <row r="53" spans="1:59" s="658" customFormat="1" ht="15.75" customHeight="1">
      <c r="A53" s="449" t="s">
        <v>214</v>
      </c>
      <c r="B53" s="258">
        <v>83141171</v>
      </c>
      <c r="C53" s="253">
        <v>36.799999999999997</v>
      </c>
      <c r="D53" s="259">
        <v>1886181</v>
      </c>
      <c r="E53" s="253">
        <v>0.8</v>
      </c>
      <c r="F53" s="259">
        <v>55997</v>
      </c>
      <c r="G53" s="253">
        <v>0</v>
      </c>
      <c r="H53" s="259">
        <v>347860</v>
      </c>
      <c r="I53" s="253">
        <v>0.2</v>
      </c>
      <c r="J53" s="259">
        <v>528937</v>
      </c>
      <c r="K53" s="257">
        <v>0.2</v>
      </c>
      <c r="L53" s="258">
        <v>11148837</v>
      </c>
      <c r="M53" s="253">
        <v>4.9000000000000004</v>
      </c>
      <c r="N53" s="259">
        <v>51367</v>
      </c>
      <c r="O53" s="253">
        <v>0</v>
      </c>
      <c r="P53" s="260" t="s">
        <v>550</v>
      </c>
      <c r="Q53" s="253" t="s">
        <v>550</v>
      </c>
      <c r="R53" s="260" t="s">
        <v>550</v>
      </c>
      <c r="S53" s="253" t="s">
        <v>550</v>
      </c>
      <c r="T53" s="240">
        <v>114988</v>
      </c>
      <c r="U53" s="239">
        <v>0</v>
      </c>
      <c r="V53" s="240">
        <v>952204</v>
      </c>
      <c r="W53" s="247">
        <v>0.4</v>
      </c>
      <c r="X53" s="244">
        <v>1474823</v>
      </c>
      <c r="Y53" s="239">
        <v>0.7</v>
      </c>
      <c r="Z53" s="267">
        <v>16609201</v>
      </c>
      <c r="AA53" s="239">
        <v>7.3</v>
      </c>
      <c r="AB53" s="267">
        <v>15077248</v>
      </c>
      <c r="AC53" s="267">
        <v>1531915</v>
      </c>
      <c r="AD53" s="240">
        <v>38</v>
      </c>
      <c r="AE53" s="240">
        <v>70329</v>
      </c>
      <c r="AF53" s="239">
        <v>0</v>
      </c>
      <c r="AG53" s="240">
        <v>1641973</v>
      </c>
      <c r="AH53" s="247">
        <v>0.7</v>
      </c>
      <c r="AI53" s="258">
        <v>1376972</v>
      </c>
      <c r="AJ53" s="253">
        <v>0.6</v>
      </c>
      <c r="AK53" s="259">
        <v>1126552</v>
      </c>
      <c r="AL53" s="253">
        <v>0.5</v>
      </c>
      <c r="AM53" s="259">
        <v>56007901</v>
      </c>
      <c r="AN53" s="289">
        <v>24.8</v>
      </c>
      <c r="AO53" s="1296" t="s">
        <v>550</v>
      </c>
      <c r="AP53" s="1297" t="s">
        <v>550</v>
      </c>
      <c r="AQ53" s="1298">
        <v>13287181</v>
      </c>
      <c r="AR53" s="1299">
        <v>5.9</v>
      </c>
      <c r="AS53" s="291">
        <v>452487</v>
      </c>
      <c r="AT53" s="293">
        <v>0.2</v>
      </c>
      <c r="AU53" s="292">
        <v>311371</v>
      </c>
      <c r="AV53" s="293">
        <v>0.1</v>
      </c>
      <c r="AW53" s="292">
        <v>4339269</v>
      </c>
      <c r="AX53" s="1269">
        <v>1.9</v>
      </c>
      <c r="AY53" s="258">
        <v>8532835</v>
      </c>
      <c r="AZ53" s="253">
        <v>3.8</v>
      </c>
      <c r="BA53" s="259">
        <v>5084469</v>
      </c>
      <c r="BB53" s="253">
        <v>2.2999999999999998</v>
      </c>
      <c r="BC53" s="259">
        <v>17561000</v>
      </c>
      <c r="BD53" s="1267">
        <v>7.8</v>
      </c>
      <c r="BE53" s="315">
        <v>226103905</v>
      </c>
      <c r="BF53" s="257">
        <v>100</v>
      </c>
      <c r="BG53" s="669"/>
    </row>
    <row r="54" spans="1:59" s="658" customFormat="1" ht="15.75" customHeight="1">
      <c r="A54" s="722" t="s">
        <v>567</v>
      </c>
      <c r="B54" s="187">
        <v>30304490</v>
      </c>
      <c r="C54" s="188">
        <v>26.8</v>
      </c>
      <c r="D54" s="189">
        <v>613890</v>
      </c>
      <c r="E54" s="188">
        <v>0.5</v>
      </c>
      <c r="F54" s="189">
        <v>29466</v>
      </c>
      <c r="G54" s="188">
        <v>0</v>
      </c>
      <c r="H54" s="189">
        <v>186718</v>
      </c>
      <c r="I54" s="188">
        <v>0.2</v>
      </c>
      <c r="J54" s="189">
        <v>202705</v>
      </c>
      <c r="K54" s="190">
        <v>0.2</v>
      </c>
      <c r="L54" s="187">
        <v>5331839</v>
      </c>
      <c r="M54" s="188">
        <v>4.7</v>
      </c>
      <c r="N54" s="189">
        <v>25170</v>
      </c>
      <c r="O54" s="188">
        <v>0</v>
      </c>
      <c r="P54" s="194">
        <v>0</v>
      </c>
      <c r="Q54" s="188">
        <v>0</v>
      </c>
      <c r="R54" s="194">
        <v>0</v>
      </c>
      <c r="S54" s="188">
        <v>0</v>
      </c>
      <c r="T54" s="185">
        <v>67855</v>
      </c>
      <c r="U54" s="181">
        <v>0.1</v>
      </c>
      <c r="V54" s="185">
        <v>428436</v>
      </c>
      <c r="W54" s="198">
        <v>0.4</v>
      </c>
      <c r="X54" s="182">
        <v>706823</v>
      </c>
      <c r="Y54" s="181">
        <v>0.6</v>
      </c>
      <c r="Z54" s="186">
        <v>22073306</v>
      </c>
      <c r="AA54" s="181">
        <v>19.5</v>
      </c>
      <c r="AB54" s="186">
        <v>19659332</v>
      </c>
      <c r="AC54" s="186">
        <v>2413974</v>
      </c>
      <c r="AD54" s="185">
        <v>0</v>
      </c>
      <c r="AE54" s="185">
        <v>21377</v>
      </c>
      <c r="AF54" s="181">
        <v>1.8871554990000381E-4</v>
      </c>
      <c r="AG54" s="185">
        <v>604330</v>
      </c>
      <c r="AH54" s="198">
        <v>0.5</v>
      </c>
      <c r="AI54" s="187">
        <v>1228338</v>
      </c>
      <c r="AJ54" s="188">
        <v>1.1000000000000001</v>
      </c>
      <c r="AK54" s="189">
        <v>921997</v>
      </c>
      <c r="AL54" s="188">
        <v>0.8</v>
      </c>
      <c r="AM54" s="189">
        <v>24969231</v>
      </c>
      <c r="AN54" s="192">
        <v>22</v>
      </c>
      <c r="AO54" s="1308">
        <v>133081</v>
      </c>
      <c r="AP54" s="1301">
        <v>0.1</v>
      </c>
      <c r="AQ54" s="1309">
        <v>7556902</v>
      </c>
      <c r="AR54" s="1310">
        <v>6.7</v>
      </c>
      <c r="AS54" s="536">
        <v>445510</v>
      </c>
      <c r="AT54" s="221">
        <v>0.4</v>
      </c>
      <c r="AU54" s="220">
        <v>634847</v>
      </c>
      <c r="AV54" s="221">
        <v>0.6</v>
      </c>
      <c r="AW54" s="220">
        <v>106752</v>
      </c>
      <c r="AX54" s="222">
        <v>0.1</v>
      </c>
      <c r="AY54" s="187">
        <v>3149439</v>
      </c>
      <c r="AZ54" s="188">
        <v>2.8</v>
      </c>
      <c r="BA54" s="189">
        <v>4882902</v>
      </c>
      <c r="BB54" s="188">
        <v>4.3</v>
      </c>
      <c r="BC54" s="189">
        <v>8650900</v>
      </c>
      <c r="BD54" s="1273">
        <v>7.6</v>
      </c>
      <c r="BE54" s="231">
        <v>113276304</v>
      </c>
      <c r="BF54" s="190">
        <v>100.00018871554988</v>
      </c>
      <c r="BG54" s="669"/>
    </row>
    <row r="55" spans="1:59" s="658" customFormat="1" ht="15.75" customHeight="1">
      <c r="A55" s="449" t="s">
        <v>249</v>
      </c>
      <c r="B55" s="258">
        <v>75777212</v>
      </c>
      <c r="C55" s="253">
        <v>35.9</v>
      </c>
      <c r="D55" s="259">
        <v>1616481</v>
      </c>
      <c r="E55" s="253">
        <v>0.8</v>
      </c>
      <c r="F55" s="259">
        <v>59927</v>
      </c>
      <c r="G55" s="253">
        <v>0</v>
      </c>
      <c r="H55" s="259">
        <v>382147</v>
      </c>
      <c r="I55" s="253">
        <v>0.2</v>
      </c>
      <c r="J55" s="259">
        <v>416022</v>
      </c>
      <c r="K55" s="257">
        <v>0.2</v>
      </c>
      <c r="L55" s="258">
        <v>11055648</v>
      </c>
      <c r="M55" s="253">
        <v>5.2</v>
      </c>
      <c r="N55" s="259">
        <v>51354</v>
      </c>
      <c r="O55" s="253">
        <v>0</v>
      </c>
      <c r="P55" s="260" t="s">
        <v>550</v>
      </c>
      <c r="Q55" s="253" t="s">
        <v>550</v>
      </c>
      <c r="R55" s="260" t="s">
        <v>550</v>
      </c>
      <c r="S55" s="253" t="s">
        <v>550</v>
      </c>
      <c r="T55" s="240">
        <v>154965</v>
      </c>
      <c r="U55" s="239">
        <v>0.1</v>
      </c>
      <c r="V55" s="240">
        <v>968735</v>
      </c>
      <c r="W55" s="247">
        <v>0.5</v>
      </c>
      <c r="X55" s="244">
        <v>1670918</v>
      </c>
      <c r="Y55" s="239">
        <v>0.8</v>
      </c>
      <c r="Z55" s="267">
        <v>19210799</v>
      </c>
      <c r="AA55" s="239">
        <v>9.1</v>
      </c>
      <c r="AB55" s="267">
        <v>18144569</v>
      </c>
      <c r="AC55" s="267">
        <v>1066223</v>
      </c>
      <c r="AD55" s="240">
        <v>7</v>
      </c>
      <c r="AE55" s="240">
        <v>62580</v>
      </c>
      <c r="AF55" s="239">
        <v>0</v>
      </c>
      <c r="AG55" s="240">
        <v>479433</v>
      </c>
      <c r="AH55" s="247">
        <v>0.2</v>
      </c>
      <c r="AI55" s="258">
        <v>1765737</v>
      </c>
      <c r="AJ55" s="253">
        <v>0.8</v>
      </c>
      <c r="AK55" s="259">
        <v>1097733</v>
      </c>
      <c r="AL55" s="253">
        <v>0.5</v>
      </c>
      <c r="AM55" s="259">
        <v>56381429</v>
      </c>
      <c r="AN55" s="289">
        <v>26.7</v>
      </c>
      <c r="AO55" s="1296" t="s">
        <v>550</v>
      </c>
      <c r="AP55" s="1297" t="s">
        <v>550</v>
      </c>
      <c r="AQ55" s="1298">
        <v>14160730</v>
      </c>
      <c r="AR55" s="1299">
        <v>6.7</v>
      </c>
      <c r="AS55" s="291">
        <v>1026567</v>
      </c>
      <c r="AT55" s="293">
        <v>0.5</v>
      </c>
      <c r="AU55" s="292">
        <v>980278</v>
      </c>
      <c r="AV55" s="293">
        <v>0.5</v>
      </c>
      <c r="AW55" s="292">
        <v>4470215</v>
      </c>
      <c r="AX55" s="1269">
        <v>2.1</v>
      </c>
      <c r="AY55" s="258">
        <v>6099158</v>
      </c>
      <c r="AZ55" s="253">
        <v>2.9</v>
      </c>
      <c r="BA55" s="259">
        <v>2208036</v>
      </c>
      <c r="BB55" s="253">
        <v>1</v>
      </c>
      <c r="BC55" s="259">
        <v>11263500</v>
      </c>
      <c r="BD55" s="1267">
        <v>5.3</v>
      </c>
      <c r="BE55" s="315">
        <v>211359604</v>
      </c>
      <c r="BF55" s="257">
        <v>100</v>
      </c>
      <c r="BG55" s="669"/>
    </row>
    <row r="56" spans="1:59" s="658" customFormat="1" ht="15.75" customHeight="1">
      <c r="A56" s="722" t="s">
        <v>268</v>
      </c>
      <c r="B56" s="125">
        <v>32425367</v>
      </c>
      <c r="C56" s="123">
        <v>24.1</v>
      </c>
      <c r="D56" s="126">
        <v>838078</v>
      </c>
      <c r="E56" s="123">
        <v>0.6</v>
      </c>
      <c r="F56" s="126">
        <v>45582</v>
      </c>
      <c r="G56" s="123">
        <v>0</v>
      </c>
      <c r="H56" s="126">
        <v>181290</v>
      </c>
      <c r="I56" s="123">
        <v>0.1</v>
      </c>
      <c r="J56" s="126">
        <v>210659</v>
      </c>
      <c r="K56" s="124">
        <v>0.2</v>
      </c>
      <c r="L56" s="125">
        <v>6040334</v>
      </c>
      <c r="M56" s="123">
        <v>4.5</v>
      </c>
      <c r="N56" s="126">
        <v>46265</v>
      </c>
      <c r="O56" s="123">
        <v>0</v>
      </c>
      <c r="P56" s="389" t="s">
        <v>550</v>
      </c>
      <c r="Q56" s="390" t="s">
        <v>550</v>
      </c>
      <c r="R56" s="389" t="s">
        <v>550</v>
      </c>
      <c r="S56" s="390" t="s">
        <v>550</v>
      </c>
      <c r="T56" s="129">
        <v>72523</v>
      </c>
      <c r="U56" s="116">
        <v>0.1</v>
      </c>
      <c r="V56" s="129">
        <v>519352</v>
      </c>
      <c r="W56" s="133">
        <v>0.4</v>
      </c>
      <c r="X56" s="120">
        <v>653528</v>
      </c>
      <c r="Y56" s="116">
        <v>0.5</v>
      </c>
      <c r="Z56" s="132">
        <v>28320906</v>
      </c>
      <c r="AA56" s="116">
        <v>21.1</v>
      </c>
      <c r="AB56" s="132">
        <v>26595872</v>
      </c>
      <c r="AC56" s="132">
        <v>1725034</v>
      </c>
      <c r="AD56" s="129" t="s">
        <v>550</v>
      </c>
      <c r="AE56" s="129">
        <v>36913</v>
      </c>
      <c r="AF56" s="116" t="s">
        <v>550</v>
      </c>
      <c r="AG56" s="129">
        <v>594605</v>
      </c>
      <c r="AH56" s="133">
        <v>0.4</v>
      </c>
      <c r="AI56" s="125">
        <v>2493263</v>
      </c>
      <c r="AJ56" s="123">
        <v>1.9</v>
      </c>
      <c r="AK56" s="126">
        <v>939554</v>
      </c>
      <c r="AL56" s="123">
        <v>0.7</v>
      </c>
      <c r="AM56" s="126">
        <v>30263896</v>
      </c>
      <c r="AN56" s="54">
        <v>22.5</v>
      </c>
      <c r="AO56" s="1312">
        <v>72319</v>
      </c>
      <c r="AP56" s="779">
        <v>0</v>
      </c>
      <c r="AQ56" s="1302">
        <v>8864478</v>
      </c>
      <c r="AR56" s="1303">
        <v>6.6</v>
      </c>
      <c r="AS56" s="535">
        <v>504825</v>
      </c>
      <c r="AT56" s="528">
        <v>0.4</v>
      </c>
      <c r="AU56" s="354">
        <v>543791</v>
      </c>
      <c r="AV56" s="528">
        <v>0.4</v>
      </c>
      <c r="AW56" s="354">
        <v>643000</v>
      </c>
      <c r="AX56" s="383">
        <v>0.5</v>
      </c>
      <c r="AY56" s="125">
        <v>3083132</v>
      </c>
      <c r="AZ56" s="123">
        <v>2.2999999999999998</v>
      </c>
      <c r="BA56" s="126">
        <v>6580027</v>
      </c>
      <c r="BB56" s="123">
        <v>4.9000000000000004</v>
      </c>
      <c r="BC56" s="126">
        <v>10470168</v>
      </c>
      <c r="BD56" s="1274">
        <v>7.8</v>
      </c>
      <c r="BE56" s="355">
        <v>134443855</v>
      </c>
      <c r="BF56" s="190">
        <v>100.00000000000001</v>
      </c>
      <c r="BG56" s="669"/>
    </row>
    <row r="57" spans="1:59" s="658" customFormat="1" ht="15.75" customHeight="1">
      <c r="A57" s="449" t="s">
        <v>216</v>
      </c>
      <c r="B57" s="258">
        <v>64051790</v>
      </c>
      <c r="C57" s="253">
        <v>34.200000000000003</v>
      </c>
      <c r="D57" s="259">
        <v>1043640</v>
      </c>
      <c r="E57" s="253">
        <v>0.6</v>
      </c>
      <c r="F57" s="259">
        <v>83927</v>
      </c>
      <c r="G57" s="253">
        <v>0</v>
      </c>
      <c r="H57" s="259">
        <v>521921</v>
      </c>
      <c r="I57" s="253">
        <v>0.3</v>
      </c>
      <c r="J57" s="259">
        <v>563284</v>
      </c>
      <c r="K57" s="257">
        <v>0.3</v>
      </c>
      <c r="L57" s="258">
        <v>10443603</v>
      </c>
      <c r="M57" s="253">
        <v>5.6</v>
      </c>
      <c r="N57" s="259">
        <v>24228</v>
      </c>
      <c r="O57" s="253">
        <v>0</v>
      </c>
      <c r="P57" s="260" t="s">
        <v>550</v>
      </c>
      <c r="Q57" s="253" t="s">
        <v>550</v>
      </c>
      <c r="R57" s="260" t="s">
        <v>550</v>
      </c>
      <c r="S57" s="253" t="s">
        <v>550</v>
      </c>
      <c r="T57" s="240">
        <v>80074</v>
      </c>
      <c r="U57" s="239">
        <v>0</v>
      </c>
      <c r="V57" s="240">
        <v>1248178</v>
      </c>
      <c r="W57" s="247">
        <v>0.7</v>
      </c>
      <c r="X57" s="244">
        <v>1115459</v>
      </c>
      <c r="Y57" s="239">
        <v>0.6</v>
      </c>
      <c r="Z57" s="267">
        <v>18861497</v>
      </c>
      <c r="AA57" s="239">
        <v>10.1</v>
      </c>
      <c r="AB57" s="267">
        <v>17499835</v>
      </c>
      <c r="AC57" s="267">
        <v>1361662</v>
      </c>
      <c r="AD57" s="240" t="s">
        <v>550</v>
      </c>
      <c r="AE57" s="240">
        <v>79886</v>
      </c>
      <c r="AF57" s="239">
        <v>0</v>
      </c>
      <c r="AG57" s="240">
        <v>1344591</v>
      </c>
      <c r="AH57" s="247">
        <v>0.7</v>
      </c>
      <c r="AI57" s="258">
        <v>1491736</v>
      </c>
      <c r="AJ57" s="253">
        <v>0.8</v>
      </c>
      <c r="AK57" s="259">
        <v>1730771</v>
      </c>
      <c r="AL57" s="253">
        <v>0.9</v>
      </c>
      <c r="AM57" s="259">
        <v>46789957</v>
      </c>
      <c r="AN57" s="289">
        <v>25</v>
      </c>
      <c r="AO57" s="1296">
        <v>661</v>
      </c>
      <c r="AP57" s="1297">
        <v>0</v>
      </c>
      <c r="AQ57" s="1298">
        <v>11737987</v>
      </c>
      <c r="AR57" s="1299">
        <v>6.3</v>
      </c>
      <c r="AS57" s="291">
        <v>113247</v>
      </c>
      <c r="AT57" s="293">
        <v>0.1</v>
      </c>
      <c r="AU57" s="292">
        <v>980852</v>
      </c>
      <c r="AV57" s="293">
        <v>0.5</v>
      </c>
      <c r="AW57" s="292">
        <v>223055</v>
      </c>
      <c r="AX57" s="1269">
        <v>0.1</v>
      </c>
      <c r="AY57" s="258">
        <v>2874554</v>
      </c>
      <c r="AZ57" s="253">
        <v>1.5</v>
      </c>
      <c r="BA57" s="259">
        <v>2954106</v>
      </c>
      <c r="BB57" s="253">
        <v>1.6</v>
      </c>
      <c r="BC57" s="259">
        <v>18959571</v>
      </c>
      <c r="BD57" s="1267">
        <v>10.1</v>
      </c>
      <c r="BE57" s="315">
        <v>187318575</v>
      </c>
      <c r="BF57" s="257">
        <v>100</v>
      </c>
      <c r="BG57" s="669"/>
    </row>
    <row r="58" spans="1:59" s="658" customFormat="1" ht="15.75" customHeight="1">
      <c r="A58" s="722" t="s">
        <v>259</v>
      </c>
      <c r="B58" s="187">
        <v>69329105</v>
      </c>
      <c r="C58" s="188">
        <v>29.9</v>
      </c>
      <c r="D58" s="189">
        <v>1451623</v>
      </c>
      <c r="E58" s="188">
        <v>0.6</v>
      </c>
      <c r="F58" s="189">
        <v>87312</v>
      </c>
      <c r="G58" s="188">
        <v>0</v>
      </c>
      <c r="H58" s="189">
        <v>396815</v>
      </c>
      <c r="I58" s="188">
        <v>0.2</v>
      </c>
      <c r="J58" s="189">
        <v>494802</v>
      </c>
      <c r="K58" s="190">
        <v>0.2</v>
      </c>
      <c r="L58" s="187">
        <v>12009694</v>
      </c>
      <c r="M58" s="188">
        <v>5.1999999999999993</v>
      </c>
      <c r="N58" s="189">
        <v>83832</v>
      </c>
      <c r="O58" s="188">
        <v>0</v>
      </c>
      <c r="P58" s="194" t="s">
        <v>550</v>
      </c>
      <c r="Q58" s="188" t="s">
        <v>550</v>
      </c>
      <c r="R58" s="194" t="s">
        <v>550</v>
      </c>
      <c r="S58" s="188" t="s">
        <v>550</v>
      </c>
      <c r="T58" s="185">
        <v>76872</v>
      </c>
      <c r="U58" s="181">
        <v>0</v>
      </c>
      <c r="V58" s="185">
        <v>1129513</v>
      </c>
      <c r="W58" s="198">
        <v>0.5</v>
      </c>
      <c r="X58" s="182">
        <v>1415476</v>
      </c>
      <c r="Y58" s="181">
        <v>0.6</v>
      </c>
      <c r="Z58" s="186">
        <v>24825599</v>
      </c>
      <c r="AA58" s="181">
        <v>10.7</v>
      </c>
      <c r="AB58" s="186">
        <v>22935485</v>
      </c>
      <c r="AC58" s="186">
        <v>1890114</v>
      </c>
      <c r="AD58" s="185" t="s">
        <v>550</v>
      </c>
      <c r="AE58" s="185">
        <v>64751</v>
      </c>
      <c r="AF58" s="181">
        <v>0</v>
      </c>
      <c r="AG58" s="185">
        <v>532217</v>
      </c>
      <c r="AH58" s="198">
        <v>0.2</v>
      </c>
      <c r="AI58" s="187">
        <v>1879086</v>
      </c>
      <c r="AJ58" s="188">
        <v>0.8</v>
      </c>
      <c r="AK58" s="189">
        <v>949836</v>
      </c>
      <c r="AL58" s="188">
        <v>0.4</v>
      </c>
      <c r="AM58" s="189">
        <v>74130426</v>
      </c>
      <c r="AN58" s="192">
        <v>32</v>
      </c>
      <c r="AO58" s="1308">
        <v>2570</v>
      </c>
      <c r="AP58" s="1301">
        <v>0</v>
      </c>
      <c r="AQ58" s="1309">
        <v>18216551</v>
      </c>
      <c r="AR58" s="1310">
        <v>7.8999999999999995</v>
      </c>
      <c r="AS58" s="536">
        <v>151947</v>
      </c>
      <c r="AT58" s="221">
        <v>0.1</v>
      </c>
      <c r="AU58" s="220">
        <v>718290</v>
      </c>
      <c r="AV58" s="221">
        <v>0.3</v>
      </c>
      <c r="AW58" s="220">
        <v>2702891</v>
      </c>
      <c r="AX58" s="222">
        <v>1.2000000000000002</v>
      </c>
      <c r="AY58" s="187">
        <v>2976453</v>
      </c>
      <c r="AZ58" s="188">
        <v>1.3</v>
      </c>
      <c r="BA58" s="189">
        <v>7105261</v>
      </c>
      <c r="BB58" s="188">
        <v>3.1</v>
      </c>
      <c r="BC58" s="189">
        <v>10906800</v>
      </c>
      <c r="BD58" s="1273">
        <v>4.7</v>
      </c>
      <c r="BE58" s="231">
        <v>231637722</v>
      </c>
      <c r="BF58" s="190">
        <v>100</v>
      </c>
      <c r="BG58" s="669"/>
    </row>
    <row r="59" spans="1:59" s="658" customFormat="1" ht="15.75" customHeight="1">
      <c r="A59" s="449" t="s">
        <v>260</v>
      </c>
      <c r="B59" s="258">
        <v>44798628</v>
      </c>
      <c r="C59" s="253">
        <v>26.6</v>
      </c>
      <c r="D59" s="259">
        <v>864791</v>
      </c>
      <c r="E59" s="253">
        <v>0.5</v>
      </c>
      <c r="F59" s="259">
        <v>88781</v>
      </c>
      <c r="G59" s="253">
        <v>0.1</v>
      </c>
      <c r="H59" s="259">
        <v>258085</v>
      </c>
      <c r="I59" s="253">
        <v>0.2</v>
      </c>
      <c r="J59" s="259">
        <v>344406</v>
      </c>
      <c r="K59" s="257">
        <v>0.2</v>
      </c>
      <c r="L59" s="258">
        <v>8228658</v>
      </c>
      <c r="M59" s="253">
        <v>4.9000000000000004</v>
      </c>
      <c r="N59" s="259">
        <v>11895</v>
      </c>
      <c r="O59" s="253">
        <v>0</v>
      </c>
      <c r="P59" s="260" t="s">
        <v>550</v>
      </c>
      <c r="Q59" s="253" t="s">
        <v>550</v>
      </c>
      <c r="R59" s="260" t="s">
        <v>550</v>
      </c>
      <c r="S59" s="253" t="s">
        <v>550</v>
      </c>
      <c r="T59" s="240">
        <v>42491</v>
      </c>
      <c r="U59" s="239">
        <v>0</v>
      </c>
      <c r="V59" s="240">
        <v>681373</v>
      </c>
      <c r="W59" s="247">
        <v>0.4</v>
      </c>
      <c r="X59" s="244">
        <v>738027</v>
      </c>
      <c r="Y59" s="239">
        <v>0.4</v>
      </c>
      <c r="Z59" s="267">
        <v>26613955</v>
      </c>
      <c r="AA59" s="239">
        <v>15.8</v>
      </c>
      <c r="AB59" s="267">
        <v>24618927</v>
      </c>
      <c r="AC59" s="267">
        <v>1995028</v>
      </c>
      <c r="AD59" s="240" t="s">
        <v>550</v>
      </c>
      <c r="AE59" s="240">
        <v>52028</v>
      </c>
      <c r="AF59" s="239">
        <v>0</v>
      </c>
      <c r="AG59" s="240">
        <v>819650</v>
      </c>
      <c r="AH59" s="247">
        <v>0.5</v>
      </c>
      <c r="AI59" s="258">
        <v>1832907</v>
      </c>
      <c r="AJ59" s="253">
        <v>1.1000000000000001</v>
      </c>
      <c r="AK59" s="259">
        <v>729970</v>
      </c>
      <c r="AL59" s="253">
        <v>0.4</v>
      </c>
      <c r="AM59" s="259">
        <v>50587597</v>
      </c>
      <c r="AN59" s="289">
        <v>30</v>
      </c>
      <c r="AO59" s="1296" t="s">
        <v>550</v>
      </c>
      <c r="AP59" s="1297" t="s">
        <v>550</v>
      </c>
      <c r="AQ59" s="1298">
        <v>11542399</v>
      </c>
      <c r="AR59" s="1299">
        <v>6.8</v>
      </c>
      <c r="AS59" s="291">
        <v>144876</v>
      </c>
      <c r="AT59" s="293">
        <v>0.1</v>
      </c>
      <c r="AU59" s="292">
        <v>556480</v>
      </c>
      <c r="AV59" s="293">
        <v>0.3</v>
      </c>
      <c r="AW59" s="292">
        <v>252064</v>
      </c>
      <c r="AX59" s="1269">
        <v>0.1</v>
      </c>
      <c r="AY59" s="258">
        <v>1454932</v>
      </c>
      <c r="AZ59" s="253">
        <v>0.9</v>
      </c>
      <c r="BA59" s="259">
        <v>2508828</v>
      </c>
      <c r="BB59" s="253">
        <v>1.5</v>
      </c>
      <c r="BC59" s="259">
        <v>15476176</v>
      </c>
      <c r="BD59" s="1267">
        <v>9.1999999999999993</v>
      </c>
      <c r="BE59" s="315">
        <v>168628997</v>
      </c>
      <c r="BF59" s="257">
        <v>100</v>
      </c>
      <c r="BG59" s="669"/>
    </row>
    <row r="60" spans="1:59" s="658" customFormat="1" ht="15.75" customHeight="1">
      <c r="A60" s="722" t="s">
        <v>266</v>
      </c>
      <c r="B60" s="187">
        <v>41234047</v>
      </c>
      <c r="C60" s="188">
        <v>26.1</v>
      </c>
      <c r="D60" s="189">
        <v>866846</v>
      </c>
      <c r="E60" s="188">
        <v>0.6</v>
      </c>
      <c r="F60" s="189">
        <v>21234</v>
      </c>
      <c r="G60" s="188">
        <v>0</v>
      </c>
      <c r="H60" s="189">
        <v>214237</v>
      </c>
      <c r="I60" s="188">
        <v>0.1</v>
      </c>
      <c r="J60" s="189">
        <v>250159</v>
      </c>
      <c r="K60" s="190">
        <v>0.2</v>
      </c>
      <c r="L60" s="187">
        <v>7139475</v>
      </c>
      <c r="M60" s="188">
        <v>4.5</v>
      </c>
      <c r="N60" s="189">
        <v>6965</v>
      </c>
      <c r="O60" s="188">
        <v>0</v>
      </c>
      <c r="P60" s="194">
        <v>0</v>
      </c>
      <c r="Q60" s="188">
        <v>0</v>
      </c>
      <c r="R60" s="194">
        <v>0</v>
      </c>
      <c r="S60" s="188">
        <v>0</v>
      </c>
      <c r="T60" s="185">
        <v>106219</v>
      </c>
      <c r="U60" s="181">
        <v>0.1</v>
      </c>
      <c r="V60" s="185">
        <v>630321</v>
      </c>
      <c r="W60" s="198">
        <v>0.4</v>
      </c>
      <c r="X60" s="182">
        <v>809902</v>
      </c>
      <c r="Y60" s="181">
        <v>0.5</v>
      </c>
      <c r="Z60" s="186">
        <v>23099857</v>
      </c>
      <c r="AA60" s="181">
        <v>14.6</v>
      </c>
      <c r="AB60" s="186">
        <v>21830195</v>
      </c>
      <c r="AC60" s="186">
        <v>1269662</v>
      </c>
      <c r="AD60" s="185">
        <v>0</v>
      </c>
      <c r="AE60" s="185">
        <v>59552</v>
      </c>
      <c r="AF60" s="181">
        <v>0</v>
      </c>
      <c r="AG60" s="185">
        <v>781964</v>
      </c>
      <c r="AH60" s="198">
        <v>0.5</v>
      </c>
      <c r="AI60" s="187">
        <v>1301350</v>
      </c>
      <c r="AJ60" s="188">
        <v>0.8</v>
      </c>
      <c r="AK60" s="189">
        <v>1152930</v>
      </c>
      <c r="AL60" s="188">
        <v>0.7</v>
      </c>
      <c r="AM60" s="189">
        <v>43783625</v>
      </c>
      <c r="AN60" s="192">
        <v>27.7</v>
      </c>
      <c r="AO60" s="1308">
        <v>110511</v>
      </c>
      <c r="AP60" s="1301">
        <v>0.1</v>
      </c>
      <c r="AQ60" s="1309">
        <v>12107565</v>
      </c>
      <c r="AR60" s="1310">
        <v>7.7</v>
      </c>
      <c r="AS60" s="536">
        <v>662248</v>
      </c>
      <c r="AT60" s="221">
        <v>0.4</v>
      </c>
      <c r="AU60" s="220">
        <v>2818308</v>
      </c>
      <c r="AV60" s="221">
        <v>1.8</v>
      </c>
      <c r="AW60" s="220">
        <v>3055422</v>
      </c>
      <c r="AX60" s="222">
        <v>1.9</v>
      </c>
      <c r="AY60" s="187">
        <v>1580441</v>
      </c>
      <c r="AZ60" s="188">
        <v>1</v>
      </c>
      <c r="BA60" s="189">
        <v>7425953</v>
      </c>
      <c r="BB60" s="188">
        <v>4.7</v>
      </c>
      <c r="BC60" s="189">
        <v>8833905</v>
      </c>
      <c r="BD60" s="1273">
        <v>5.6</v>
      </c>
      <c r="BE60" s="231">
        <v>158053036</v>
      </c>
      <c r="BF60" s="124">
        <v>100</v>
      </c>
      <c r="BG60" s="669"/>
    </row>
    <row r="61" spans="1:59" s="658" customFormat="1" ht="15.75" customHeight="1">
      <c r="A61" s="449" t="s">
        <v>351</v>
      </c>
      <c r="B61" s="270">
        <v>53148001</v>
      </c>
      <c r="C61" s="253">
        <v>20.3</v>
      </c>
      <c r="D61" s="259">
        <v>1027605</v>
      </c>
      <c r="E61" s="253">
        <v>0.4</v>
      </c>
      <c r="F61" s="259">
        <v>27616</v>
      </c>
      <c r="G61" s="253">
        <v>0</v>
      </c>
      <c r="H61" s="259">
        <v>207693</v>
      </c>
      <c r="I61" s="253">
        <v>0.1</v>
      </c>
      <c r="J61" s="259">
        <v>261504</v>
      </c>
      <c r="K61" s="257">
        <v>0.1</v>
      </c>
      <c r="L61" s="258">
        <v>10413827</v>
      </c>
      <c r="M61" s="253">
        <v>4</v>
      </c>
      <c r="N61" s="259">
        <v>49308</v>
      </c>
      <c r="O61" s="253">
        <v>0</v>
      </c>
      <c r="P61" s="260">
        <v>0</v>
      </c>
      <c r="Q61" s="253">
        <v>0</v>
      </c>
      <c r="R61" s="260">
        <v>0</v>
      </c>
      <c r="S61" s="253">
        <v>0</v>
      </c>
      <c r="T61" s="240">
        <v>51640</v>
      </c>
      <c r="U61" s="239">
        <v>0</v>
      </c>
      <c r="V61" s="240">
        <v>822516</v>
      </c>
      <c r="W61" s="247">
        <v>0.3</v>
      </c>
      <c r="X61" s="244">
        <v>1021002</v>
      </c>
      <c r="Y61" s="239">
        <v>0.4</v>
      </c>
      <c r="Z61" s="268">
        <v>38234334</v>
      </c>
      <c r="AA61" s="239">
        <v>14.6</v>
      </c>
      <c r="AB61" s="240">
        <v>36245048</v>
      </c>
      <c r="AC61" s="240">
        <v>1989286</v>
      </c>
      <c r="AD61" s="240">
        <v>0</v>
      </c>
      <c r="AE61" s="240">
        <v>55975</v>
      </c>
      <c r="AF61" s="239">
        <v>0</v>
      </c>
      <c r="AG61" s="240">
        <v>1438400</v>
      </c>
      <c r="AH61" s="247">
        <v>0.5</v>
      </c>
      <c r="AI61" s="258">
        <v>3155208</v>
      </c>
      <c r="AJ61" s="253">
        <v>1.2</v>
      </c>
      <c r="AK61" s="259">
        <v>708305</v>
      </c>
      <c r="AL61" s="253">
        <v>0.3</v>
      </c>
      <c r="AM61" s="259">
        <v>76187323</v>
      </c>
      <c r="AN61" s="253">
        <v>29</v>
      </c>
      <c r="AO61" s="1296">
        <v>300</v>
      </c>
      <c r="AP61" s="1297">
        <v>0</v>
      </c>
      <c r="AQ61" s="1298">
        <v>23279395</v>
      </c>
      <c r="AR61" s="1299">
        <v>8.9</v>
      </c>
      <c r="AS61" s="292">
        <v>1566193</v>
      </c>
      <c r="AT61" s="293">
        <v>0.6</v>
      </c>
      <c r="AU61" s="292">
        <v>1113732</v>
      </c>
      <c r="AV61" s="293">
        <v>0.4</v>
      </c>
      <c r="AW61" s="292">
        <v>4914455</v>
      </c>
      <c r="AX61" s="1269">
        <v>1.9</v>
      </c>
      <c r="AY61" s="258">
        <v>5501761</v>
      </c>
      <c r="AZ61" s="253">
        <v>2.1</v>
      </c>
      <c r="BA61" s="259">
        <v>6892700</v>
      </c>
      <c r="BB61" s="253">
        <v>2.6</v>
      </c>
      <c r="BC61" s="259">
        <v>32222719</v>
      </c>
      <c r="BD61" s="1267">
        <v>12.3</v>
      </c>
      <c r="BE61" s="315">
        <v>262301512</v>
      </c>
      <c r="BF61" s="257">
        <v>100</v>
      </c>
      <c r="BG61" s="669"/>
    </row>
    <row r="62" spans="1:59" s="658" customFormat="1" ht="15.75" customHeight="1">
      <c r="A62" s="722" t="s">
        <v>566</v>
      </c>
      <c r="B62" s="203">
        <v>29238914</v>
      </c>
      <c r="C62" s="188">
        <v>20.2</v>
      </c>
      <c r="D62" s="189">
        <v>761481</v>
      </c>
      <c r="E62" s="188">
        <v>0.5</v>
      </c>
      <c r="F62" s="189">
        <v>15466</v>
      </c>
      <c r="G62" s="188">
        <v>0</v>
      </c>
      <c r="H62" s="189">
        <v>116769</v>
      </c>
      <c r="I62" s="188">
        <v>0.1</v>
      </c>
      <c r="J62" s="189">
        <v>147206</v>
      </c>
      <c r="K62" s="190">
        <v>0.1</v>
      </c>
      <c r="L62" s="203">
        <v>5956628</v>
      </c>
      <c r="M62" s="188">
        <v>4.0999999999999996</v>
      </c>
      <c r="N62" s="189">
        <v>40791</v>
      </c>
      <c r="O62" s="188">
        <v>0</v>
      </c>
      <c r="P62" s="194" t="s">
        <v>550</v>
      </c>
      <c r="Q62" s="192" t="s">
        <v>550</v>
      </c>
      <c r="R62" s="194">
        <v>0</v>
      </c>
      <c r="S62" s="192">
        <v>0</v>
      </c>
      <c r="T62" s="189">
        <v>38420</v>
      </c>
      <c r="U62" s="188">
        <v>0</v>
      </c>
      <c r="V62" s="189">
        <v>341776</v>
      </c>
      <c r="W62" s="190">
        <v>0.2</v>
      </c>
      <c r="X62" s="187">
        <v>621341</v>
      </c>
      <c r="Y62" s="188">
        <v>0.4</v>
      </c>
      <c r="Z62" s="201">
        <v>26939462</v>
      </c>
      <c r="AA62" s="181">
        <v>18.600000000000001</v>
      </c>
      <c r="AB62" s="185">
        <v>24858352</v>
      </c>
      <c r="AC62" s="185">
        <v>2081110</v>
      </c>
      <c r="AD62" s="185" t="s">
        <v>550</v>
      </c>
      <c r="AE62" s="185">
        <v>31731</v>
      </c>
      <c r="AF62" s="181">
        <v>0</v>
      </c>
      <c r="AG62" s="185">
        <v>1738005</v>
      </c>
      <c r="AH62" s="198">
        <v>1.2</v>
      </c>
      <c r="AI62" s="182">
        <v>1965808</v>
      </c>
      <c r="AJ62" s="181">
        <v>1.4</v>
      </c>
      <c r="AK62" s="185">
        <v>743444</v>
      </c>
      <c r="AL62" s="181">
        <v>0.5</v>
      </c>
      <c r="AM62" s="185">
        <v>35536114</v>
      </c>
      <c r="AN62" s="181">
        <v>24.6</v>
      </c>
      <c r="AO62" s="197">
        <v>785088</v>
      </c>
      <c r="AP62" s="1315">
        <v>0.5</v>
      </c>
      <c r="AQ62" s="1309">
        <v>13445492</v>
      </c>
      <c r="AR62" s="1310">
        <v>9.3000000000000007</v>
      </c>
      <c r="AS62" s="220">
        <v>639805</v>
      </c>
      <c r="AT62" s="221">
        <v>0.4</v>
      </c>
      <c r="AU62" s="220">
        <v>2094253</v>
      </c>
      <c r="AV62" s="221">
        <v>1.4</v>
      </c>
      <c r="AW62" s="220">
        <v>4126228</v>
      </c>
      <c r="AX62" s="222">
        <v>2.9</v>
      </c>
      <c r="AY62" s="1256">
        <v>5705668</v>
      </c>
      <c r="AZ62" s="221">
        <v>3.9</v>
      </c>
      <c r="BA62" s="220">
        <v>4144257</v>
      </c>
      <c r="BB62" s="221">
        <v>2.9</v>
      </c>
      <c r="BC62" s="220">
        <v>9506300</v>
      </c>
      <c r="BD62" s="1324">
        <v>6.6</v>
      </c>
      <c r="BE62" s="537">
        <v>144680447</v>
      </c>
      <c r="BF62" s="190">
        <v>100</v>
      </c>
      <c r="BG62" s="669"/>
    </row>
    <row r="63" spans="1:59" s="658" customFormat="1" ht="15.75" customHeight="1">
      <c r="A63" s="449" t="s">
        <v>261</v>
      </c>
      <c r="B63" s="270">
        <v>79167622</v>
      </c>
      <c r="C63" s="253">
        <v>37.4</v>
      </c>
      <c r="D63" s="259">
        <v>1766661</v>
      </c>
      <c r="E63" s="253">
        <v>0.8</v>
      </c>
      <c r="F63" s="259">
        <v>45014</v>
      </c>
      <c r="G63" s="253">
        <v>0</v>
      </c>
      <c r="H63" s="259">
        <v>279081</v>
      </c>
      <c r="I63" s="253">
        <v>0.1</v>
      </c>
      <c r="J63" s="259">
        <v>297679</v>
      </c>
      <c r="K63" s="257">
        <v>0.1</v>
      </c>
      <c r="L63" s="258">
        <v>11399484</v>
      </c>
      <c r="M63" s="253">
        <v>5.4</v>
      </c>
      <c r="N63" s="259">
        <v>82109</v>
      </c>
      <c r="O63" s="253">
        <v>0</v>
      </c>
      <c r="P63" s="260" t="s">
        <v>550</v>
      </c>
      <c r="Q63" s="253" t="s">
        <v>550</v>
      </c>
      <c r="R63" s="260" t="s">
        <v>550</v>
      </c>
      <c r="S63" s="253" t="s">
        <v>550</v>
      </c>
      <c r="T63" s="240">
        <v>74947</v>
      </c>
      <c r="U63" s="239">
        <v>0</v>
      </c>
      <c r="V63" s="240">
        <v>1032698</v>
      </c>
      <c r="W63" s="247">
        <v>0.5</v>
      </c>
      <c r="X63" s="244">
        <v>1246158</v>
      </c>
      <c r="Y63" s="239">
        <v>0.6</v>
      </c>
      <c r="Z63" s="268">
        <v>11999745</v>
      </c>
      <c r="AA63" s="239">
        <v>5.7</v>
      </c>
      <c r="AB63" s="240">
        <v>10973487</v>
      </c>
      <c r="AC63" s="240">
        <v>1026258</v>
      </c>
      <c r="AD63" s="240" t="s">
        <v>550</v>
      </c>
      <c r="AE63" s="240">
        <v>74625</v>
      </c>
      <c r="AF63" s="239">
        <v>0</v>
      </c>
      <c r="AG63" s="240">
        <v>492787</v>
      </c>
      <c r="AH63" s="247">
        <v>0.2</v>
      </c>
      <c r="AI63" s="258">
        <v>2226484</v>
      </c>
      <c r="AJ63" s="253">
        <v>1.1000000000000001</v>
      </c>
      <c r="AK63" s="259">
        <v>791678</v>
      </c>
      <c r="AL63" s="253">
        <v>0.4</v>
      </c>
      <c r="AM63" s="259">
        <v>60017208</v>
      </c>
      <c r="AN63" s="253">
        <v>28.3</v>
      </c>
      <c r="AO63" s="1296">
        <v>15117</v>
      </c>
      <c r="AP63" s="1297">
        <v>0</v>
      </c>
      <c r="AQ63" s="1298">
        <v>14938776</v>
      </c>
      <c r="AR63" s="1299">
        <v>7.1</v>
      </c>
      <c r="AS63" s="292">
        <v>319471</v>
      </c>
      <c r="AT63" s="293">
        <v>0.1</v>
      </c>
      <c r="AU63" s="292">
        <v>1009274</v>
      </c>
      <c r="AV63" s="293">
        <v>0.5</v>
      </c>
      <c r="AW63" s="292">
        <v>1290738</v>
      </c>
      <c r="AX63" s="1269">
        <v>0.6</v>
      </c>
      <c r="AY63" s="258">
        <v>3740120</v>
      </c>
      <c r="AZ63" s="253">
        <v>1.8</v>
      </c>
      <c r="BA63" s="259">
        <v>5216704</v>
      </c>
      <c r="BB63" s="253">
        <v>2.5</v>
      </c>
      <c r="BC63" s="259">
        <v>14347100</v>
      </c>
      <c r="BD63" s="1267">
        <v>6.8</v>
      </c>
      <c r="BE63" s="315">
        <v>211871280</v>
      </c>
      <c r="BF63" s="257">
        <v>100</v>
      </c>
      <c r="BG63" s="669"/>
    </row>
    <row r="64" spans="1:59" s="658" customFormat="1" ht="15.75" customHeight="1">
      <c r="A64" s="722" t="s">
        <v>222</v>
      </c>
      <c r="B64" s="203">
        <v>54326657</v>
      </c>
      <c r="C64" s="188">
        <v>26</v>
      </c>
      <c r="D64" s="189">
        <v>1852923</v>
      </c>
      <c r="E64" s="188">
        <v>0.9</v>
      </c>
      <c r="F64" s="189">
        <v>26922</v>
      </c>
      <c r="G64" s="188">
        <v>0</v>
      </c>
      <c r="H64" s="189">
        <v>193176</v>
      </c>
      <c r="I64" s="188">
        <v>0.1</v>
      </c>
      <c r="J64" s="189">
        <v>197699</v>
      </c>
      <c r="K64" s="190">
        <v>0.1</v>
      </c>
      <c r="L64" s="203">
        <v>9869379</v>
      </c>
      <c r="M64" s="188">
        <v>4.8</v>
      </c>
      <c r="N64" s="189">
        <v>180852</v>
      </c>
      <c r="O64" s="188">
        <v>0.1</v>
      </c>
      <c r="P64" s="194" t="s">
        <v>550</v>
      </c>
      <c r="Q64" s="192" t="s">
        <v>550</v>
      </c>
      <c r="R64" s="194">
        <v>73</v>
      </c>
      <c r="S64" s="192">
        <v>0</v>
      </c>
      <c r="T64" s="189">
        <v>66901</v>
      </c>
      <c r="U64" s="188">
        <v>0</v>
      </c>
      <c r="V64" s="189">
        <v>771725</v>
      </c>
      <c r="W64" s="190">
        <v>0.4</v>
      </c>
      <c r="X64" s="187">
        <v>1084660</v>
      </c>
      <c r="Y64" s="188">
        <v>0.5</v>
      </c>
      <c r="Z64" s="201">
        <v>25077604</v>
      </c>
      <c r="AA64" s="181">
        <v>12</v>
      </c>
      <c r="AB64" s="185">
        <v>23441164</v>
      </c>
      <c r="AC64" s="185">
        <v>1636440</v>
      </c>
      <c r="AD64" s="185">
        <v>0</v>
      </c>
      <c r="AE64" s="185">
        <v>98522</v>
      </c>
      <c r="AF64" s="181">
        <v>0</v>
      </c>
      <c r="AG64" s="185">
        <v>1710177</v>
      </c>
      <c r="AH64" s="198">
        <v>0.8</v>
      </c>
      <c r="AI64" s="182">
        <v>1974064</v>
      </c>
      <c r="AJ64" s="181">
        <v>0.9</v>
      </c>
      <c r="AK64" s="185">
        <v>1144314</v>
      </c>
      <c r="AL64" s="181">
        <v>0.5</v>
      </c>
      <c r="AM64" s="185">
        <v>56614416</v>
      </c>
      <c r="AN64" s="181">
        <v>27.1</v>
      </c>
      <c r="AO64" s="197" t="s">
        <v>550</v>
      </c>
      <c r="AP64" s="1315" t="s">
        <v>550</v>
      </c>
      <c r="AQ64" s="1309">
        <v>26814915</v>
      </c>
      <c r="AR64" s="1310">
        <v>12.8</v>
      </c>
      <c r="AS64" s="220">
        <v>1063272</v>
      </c>
      <c r="AT64" s="221">
        <v>0.5</v>
      </c>
      <c r="AU64" s="220">
        <v>2777268</v>
      </c>
      <c r="AV64" s="221">
        <v>1.3</v>
      </c>
      <c r="AW64" s="220">
        <v>1921121</v>
      </c>
      <c r="AX64" s="222">
        <v>0.9</v>
      </c>
      <c r="AY64" s="1256">
        <v>4339136</v>
      </c>
      <c r="AZ64" s="221">
        <v>2.2000000000000002</v>
      </c>
      <c r="BA64" s="220">
        <v>2675884</v>
      </c>
      <c r="BB64" s="221">
        <v>1.3</v>
      </c>
      <c r="BC64" s="220">
        <v>14225779</v>
      </c>
      <c r="BD64" s="1324">
        <v>6.8</v>
      </c>
      <c r="BE64" s="537">
        <v>209007439</v>
      </c>
      <c r="BF64" s="190">
        <v>100</v>
      </c>
      <c r="BG64" s="669"/>
    </row>
    <row r="65" spans="1:59" s="658" customFormat="1" ht="15.75" customHeight="1">
      <c r="A65" s="449" t="s">
        <v>251</v>
      </c>
      <c r="B65" s="270">
        <v>88084159</v>
      </c>
      <c r="C65" s="253">
        <v>28.8</v>
      </c>
      <c r="D65" s="259">
        <v>1834376</v>
      </c>
      <c r="E65" s="253">
        <v>0.6</v>
      </c>
      <c r="F65" s="259">
        <v>47871</v>
      </c>
      <c r="G65" s="253">
        <v>0</v>
      </c>
      <c r="H65" s="259">
        <v>199178</v>
      </c>
      <c r="I65" s="253">
        <v>0.1</v>
      </c>
      <c r="J65" s="259">
        <v>276338</v>
      </c>
      <c r="K65" s="257">
        <v>0.1</v>
      </c>
      <c r="L65" s="270">
        <v>14394586</v>
      </c>
      <c r="M65" s="253">
        <v>4.7</v>
      </c>
      <c r="N65" s="259">
        <v>58316</v>
      </c>
      <c r="O65" s="253">
        <v>0</v>
      </c>
      <c r="P65" s="260">
        <v>0</v>
      </c>
      <c r="Q65" s="259" t="s">
        <v>550</v>
      </c>
      <c r="R65" s="260">
        <v>0</v>
      </c>
      <c r="S65" s="259" t="s">
        <v>550</v>
      </c>
      <c r="T65" s="240">
        <v>81929</v>
      </c>
      <c r="U65" s="253">
        <v>0</v>
      </c>
      <c r="V65" s="259">
        <v>1214434</v>
      </c>
      <c r="W65" s="257">
        <v>0.4</v>
      </c>
      <c r="X65" s="258">
        <v>1803157</v>
      </c>
      <c r="Y65" s="253">
        <v>0.6</v>
      </c>
      <c r="Z65" s="267">
        <v>34856597</v>
      </c>
      <c r="AA65" s="239">
        <v>11.4</v>
      </c>
      <c r="AB65" s="240">
        <v>32708901</v>
      </c>
      <c r="AC65" s="240">
        <v>2147696</v>
      </c>
      <c r="AD65" s="240">
        <v>0</v>
      </c>
      <c r="AE65" s="240">
        <v>105277</v>
      </c>
      <c r="AF65" s="239">
        <v>0</v>
      </c>
      <c r="AG65" s="240">
        <v>1145931</v>
      </c>
      <c r="AH65" s="247">
        <v>0.4</v>
      </c>
      <c r="AI65" s="244">
        <v>4216724</v>
      </c>
      <c r="AJ65" s="239">
        <v>1.4</v>
      </c>
      <c r="AK65" s="240">
        <v>1044541</v>
      </c>
      <c r="AL65" s="239">
        <v>0.4</v>
      </c>
      <c r="AM65" s="240">
        <v>92742681</v>
      </c>
      <c r="AN65" s="239">
        <v>30.4</v>
      </c>
      <c r="AO65" s="246">
        <v>0</v>
      </c>
      <c r="AP65" s="1316" t="s">
        <v>550</v>
      </c>
      <c r="AQ65" s="1298">
        <v>22084172</v>
      </c>
      <c r="AR65" s="1299">
        <v>7.2</v>
      </c>
      <c r="AS65" s="292">
        <v>640576</v>
      </c>
      <c r="AT65" s="293">
        <v>0.2</v>
      </c>
      <c r="AU65" s="292">
        <v>590583</v>
      </c>
      <c r="AV65" s="538">
        <v>0.2</v>
      </c>
      <c r="AW65" s="292">
        <v>6379306</v>
      </c>
      <c r="AX65" s="1269">
        <v>2.1</v>
      </c>
      <c r="AY65" s="1268">
        <v>5877153</v>
      </c>
      <c r="AZ65" s="293">
        <v>1.9</v>
      </c>
      <c r="BA65" s="292">
        <v>2906998</v>
      </c>
      <c r="BB65" s="293">
        <v>1</v>
      </c>
      <c r="BC65" s="292">
        <v>24843300</v>
      </c>
      <c r="BD65" s="1325">
        <v>8.1</v>
      </c>
      <c r="BE65" s="539">
        <v>305428183</v>
      </c>
      <c r="BF65" s="257">
        <v>100</v>
      </c>
      <c r="BG65" s="669"/>
    </row>
    <row r="66" spans="1:59" s="658" customFormat="1" ht="15.75" customHeight="1" thickBot="1">
      <c r="A66" s="722" t="s">
        <v>499</v>
      </c>
      <c r="B66" s="187">
        <v>50775573</v>
      </c>
      <c r="C66" s="188">
        <v>27.8</v>
      </c>
      <c r="D66" s="189">
        <v>782142</v>
      </c>
      <c r="E66" s="188">
        <v>0.4</v>
      </c>
      <c r="F66" s="189">
        <v>17064</v>
      </c>
      <c r="G66" s="188">
        <v>0</v>
      </c>
      <c r="H66" s="189">
        <v>100021</v>
      </c>
      <c r="I66" s="188">
        <v>0.1</v>
      </c>
      <c r="J66" s="189">
        <v>120780</v>
      </c>
      <c r="K66" s="190">
        <v>0.1</v>
      </c>
      <c r="L66" s="187">
        <v>7627252</v>
      </c>
      <c r="M66" s="188">
        <v>4.2</v>
      </c>
      <c r="N66" s="189">
        <v>0</v>
      </c>
      <c r="O66" s="188">
        <v>0</v>
      </c>
      <c r="P66" s="194">
        <v>0</v>
      </c>
      <c r="Q66" s="188">
        <v>0</v>
      </c>
      <c r="R66" s="194">
        <v>0</v>
      </c>
      <c r="S66" s="188">
        <v>0</v>
      </c>
      <c r="T66" s="185">
        <v>28952</v>
      </c>
      <c r="U66" s="181">
        <v>0</v>
      </c>
      <c r="V66" s="185">
        <v>958812</v>
      </c>
      <c r="W66" s="198">
        <v>0.5</v>
      </c>
      <c r="X66" s="182">
        <v>859956</v>
      </c>
      <c r="Y66" s="181">
        <v>0.5</v>
      </c>
      <c r="Z66" s="186">
        <v>10771719</v>
      </c>
      <c r="AA66" s="181">
        <v>5.9</v>
      </c>
      <c r="AB66" s="186">
        <v>10025269</v>
      </c>
      <c r="AC66" s="186">
        <v>746450</v>
      </c>
      <c r="AD66" s="185">
        <v>0</v>
      </c>
      <c r="AE66" s="185">
        <v>37782</v>
      </c>
      <c r="AF66" s="181">
        <v>0</v>
      </c>
      <c r="AG66" s="185">
        <v>556639</v>
      </c>
      <c r="AH66" s="198">
        <v>0.3</v>
      </c>
      <c r="AI66" s="187">
        <v>2645542</v>
      </c>
      <c r="AJ66" s="188">
        <v>1.4</v>
      </c>
      <c r="AK66" s="189">
        <v>715040</v>
      </c>
      <c r="AL66" s="188">
        <v>0.4</v>
      </c>
      <c r="AM66" s="189">
        <v>60085212</v>
      </c>
      <c r="AN66" s="181">
        <v>32.9</v>
      </c>
      <c r="AO66" s="1308">
        <v>307850</v>
      </c>
      <c r="AP66" s="1315">
        <v>0.2</v>
      </c>
      <c r="AQ66" s="1309">
        <v>17543902</v>
      </c>
      <c r="AR66" s="1310">
        <v>9.6</v>
      </c>
      <c r="AS66" s="220">
        <v>922169</v>
      </c>
      <c r="AT66" s="221">
        <v>0.5</v>
      </c>
      <c r="AU66" s="220">
        <v>380827</v>
      </c>
      <c r="AV66" s="221">
        <v>0.2</v>
      </c>
      <c r="AW66" s="220">
        <v>3471701</v>
      </c>
      <c r="AX66" s="222">
        <v>1.9</v>
      </c>
      <c r="AY66" s="187">
        <v>8941693</v>
      </c>
      <c r="AZ66" s="188">
        <v>4.9000000000000004</v>
      </c>
      <c r="BA66" s="189">
        <v>1592082</v>
      </c>
      <c r="BB66" s="188">
        <v>0.9</v>
      </c>
      <c r="BC66" s="189">
        <v>13313600</v>
      </c>
      <c r="BD66" s="1324">
        <v>7.3</v>
      </c>
      <c r="BE66" s="537">
        <v>182556310</v>
      </c>
      <c r="BF66" s="190">
        <v>100</v>
      </c>
      <c r="BG66" s="669"/>
    </row>
    <row r="67" spans="1:59" ht="15.75" customHeight="1" thickTop="1">
      <c r="A67" s="450" t="s">
        <v>665</v>
      </c>
      <c r="B67" s="552">
        <f>SUM(B5:B66)</f>
        <v>3541112504</v>
      </c>
      <c r="C67" s="553" t="s">
        <v>550</v>
      </c>
      <c r="D67" s="581">
        <f t="shared" ref="D67:X67" si="0">SUM(D5:D66)</f>
        <v>63613529</v>
      </c>
      <c r="E67" s="553" t="s">
        <v>550</v>
      </c>
      <c r="F67" s="581">
        <f t="shared" si="0"/>
        <v>2780640</v>
      </c>
      <c r="G67" s="553" t="s">
        <v>550</v>
      </c>
      <c r="H67" s="581">
        <f t="shared" si="0"/>
        <v>21939541</v>
      </c>
      <c r="I67" s="553" t="s">
        <v>550</v>
      </c>
      <c r="J67" s="581">
        <f t="shared" si="0"/>
        <v>25643243</v>
      </c>
      <c r="K67" s="555" t="s">
        <v>550</v>
      </c>
      <c r="L67" s="552">
        <f t="shared" si="0"/>
        <v>541286800</v>
      </c>
      <c r="M67" s="553" t="s">
        <v>550</v>
      </c>
      <c r="N67" s="581">
        <f t="shared" si="0"/>
        <v>3106347</v>
      </c>
      <c r="O67" s="553" t="s">
        <v>550</v>
      </c>
      <c r="P67" s="581">
        <f t="shared" si="0"/>
        <v>0</v>
      </c>
      <c r="Q67" s="553" t="s">
        <v>550</v>
      </c>
      <c r="R67" s="581">
        <f t="shared" ref="R67" si="1">SUM(R5:R66)</f>
        <v>678</v>
      </c>
      <c r="S67" s="553" t="s">
        <v>550</v>
      </c>
      <c r="T67" s="581">
        <f t="shared" si="0"/>
        <v>6147220</v>
      </c>
      <c r="U67" s="553" t="s">
        <v>550</v>
      </c>
      <c r="V67" s="581">
        <f t="shared" ref="V67" si="2">SUM(V5:V66)</f>
        <v>50079993</v>
      </c>
      <c r="W67" s="555" t="s">
        <v>550</v>
      </c>
      <c r="X67" s="845">
        <f t="shared" si="0"/>
        <v>62711274</v>
      </c>
      <c r="Y67" s="553" t="s">
        <v>550</v>
      </c>
      <c r="Z67" s="844">
        <f>SUM(Z5:Z66)</f>
        <v>1023516109</v>
      </c>
      <c r="AA67" s="558" t="s">
        <v>550</v>
      </c>
      <c r="AB67" s="583">
        <f t="shared" ref="AB67:AO67" si="3">SUM(AB5:AB66)</f>
        <v>938343745</v>
      </c>
      <c r="AC67" s="583">
        <f t="shared" si="3"/>
        <v>79815637</v>
      </c>
      <c r="AD67" s="583">
        <f t="shared" si="3"/>
        <v>5356727</v>
      </c>
      <c r="AE67" s="583">
        <f t="shared" si="3"/>
        <v>3412849</v>
      </c>
      <c r="AF67" s="558" t="s">
        <v>550</v>
      </c>
      <c r="AG67" s="583">
        <f t="shared" si="3"/>
        <v>47740907</v>
      </c>
      <c r="AH67" s="559" t="s">
        <v>550</v>
      </c>
      <c r="AI67" s="582">
        <f t="shared" si="3"/>
        <v>115986962</v>
      </c>
      <c r="AJ67" s="558" t="s">
        <v>550</v>
      </c>
      <c r="AK67" s="583">
        <f t="shared" si="3"/>
        <v>51315011</v>
      </c>
      <c r="AL67" s="558" t="s">
        <v>550</v>
      </c>
      <c r="AM67" s="583">
        <f t="shared" si="3"/>
        <v>2810405837</v>
      </c>
      <c r="AN67" s="558" t="s">
        <v>550</v>
      </c>
      <c r="AO67" s="1317">
        <f t="shared" si="3"/>
        <v>5177013</v>
      </c>
      <c r="AP67" s="564" t="s">
        <v>550</v>
      </c>
      <c r="AQ67" s="1318">
        <f>SUM(AQ5:AQ66)</f>
        <v>758500421</v>
      </c>
      <c r="AR67" s="1319" t="s">
        <v>550</v>
      </c>
      <c r="AS67" s="586">
        <f t="shared" ref="AS67:BE67" si="4">SUM(AS5:AS66)</f>
        <v>37054691</v>
      </c>
      <c r="AT67" s="585" t="s">
        <v>550</v>
      </c>
      <c r="AU67" s="586">
        <f t="shared" si="4"/>
        <v>46582124</v>
      </c>
      <c r="AV67" s="585" t="s">
        <v>550</v>
      </c>
      <c r="AW67" s="586">
        <f t="shared" si="4"/>
        <v>143287652</v>
      </c>
      <c r="AX67" s="587" t="s">
        <v>550</v>
      </c>
      <c r="AY67" s="1320">
        <f t="shared" si="4"/>
        <v>264112694</v>
      </c>
      <c r="AZ67" s="585" t="s">
        <v>550</v>
      </c>
      <c r="BA67" s="586">
        <f t="shared" si="4"/>
        <v>343038141</v>
      </c>
      <c r="BB67" s="585" t="s">
        <v>550</v>
      </c>
      <c r="BC67" s="586">
        <f t="shared" si="4"/>
        <v>830733988</v>
      </c>
      <c r="BD67" s="1326" t="s">
        <v>550</v>
      </c>
      <c r="BE67" s="1327">
        <f t="shared" si="4"/>
        <v>10799736168</v>
      </c>
      <c r="BF67" s="587" t="s">
        <v>550</v>
      </c>
    </row>
    <row r="68" spans="1:59" ht="15.75" customHeight="1">
      <c r="A68" s="569" t="s">
        <v>666</v>
      </c>
      <c r="B68" s="959">
        <f>AVERAGE(B5:B66)</f>
        <v>57114717.806451611</v>
      </c>
      <c r="C68" s="960">
        <f t="shared" ref="C68:Y68" si="5">AVERAGE(C5:C66)</f>
        <v>32.404838709677421</v>
      </c>
      <c r="D68" s="1337">
        <f t="shared" si="5"/>
        <v>1026024.6612903225</v>
      </c>
      <c r="E68" s="960">
        <f t="shared" si="5"/>
        <v>0.59193548387096773</v>
      </c>
      <c r="F68" s="1337">
        <f t="shared" si="5"/>
        <v>44849.032258064515</v>
      </c>
      <c r="G68" s="960">
        <f t="shared" si="5"/>
        <v>3.2258064516129032E-3</v>
      </c>
      <c r="H68" s="1337">
        <f t="shared" si="5"/>
        <v>353863.56451612903</v>
      </c>
      <c r="I68" s="960">
        <f t="shared" si="5"/>
        <v>0.20645161290322575</v>
      </c>
      <c r="J68" s="1337">
        <f t="shared" si="5"/>
        <v>413600.69354838709</v>
      </c>
      <c r="K68" s="1338">
        <f t="shared" si="5"/>
        <v>0.23870967741935481</v>
      </c>
      <c r="L68" s="959">
        <f t="shared" si="5"/>
        <v>8730432.2580645159</v>
      </c>
      <c r="M68" s="960">
        <f t="shared" si="5"/>
        <v>5.0177419354838717</v>
      </c>
      <c r="N68" s="1337">
        <f t="shared" si="5"/>
        <v>57524.944444444445</v>
      </c>
      <c r="O68" s="960">
        <f t="shared" si="5"/>
        <v>2.4074074074074074E-2</v>
      </c>
      <c r="P68" s="1337">
        <f t="shared" si="5"/>
        <v>0</v>
      </c>
      <c r="Q68" s="960">
        <f t="shared" si="5"/>
        <v>0</v>
      </c>
      <c r="R68" s="1337">
        <f t="shared" ref="R68:S68" si="6">AVERAGE(R5:R66)</f>
        <v>21.1875</v>
      </c>
      <c r="S68" s="960">
        <f t="shared" si="6"/>
        <v>3.2258064516129032E-3</v>
      </c>
      <c r="T68" s="1337">
        <f t="shared" si="5"/>
        <v>99148.709677419349</v>
      </c>
      <c r="U68" s="960">
        <f t="shared" si="5"/>
        <v>6.451612903225809E-2</v>
      </c>
      <c r="V68" s="1337">
        <f t="shared" ref="V68:W68" si="7">AVERAGE(V5:V66)</f>
        <v>807741.82258064521</v>
      </c>
      <c r="W68" s="1338">
        <f t="shared" si="7"/>
        <v>0.46290322580645132</v>
      </c>
      <c r="X68" s="1339">
        <f t="shared" si="5"/>
        <v>1011472.1612903225</v>
      </c>
      <c r="Y68" s="960">
        <f t="shared" si="5"/>
        <v>0.58709677419354833</v>
      </c>
      <c r="Z68" s="1340">
        <f>AVERAGE(Z5:Z66)</f>
        <v>16508324.338709677</v>
      </c>
      <c r="AA68" s="1341">
        <f t="shared" ref="AA68:AH68" si="8">AVERAGE(AA5:AA66)</f>
        <v>10.080645161290324</v>
      </c>
      <c r="AB68" s="997">
        <f t="shared" si="8"/>
        <v>15382684.344262294</v>
      </c>
      <c r="AC68" s="997">
        <f t="shared" si="8"/>
        <v>1287348.9838709678</v>
      </c>
      <c r="AD68" s="997">
        <f t="shared" si="8"/>
        <v>130651.87804878049</v>
      </c>
      <c r="AE68" s="997">
        <f t="shared" si="8"/>
        <v>55045.951612903227</v>
      </c>
      <c r="AF68" s="1341">
        <f t="shared" si="8"/>
        <v>1.6424379598344264E-3</v>
      </c>
      <c r="AG68" s="997">
        <f t="shared" si="8"/>
        <v>770014.62903225806</v>
      </c>
      <c r="AH68" s="1342">
        <f t="shared" si="8"/>
        <v>0.43870967741935474</v>
      </c>
      <c r="AI68" s="1343">
        <f t="shared" ref="AI68:AP68" si="9">AVERAGE(AI5:AI66)</f>
        <v>1870757.4516129033</v>
      </c>
      <c r="AJ68" s="1341">
        <f t="shared" si="9"/>
        <v>1.056451612903226</v>
      </c>
      <c r="AK68" s="997">
        <f t="shared" si="9"/>
        <v>827661.46774193551</v>
      </c>
      <c r="AL68" s="1341">
        <f t="shared" si="9"/>
        <v>0.4774193548387094</v>
      </c>
      <c r="AM68" s="997">
        <f t="shared" si="9"/>
        <v>45329126.403225809</v>
      </c>
      <c r="AN68" s="1341">
        <f t="shared" si="9"/>
        <v>25.833870967741941</v>
      </c>
      <c r="AO68" s="1344">
        <f t="shared" si="9"/>
        <v>120395.6511627907</v>
      </c>
      <c r="AP68" s="1345">
        <f t="shared" si="9"/>
        <v>6.9047619047619052E-2</v>
      </c>
      <c r="AQ68" s="1346">
        <f>AVERAGE(AQ5:AQ66)</f>
        <v>12233877.758064516</v>
      </c>
      <c r="AR68" s="1347">
        <f t="shared" ref="AR68:BE68" si="10">AVERAGE(AR5:AR66)</f>
        <v>6.9870967741935477</v>
      </c>
      <c r="AS68" s="1348">
        <f t="shared" si="10"/>
        <v>597656.30645161285</v>
      </c>
      <c r="AT68" s="1349">
        <f t="shared" si="10"/>
        <v>0.35161290322580641</v>
      </c>
      <c r="AU68" s="1348">
        <f t="shared" si="10"/>
        <v>751324.58064516133</v>
      </c>
      <c r="AV68" s="1349">
        <f t="shared" si="10"/>
        <v>0.46935483870967737</v>
      </c>
      <c r="AW68" s="1348">
        <f t="shared" si="10"/>
        <v>2311091.1612903224</v>
      </c>
      <c r="AX68" s="1350">
        <f t="shared" si="10"/>
        <v>1.3064516129032258</v>
      </c>
      <c r="AY68" s="1351">
        <f t="shared" si="10"/>
        <v>4259882.1612903224</v>
      </c>
      <c r="AZ68" s="1349">
        <f t="shared" si="10"/>
        <v>2.4483870967741939</v>
      </c>
      <c r="BA68" s="1348">
        <f t="shared" si="10"/>
        <v>5532873.2419354841</v>
      </c>
      <c r="BB68" s="1349">
        <f t="shared" si="10"/>
        <v>3.2274193548387098</v>
      </c>
      <c r="BC68" s="1348">
        <f t="shared" si="10"/>
        <v>13398935.290322581</v>
      </c>
      <c r="BD68" s="1328">
        <f t="shared" si="10"/>
        <v>7.6709677419354856</v>
      </c>
      <c r="BE68" s="1329">
        <f t="shared" si="10"/>
        <v>174189293.03225806</v>
      </c>
      <c r="BF68" s="1330" t="s">
        <v>550</v>
      </c>
    </row>
    <row r="69" spans="1:59">
      <c r="A69" s="936" t="s">
        <v>793</v>
      </c>
    </row>
    <row r="130" spans="2:59" ht="28.5" customHeight="1">
      <c r="B130" s="1708"/>
      <c r="C130" s="1708"/>
      <c r="D130" s="1708"/>
      <c r="E130" s="1708"/>
      <c r="F130" s="1708"/>
      <c r="G130" s="1708"/>
      <c r="H130" s="1708"/>
      <c r="I130" s="1708"/>
      <c r="J130" s="1708"/>
      <c r="K130" s="1708"/>
      <c r="L130" s="1448"/>
      <c r="M130" s="1448"/>
      <c r="N130" s="1448"/>
      <c r="O130" s="1448"/>
      <c r="P130" s="1448"/>
      <c r="Q130" s="1448"/>
      <c r="R130" s="1448"/>
      <c r="S130" s="1448"/>
      <c r="T130" s="1448"/>
      <c r="U130" s="1448"/>
      <c r="V130" s="1448"/>
      <c r="W130" s="1448"/>
      <c r="X130" s="1448"/>
      <c r="Y130" s="1448"/>
      <c r="Z130" s="1448"/>
      <c r="AA130" s="1448"/>
      <c r="AB130" s="1448"/>
      <c r="AC130" s="1448"/>
      <c r="AD130" s="1448"/>
      <c r="AE130" s="1448"/>
      <c r="AF130" s="1448"/>
      <c r="AG130" s="1448"/>
      <c r="AH130" s="1448"/>
      <c r="AI130" s="1708"/>
      <c r="AJ130" s="1708"/>
      <c r="AK130" s="1708"/>
      <c r="AL130" s="1708"/>
      <c r="AM130" s="1708"/>
      <c r="AN130" s="1708"/>
      <c r="AO130" s="1708"/>
      <c r="AP130" s="1708"/>
      <c r="AQ130" s="1448"/>
      <c r="AR130" s="1448"/>
      <c r="AS130" s="1448"/>
      <c r="AT130" s="1448"/>
      <c r="AU130" s="1448"/>
      <c r="AV130" s="1448"/>
      <c r="AW130" s="1448"/>
      <c r="AX130" s="1448"/>
      <c r="AY130" s="1448"/>
      <c r="AZ130" s="1448"/>
      <c r="BA130" s="1448"/>
      <c r="BB130" s="1448"/>
      <c r="BC130" s="1448"/>
      <c r="BD130" s="1448"/>
      <c r="BE130" s="1448"/>
      <c r="BF130" s="1448"/>
      <c r="BG130" s="1448"/>
    </row>
  </sheetData>
  <customSheetViews>
    <customSheetView guid="{CFB8F6A3-286B-44DA-98E2-E06FA9DC17D9}" scale="90" showGridLines="0">
      <pane xSplit="1" ySplit="6" topLeftCell="B43" activePane="bottomRight" state="frozen"/>
      <selection pane="bottomRight" activeCell="A7" sqref="A7:A54"/>
      <colBreaks count="5" manualBreakCount="5">
        <brk id="11" max="70" man="1"/>
        <brk id="22" max="70" man="1"/>
        <brk id="32" max="70" man="1"/>
        <brk id="41" max="70" man="1"/>
        <brk id="50" max="70" man="1"/>
      </colBreaks>
      <pageMargins left="0.6692913385826772" right="0.43307086614173229" top="0.78740157480314965" bottom="0.39370078740157483" header="0.51181102362204722" footer="0.19685039370078741"/>
      <pageSetup paperSize="9" scale="80" firstPageNumber="12" fitToWidth="0" orientation="portrait" useFirstPageNumber="1" r:id="rId1"/>
      <headerFooter alignWithMargins="0"/>
    </customSheetView>
    <customSheetView guid="{429188B7-F8E8-41E0-BAA6-8F869C883D4F}" scale="70" showGridLines="0">
      <pane xSplit="1" ySplit="6" topLeftCell="B7" activePane="bottomRight" state="frozen"/>
      <selection pane="bottomRight" activeCell="A2" sqref="A2"/>
      <colBreaks count="5" manualBreakCount="5">
        <brk id="11" min="2" max="72" man="1"/>
        <brk id="21" min="2" max="72" man="1"/>
        <brk id="30" min="2" max="72" man="1"/>
        <brk id="38" min="2" max="72" man="1"/>
        <brk id="46" min="2" max="72" man="1"/>
      </colBreaks>
      <pageMargins left="0.74803149606299213" right="0.23622047244094491" top="1.1023622047244095" bottom="0.39370078740157483" header="0.59055118110236227" footer="0.31496062992125984"/>
      <pageSetup paperSize="8" firstPageNumber="12" fitToWidth="0" orientation="portrait" r:id="rId2"/>
      <headerFooter alignWithMargins="0">
        <oddHeader>&amp;L&amp;"ＭＳ Ｐゴシック,太字"&amp;16ⅱ　歳入内訳（款別）
（平成30年度）</oddHeader>
      </headerFooter>
    </customSheetView>
  </customSheetViews>
  <mergeCells count="36">
    <mergeCell ref="B1:C2"/>
    <mergeCell ref="D1:E2"/>
    <mergeCell ref="J1:K2"/>
    <mergeCell ref="H1:I2"/>
    <mergeCell ref="F1:G2"/>
    <mergeCell ref="P1:Q1"/>
    <mergeCell ref="AG1:AH2"/>
    <mergeCell ref="AE1:AF2"/>
    <mergeCell ref="R1:S2"/>
    <mergeCell ref="V1:W2"/>
    <mergeCell ref="AQ130:AX130"/>
    <mergeCell ref="AY130:BG130"/>
    <mergeCell ref="AY1:AZ2"/>
    <mergeCell ref="BA1:BB2"/>
    <mergeCell ref="BC1:BD2"/>
    <mergeCell ref="BE1:BF2"/>
    <mergeCell ref="AQ1:AR2"/>
    <mergeCell ref="AS1:AT2"/>
    <mergeCell ref="AU1:AV2"/>
    <mergeCell ref="AW1:AX2"/>
    <mergeCell ref="B130:K130"/>
    <mergeCell ref="L130:Y130"/>
    <mergeCell ref="Z130:AH130"/>
    <mergeCell ref="AI130:AP130"/>
    <mergeCell ref="Z1:AA2"/>
    <mergeCell ref="AO1:AP1"/>
    <mergeCell ref="AM1:AN2"/>
    <mergeCell ref="AK1:AL2"/>
    <mergeCell ref="AO2:AP2"/>
    <mergeCell ref="P2:Q2"/>
    <mergeCell ref="AB1:AD2"/>
    <mergeCell ref="AI1:AJ2"/>
    <mergeCell ref="X1:Y2"/>
    <mergeCell ref="L1:M2"/>
    <mergeCell ref="N1:O2"/>
    <mergeCell ref="T1:U2"/>
  </mergeCells>
  <phoneticPr fontId="2"/>
  <dataValidations count="1">
    <dataValidation imeMode="disabled" allowBlank="1" showInputMessage="1" showErrorMessage="1" sqref="B5:BF66" xr:uid="{00000000-0002-0000-0A00-000000000000}"/>
  </dataValidations>
  <pageMargins left="0.74803149606299213" right="0.23622047244094491" top="1.1023622047244095" bottom="0.39370078740157483" header="0.59055118110236227" footer="0.31496062992125984"/>
  <pageSetup paperSize="9" scale="65" firstPageNumber="12" fitToWidth="0" orientation="portrait" r:id="rId3"/>
  <headerFooter alignWithMargins="0">
    <oddHeader xml:space="preserve">&amp;L&amp;"ＭＳ Ｐゴシック,太字"&amp;16&amp;K01+000ⅱ　歳入内訳（款別）
（令和３年度）&amp;"ＭＳ Ｐゴシック,標準"&amp;11
</oddHeader>
  </headerFooter>
  <colBreaks count="5" manualBreakCount="5">
    <brk id="11" max="68" man="1"/>
    <brk id="23" max="68" man="1"/>
    <brk id="34" max="68" man="1"/>
    <brk id="42" max="68" man="1"/>
    <brk id="50" max="68" man="1"/>
  </colBreak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AF131"/>
  <sheetViews>
    <sheetView showGridLines="0" view="pageBreakPreview" zoomScaleNormal="70" zoomScaleSheetLayoutView="100" workbookViewId="0">
      <pane xSplit="1" ySplit="4" topLeftCell="B5" activePane="bottomRight" state="frozen"/>
      <selection sqref="A1:C2"/>
      <selection pane="topRight" sqref="A1:C2"/>
      <selection pane="bottomLeft" sqref="A1:C2"/>
      <selection pane="bottomRight"/>
    </sheetView>
  </sheetViews>
  <sheetFormatPr defaultColWidth="9" defaultRowHeight="13.5"/>
  <cols>
    <col min="1" max="1" width="12.875" customWidth="1"/>
    <col min="2" max="2" width="16.25" customWidth="1"/>
    <col min="3" max="3" width="7.5" customWidth="1"/>
    <col min="4" max="4" width="16.25" customWidth="1"/>
    <col min="5" max="5" width="7.5" customWidth="1"/>
    <col min="6" max="6" width="16.25" customWidth="1"/>
    <col min="7" max="7" width="7.5" customWidth="1"/>
    <col min="8" max="8" width="16.25" customWidth="1"/>
    <col min="9" max="9" width="7.5" customWidth="1"/>
    <col min="10" max="10" width="16.25" customWidth="1"/>
    <col min="11" max="11" width="7.5" customWidth="1"/>
    <col min="12" max="12" width="16.25" customWidth="1"/>
    <col min="13" max="13" width="7.5" customWidth="1"/>
    <col min="14" max="14" width="16.25" customWidth="1"/>
    <col min="15" max="15" width="7.5" customWidth="1"/>
    <col min="16" max="16" width="16.25" customWidth="1"/>
    <col min="17" max="17" width="7.5" customWidth="1"/>
    <col min="18" max="18" width="16.25" customWidth="1"/>
    <col min="19" max="19" width="7.5" customWidth="1"/>
    <col min="20" max="20" width="16.25" customWidth="1"/>
    <col min="21" max="21" width="7.5" customWidth="1"/>
    <col min="22" max="22" width="16.25" customWidth="1"/>
    <col min="23" max="23" width="7.5" customWidth="1"/>
    <col min="24" max="24" width="16.25" customWidth="1"/>
    <col min="25" max="25" width="7.5" customWidth="1"/>
    <col min="26" max="26" width="16.25" customWidth="1"/>
    <col min="27" max="27" width="7.5" customWidth="1"/>
    <col min="28" max="28" width="15" customWidth="1"/>
    <col min="29" max="29" width="7.5" customWidth="1"/>
    <col min="30" max="30" width="25.875" customWidth="1"/>
    <col min="31" max="31" width="15" customWidth="1"/>
    <col min="32" max="32" width="11.375" bestFit="1" customWidth="1"/>
  </cols>
  <sheetData>
    <row r="1" spans="1:32" ht="18" customHeight="1">
      <c r="A1" s="44" t="s">
        <v>472</v>
      </c>
      <c r="B1" s="1622" t="s">
        <v>158</v>
      </c>
      <c r="C1" s="1700"/>
      <c r="D1" s="1700" t="s">
        <v>159</v>
      </c>
      <c r="E1" s="1700"/>
      <c r="F1" s="1700" t="s">
        <v>160</v>
      </c>
      <c r="G1" s="1700"/>
      <c r="H1" s="1700" t="s">
        <v>161</v>
      </c>
      <c r="I1" s="1734"/>
      <c r="J1" s="1731" t="s">
        <v>162</v>
      </c>
      <c r="K1" s="1700"/>
      <c r="L1" s="1700" t="s">
        <v>163</v>
      </c>
      <c r="M1" s="1700"/>
      <c r="N1" s="1700" t="s">
        <v>164</v>
      </c>
      <c r="O1" s="1700"/>
      <c r="P1" s="1700" t="s">
        <v>165</v>
      </c>
      <c r="Q1" s="1734"/>
      <c r="R1" s="1731" t="s">
        <v>166</v>
      </c>
      <c r="S1" s="1700"/>
      <c r="T1" s="1700" t="s">
        <v>167</v>
      </c>
      <c r="U1" s="1700"/>
      <c r="V1" s="1700" t="s">
        <v>168</v>
      </c>
      <c r="W1" s="1700"/>
      <c r="X1" s="1700" t="s">
        <v>169</v>
      </c>
      <c r="Y1" s="1734"/>
      <c r="Z1" s="1731" t="s">
        <v>170</v>
      </c>
      <c r="AA1" s="1700"/>
      <c r="AB1" s="1700" t="s">
        <v>171</v>
      </c>
      <c r="AC1" s="1408"/>
      <c r="AD1" s="1742" t="s">
        <v>172</v>
      </c>
      <c r="AE1" s="1460"/>
    </row>
    <row r="2" spans="1:32" ht="18" customHeight="1">
      <c r="A2" s="53"/>
      <c r="B2" s="1623"/>
      <c r="C2" s="1664"/>
      <c r="D2" s="1664"/>
      <c r="E2" s="1664"/>
      <c r="F2" s="1664"/>
      <c r="G2" s="1664"/>
      <c r="H2" s="1664"/>
      <c r="I2" s="1400"/>
      <c r="J2" s="1384"/>
      <c r="K2" s="1664"/>
      <c r="L2" s="1664"/>
      <c r="M2" s="1664"/>
      <c r="N2" s="1664"/>
      <c r="O2" s="1664"/>
      <c r="P2" s="1664"/>
      <c r="Q2" s="1400"/>
      <c r="R2" s="1384"/>
      <c r="S2" s="1664"/>
      <c r="T2" s="1664"/>
      <c r="U2" s="1664"/>
      <c r="V2" s="1664"/>
      <c r="W2" s="1664"/>
      <c r="X2" s="1664"/>
      <c r="Y2" s="1400"/>
      <c r="Z2" s="1384"/>
      <c r="AA2" s="1664"/>
      <c r="AB2" s="1664"/>
      <c r="AC2" s="1431"/>
      <c r="AD2" s="1743"/>
      <c r="AE2" s="1744"/>
    </row>
    <row r="3" spans="1:32" ht="18" customHeight="1">
      <c r="A3" s="888"/>
      <c r="B3" s="5"/>
      <c r="C3" s="902" t="s">
        <v>95</v>
      </c>
      <c r="D3" s="5"/>
      <c r="E3" s="902" t="s">
        <v>95</v>
      </c>
      <c r="F3" s="5"/>
      <c r="G3" s="902" t="s">
        <v>95</v>
      </c>
      <c r="H3" s="16"/>
      <c r="I3" s="905" t="s">
        <v>95</v>
      </c>
      <c r="J3" s="17"/>
      <c r="K3" s="902" t="s">
        <v>95</v>
      </c>
      <c r="L3" s="5"/>
      <c r="M3" s="902" t="s">
        <v>95</v>
      </c>
      <c r="N3" s="5"/>
      <c r="O3" s="902" t="s">
        <v>95</v>
      </c>
      <c r="P3" s="5"/>
      <c r="Q3" s="906" t="s">
        <v>95</v>
      </c>
      <c r="R3" s="17"/>
      <c r="S3" s="902" t="s">
        <v>95</v>
      </c>
      <c r="T3" s="5"/>
      <c r="U3" s="902" t="s">
        <v>95</v>
      </c>
      <c r="V3" s="5"/>
      <c r="W3" s="902" t="s">
        <v>95</v>
      </c>
      <c r="X3" s="16"/>
      <c r="Y3" s="905" t="s">
        <v>95</v>
      </c>
      <c r="Z3" s="17"/>
      <c r="AA3" s="902" t="s">
        <v>95</v>
      </c>
      <c r="AB3" s="5"/>
      <c r="AC3" s="900" t="s">
        <v>95</v>
      </c>
      <c r="AD3" s="30"/>
      <c r="AE3" s="905" t="s">
        <v>95</v>
      </c>
    </row>
    <row r="4" spans="1:32" ht="18" customHeight="1">
      <c r="A4" s="58" t="s">
        <v>467</v>
      </c>
      <c r="B4" s="60" t="s">
        <v>144</v>
      </c>
      <c r="C4" s="51" t="s">
        <v>183</v>
      </c>
      <c r="D4" s="51" t="s">
        <v>144</v>
      </c>
      <c r="E4" s="51" t="s">
        <v>183</v>
      </c>
      <c r="F4" s="51" t="s">
        <v>144</v>
      </c>
      <c r="G4" s="51" t="s">
        <v>183</v>
      </c>
      <c r="H4" s="51" t="s">
        <v>144</v>
      </c>
      <c r="I4" s="52" t="s">
        <v>183</v>
      </c>
      <c r="J4" s="60" t="s">
        <v>144</v>
      </c>
      <c r="K4" s="51" t="s">
        <v>183</v>
      </c>
      <c r="L4" s="51" t="s">
        <v>144</v>
      </c>
      <c r="M4" s="51" t="s">
        <v>183</v>
      </c>
      <c r="N4" s="51" t="s">
        <v>144</v>
      </c>
      <c r="O4" s="51" t="s">
        <v>183</v>
      </c>
      <c r="P4" s="51" t="s">
        <v>144</v>
      </c>
      <c r="Q4" s="52" t="s">
        <v>183</v>
      </c>
      <c r="R4" s="60" t="s">
        <v>144</v>
      </c>
      <c r="S4" s="51" t="s">
        <v>183</v>
      </c>
      <c r="T4" s="51" t="s">
        <v>144</v>
      </c>
      <c r="U4" s="51" t="s">
        <v>183</v>
      </c>
      <c r="V4" s="51" t="s">
        <v>144</v>
      </c>
      <c r="W4" s="51" t="s">
        <v>183</v>
      </c>
      <c r="X4" s="51" t="s">
        <v>144</v>
      </c>
      <c r="Y4" s="52" t="s">
        <v>183</v>
      </c>
      <c r="Z4" s="60" t="s">
        <v>144</v>
      </c>
      <c r="AA4" s="51" t="s">
        <v>183</v>
      </c>
      <c r="AB4" s="51" t="s">
        <v>144</v>
      </c>
      <c r="AC4" s="66" t="s">
        <v>183</v>
      </c>
      <c r="AD4" s="76" t="s">
        <v>144</v>
      </c>
      <c r="AE4" s="52" t="s">
        <v>183</v>
      </c>
    </row>
    <row r="5" spans="1:32" ht="15.75" customHeight="1">
      <c r="A5" s="237" t="s">
        <v>253</v>
      </c>
      <c r="B5" s="258">
        <v>436865</v>
      </c>
      <c r="C5" s="253">
        <v>0.3</v>
      </c>
      <c r="D5" s="259">
        <v>9049662</v>
      </c>
      <c r="E5" s="253">
        <v>6.4</v>
      </c>
      <c r="F5" s="259">
        <v>69833415</v>
      </c>
      <c r="G5" s="253">
        <v>49</v>
      </c>
      <c r="H5" s="259">
        <v>11275426</v>
      </c>
      <c r="I5" s="256">
        <v>7.9</v>
      </c>
      <c r="J5" s="258">
        <v>169974</v>
      </c>
      <c r="K5" s="308">
        <v>0.1</v>
      </c>
      <c r="L5" s="290">
        <v>1170631</v>
      </c>
      <c r="M5" s="253">
        <v>0.8</v>
      </c>
      <c r="N5" s="259">
        <v>10526755</v>
      </c>
      <c r="O5" s="253">
        <v>7.4</v>
      </c>
      <c r="P5" s="260">
        <v>11744444</v>
      </c>
      <c r="Q5" s="257">
        <v>8.1999999999999993</v>
      </c>
      <c r="R5" s="258">
        <v>3702695</v>
      </c>
      <c r="S5" s="253">
        <v>2.6</v>
      </c>
      <c r="T5" s="259">
        <v>11623138</v>
      </c>
      <c r="U5" s="253">
        <v>8.1999999999999993</v>
      </c>
      <c r="V5" s="259" t="s">
        <v>550</v>
      </c>
      <c r="W5" s="253" t="s">
        <v>550</v>
      </c>
      <c r="X5" s="259">
        <v>12443954</v>
      </c>
      <c r="Y5" s="256">
        <v>8.6999999999999993</v>
      </c>
      <c r="Z5" s="258">
        <v>507822</v>
      </c>
      <c r="AA5" s="253">
        <v>0.4</v>
      </c>
      <c r="AB5" s="259" t="s">
        <v>550</v>
      </c>
      <c r="AC5" s="289" t="s">
        <v>550</v>
      </c>
      <c r="AD5" s="315">
        <v>142484781</v>
      </c>
      <c r="AE5" s="493">
        <v>100</v>
      </c>
      <c r="AF5" s="665"/>
    </row>
    <row r="6" spans="1:32" ht="15.75" customHeight="1">
      <c r="A6" s="722" t="s">
        <v>478</v>
      </c>
      <c r="B6" s="1091">
        <v>571486</v>
      </c>
      <c r="C6" s="1102">
        <v>0.3</v>
      </c>
      <c r="D6" s="1098">
        <v>15592683</v>
      </c>
      <c r="E6" s="1102">
        <v>8.4</v>
      </c>
      <c r="F6" s="1098">
        <v>85701040</v>
      </c>
      <c r="G6" s="1102">
        <v>46.2</v>
      </c>
      <c r="H6" s="1098">
        <v>14928272</v>
      </c>
      <c r="I6" s="1127">
        <v>8</v>
      </c>
      <c r="J6" s="1091">
        <v>143367</v>
      </c>
      <c r="K6" s="1102">
        <v>0.1</v>
      </c>
      <c r="L6" s="1098">
        <v>2214811</v>
      </c>
      <c r="M6" s="1102">
        <v>1.2</v>
      </c>
      <c r="N6" s="1098">
        <v>16468669</v>
      </c>
      <c r="O6" s="1102">
        <v>8.9</v>
      </c>
      <c r="P6" s="1099">
        <v>16288374</v>
      </c>
      <c r="Q6" s="1127">
        <v>8.8000000000000007</v>
      </c>
      <c r="R6" s="1091">
        <v>3893927</v>
      </c>
      <c r="S6" s="1102">
        <v>2.1</v>
      </c>
      <c r="T6" s="1098">
        <v>12495216</v>
      </c>
      <c r="U6" s="1102">
        <v>6.7</v>
      </c>
      <c r="V6" s="1098">
        <v>69</v>
      </c>
      <c r="W6" s="1102">
        <v>0</v>
      </c>
      <c r="X6" s="1098">
        <v>17363355</v>
      </c>
      <c r="Y6" s="1127">
        <v>9.3000000000000007</v>
      </c>
      <c r="Z6" s="1091" t="s">
        <v>550</v>
      </c>
      <c r="AA6" s="1102" t="s">
        <v>550</v>
      </c>
      <c r="AB6" s="1098" t="s">
        <v>550</v>
      </c>
      <c r="AC6" s="1118" t="s">
        <v>550</v>
      </c>
      <c r="AD6" s="1141">
        <v>185661269</v>
      </c>
      <c r="AE6" s="1142">
        <v>100</v>
      </c>
      <c r="AF6" s="665"/>
    </row>
    <row r="7" spans="1:32" ht="15.75" customHeight="1">
      <c r="A7" s="237" t="s">
        <v>206</v>
      </c>
      <c r="B7" s="258">
        <v>619628</v>
      </c>
      <c r="C7" s="253">
        <v>0.5</v>
      </c>
      <c r="D7" s="259">
        <v>9060135</v>
      </c>
      <c r="E7" s="253">
        <v>6.6</v>
      </c>
      <c r="F7" s="259">
        <v>62480664</v>
      </c>
      <c r="G7" s="253">
        <v>45.7</v>
      </c>
      <c r="H7" s="259">
        <v>9503460</v>
      </c>
      <c r="I7" s="257">
        <v>6.9</v>
      </c>
      <c r="J7" s="258">
        <v>68840</v>
      </c>
      <c r="K7" s="253">
        <v>0.1</v>
      </c>
      <c r="L7" s="259">
        <v>1534725</v>
      </c>
      <c r="M7" s="253">
        <v>1.1000000000000001</v>
      </c>
      <c r="N7" s="259">
        <v>3401732</v>
      </c>
      <c r="O7" s="253">
        <v>2.5</v>
      </c>
      <c r="P7" s="260">
        <v>17942353</v>
      </c>
      <c r="Q7" s="257">
        <v>13.1</v>
      </c>
      <c r="R7" s="258">
        <v>4295095</v>
      </c>
      <c r="S7" s="253">
        <v>3.1</v>
      </c>
      <c r="T7" s="259">
        <v>13206858</v>
      </c>
      <c r="U7" s="253">
        <v>9.6</v>
      </c>
      <c r="V7" s="259" t="s">
        <v>550</v>
      </c>
      <c r="W7" s="253" t="s">
        <v>550</v>
      </c>
      <c r="X7" s="259">
        <v>13666776</v>
      </c>
      <c r="Y7" s="257">
        <v>10</v>
      </c>
      <c r="Z7" s="258">
        <v>1056933</v>
      </c>
      <c r="AA7" s="253">
        <v>0.8</v>
      </c>
      <c r="AB7" s="259" t="s">
        <v>550</v>
      </c>
      <c r="AC7" s="289" t="s">
        <v>550</v>
      </c>
      <c r="AD7" s="315">
        <v>136837199</v>
      </c>
      <c r="AE7" s="493">
        <v>100</v>
      </c>
      <c r="AF7" s="665"/>
    </row>
    <row r="8" spans="1:32" ht="15.75" customHeight="1">
      <c r="A8" s="722" t="s">
        <v>514</v>
      </c>
      <c r="B8" s="187">
        <v>526130</v>
      </c>
      <c r="C8" s="188">
        <v>0.4</v>
      </c>
      <c r="D8" s="189">
        <v>10583817</v>
      </c>
      <c r="E8" s="188">
        <v>9.3000000000000007</v>
      </c>
      <c r="F8" s="189">
        <v>45062701</v>
      </c>
      <c r="G8" s="188">
        <v>39.4</v>
      </c>
      <c r="H8" s="189">
        <v>12201589</v>
      </c>
      <c r="I8" s="190">
        <v>10.7</v>
      </c>
      <c r="J8" s="187">
        <v>140415</v>
      </c>
      <c r="K8" s="188">
        <v>0.1</v>
      </c>
      <c r="L8" s="189">
        <v>1498645</v>
      </c>
      <c r="M8" s="188">
        <v>1.3</v>
      </c>
      <c r="N8" s="189">
        <v>5112737</v>
      </c>
      <c r="O8" s="188">
        <v>4.5</v>
      </c>
      <c r="P8" s="194">
        <v>13560023</v>
      </c>
      <c r="Q8" s="190">
        <v>11.9</v>
      </c>
      <c r="R8" s="187">
        <v>2953930</v>
      </c>
      <c r="S8" s="188">
        <v>2.6</v>
      </c>
      <c r="T8" s="189">
        <v>12327841</v>
      </c>
      <c r="U8" s="188">
        <v>10.8</v>
      </c>
      <c r="V8" s="189" t="s">
        <v>550</v>
      </c>
      <c r="W8" s="188" t="s">
        <v>550</v>
      </c>
      <c r="X8" s="189">
        <v>9825478</v>
      </c>
      <c r="Y8" s="190">
        <v>8.6</v>
      </c>
      <c r="Z8" s="187">
        <v>490689</v>
      </c>
      <c r="AA8" s="188">
        <v>0.4</v>
      </c>
      <c r="AB8" s="188" t="s">
        <v>550</v>
      </c>
      <c r="AC8" s="189" t="s">
        <v>550</v>
      </c>
      <c r="AD8" s="231">
        <v>114283995</v>
      </c>
      <c r="AE8" s="195">
        <v>99.999999999999986</v>
      </c>
      <c r="AF8" s="665"/>
    </row>
    <row r="9" spans="1:32" ht="15.75" customHeight="1">
      <c r="A9" s="237" t="s">
        <v>479</v>
      </c>
      <c r="B9" s="464">
        <v>616196</v>
      </c>
      <c r="C9" s="472">
        <v>0.5</v>
      </c>
      <c r="D9" s="469">
        <v>11240060</v>
      </c>
      <c r="E9" s="472">
        <v>8.1999999999999993</v>
      </c>
      <c r="F9" s="469">
        <v>55241838</v>
      </c>
      <c r="G9" s="472">
        <v>40.5</v>
      </c>
      <c r="H9" s="469">
        <v>13624057</v>
      </c>
      <c r="I9" s="483">
        <v>10</v>
      </c>
      <c r="J9" s="464">
        <v>196021</v>
      </c>
      <c r="K9" s="472">
        <v>0.1</v>
      </c>
      <c r="L9" s="469">
        <v>2202400</v>
      </c>
      <c r="M9" s="472">
        <v>1.6</v>
      </c>
      <c r="N9" s="469">
        <v>3717894</v>
      </c>
      <c r="O9" s="472">
        <v>2.7</v>
      </c>
      <c r="P9" s="470">
        <v>17924058</v>
      </c>
      <c r="Q9" s="483">
        <v>13.1</v>
      </c>
      <c r="R9" s="464">
        <v>4537679</v>
      </c>
      <c r="S9" s="472">
        <v>3.3</v>
      </c>
      <c r="T9" s="469">
        <v>14305821</v>
      </c>
      <c r="U9" s="472">
        <v>10.5</v>
      </c>
      <c r="V9" s="469">
        <v>26853</v>
      </c>
      <c r="W9" s="472">
        <v>0</v>
      </c>
      <c r="X9" s="469">
        <v>12921009</v>
      </c>
      <c r="Y9" s="483">
        <v>9.5</v>
      </c>
      <c r="Z9" s="464" t="s">
        <v>550</v>
      </c>
      <c r="AA9" s="472" t="s">
        <v>550</v>
      </c>
      <c r="AB9" s="472" t="s">
        <v>550</v>
      </c>
      <c r="AC9" s="470" t="s">
        <v>550</v>
      </c>
      <c r="AD9" s="494">
        <v>136553886</v>
      </c>
      <c r="AE9" s="493">
        <v>100</v>
      </c>
      <c r="AF9" s="665"/>
    </row>
    <row r="10" spans="1:32" ht="15.75" customHeight="1">
      <c r="A10" s="722" t="s">
        <v>263</v>
      </c>
      <c r="B10" s="187">
        <v>635443</v>
      </c>
      <c r="C10" s="188">
        <v>0.4</v>
      </c>
      <c r="D10" s="189">
        <v>21449476</v>
      </c>
      <c r="E10" s="188">
        <v>13.2</v>
      </c>
      <c r="F10" s="189">
        <v>58283627</v>
      </c>
      <c r="G10" s="188">
        <v>36</v>
      </c>
      <c r="H10" s="189">
        <v>13716764</v>
      </c>
      <c r="I10" s="190">
        <v>8.5</v>
      </c>
      <c r="J10" s="187">
        <v>831230</v>
      </c>
      <c r="K10" s="188">
        <v>0.5</v>
      </c>
      <c r="L10" s="189">
        <v>3335083</v>
      </c>
      <c r="M10" s="188">
        <v>2.1</v>
      </c>
      <c r="N10" s="189">
        <v>9651316</v>
      </c>
      <c r="O10" s="188">
        <v>6</v>
      </c>
      <c r="P10" s="194">
        <v>20011929</v>
      </c>
      <c r="Q10" s="190">
        <v>12.4</v>
      </c>
      <c r="R10" s="187">
        <v>3614376</v>
      </c>
      <c r="S10" s="188">
        <v>2.2000000000000002</v>
      </c>
      <c r="T10" s="189">
        <v>16835168</v>
      </c>
      <c r="U10" s="188">
        <v>10.4</v>
      </c>
      <c r="V10" s="189">
        <v>265530</v>
      </c>
      <c r="W10" s="188">
        <v>0.2</v>
      </c>
      <c r="X10" s="189">
        <v>13137712</v>
      </c>
      <c r="Y10" s="190">
        <v>8.1</v>
      </c>
      <c r="Z10" s="187">
        <v>9407</v>
      </c>
      <c r="AA10" s="188">
        <v>0</v>
      </c>
      <c r="AB10" s="189" t="s">
        <v>550</v>
      </c>
      <c r="AC10" s="192" t="s">
        <v>550</v>
      </c>
      <c r="AD10" s="231">
        <v>161777061</v>
      </c>
      <c r="AE10" s="195">
        <v>100</v>
      </c>
      <c r="AF10" s="665"/>
    </row>
    <row r="11" spans="1:32" ht="15.75" customHeight="1">
      <c r="A11" s="449" t="s">
        <v>542</v>
      </c>
      <c r="B11" s="464">
        <v>631076</v>
      </c>
      <c r="C11" s="472">
        <v>0.5</v>
      </c>
      <c r="D11" s="469">
        <v>13876062</v>
      </c>
      <c r="E11" s="472">
        <v>11.7</v>
      </c>
      <c r="F11" s="469">
        <v>42830525</v>
      </c>
      <c r="G11" s="472">
        <v>36.200000000000003</v>
      </c>
      <c r="H11" s="469">
        <v>10819534</v>
      </c>
      <c r="I11" s="483">
        <v>9.1</v>
      </c>
      <c r="J11" s="464">
        <v>517151</v>
      </c>
      <c r="K11" s="472">
        <v>0.4</v>
      </c>
      <c r="L11" s="469">
        <v>1872659</v>
      </c>
      <c r="M11" s="472">
        <v>1.6</v>
      </c>
      <c r="N11" s="469">
        <v>9633169</v>
      </c>
      <c r="O11" s="472">
        <v>8.1</v>
      </c>
      <c r="P11" s="470">
        <v>13851738</v>
      </c>
      <c r="Q11" s="483">
        <v>11.7</v>
      </c>
      <c r="R11" s="464">
        <v>2772144</v>
      </c>
      <c r="S11" s="472">
        <v>2.4</v>
      </c>
      <c r="T11" s="469">
        <v>13069486</v>
      </c>
      <c r="U11" s="472">
        <v>11</v>
      </c>
      <c r="V11" s="469">
        <v>188209</v>
      </c>
      <c r="W11" s="472">
        <v>0.2</v>
      </c>
      <c r="X11" s="469">
        <v>8415876</v>
      </c>
      <c r="Y11" s="483">
        <v>7.1</v>
      </c>
      <c r="Z11" s="464" t="s">
        <v>550</v>
      </c>
      <c r="AA11" s="472" t="s">
        <v>550</v>
      </c>
      <c r="AB11" s="472" t="s">
        <v>550</v>
      </c>
      <c r="AC11" s="470" t="s">
        <v>550</v>
      </c>
      <c r="AD11" s="494">
        <v>118477629</v>
      </c>
      <c r="AE11" s="493">
        <v>100</v>
      </c>
      <c r="AF11" s="665"/>
    </row>
    <row r="12" spans="1:32" ht="15.75" customHeight="1">
      <c r="A12" s="722" t="s">
        <v>532</v>
      </c>
      <c r="B12" s="187">
        <v>631975</v>
      </c>
      <c r="C12" s="188">
        <v>0.5</v>
      </c>
      <c r="D12" s="189">
        <v>16048885</v>
      </c>
      <c r="E12" s="188">
        <v>12</v>
      </c>
      <c r="F12" s="189">
        <v>52851228</v>
      </c>
      <c r="G12" s="188">
        <v>39.700000000000003</v>
      </c>
      <c r="H12" s="189">
        <v>15938749</v>
      </c>
      <c r="I12" s="190">
        <v>12</v>
      </c>
      <c r="J12" s="187">
        <v>203012</v>
      </c>
      <c r="K12" s="188">
        <v>0.1</v>
      </c>
      <c r="L12" s="189">
        <v>1954553</v>
      </c>
      <c r="M12" s="188">
        <v>1.5</v>
      </c>
      <c r="N12" s="189">
        <v>7311515</v>
      </c>
      <c r="O12" s="188">
        <v>5.5</v>
      </c>
      <c r="P12" s="194">
        <v>11039263</v>
      </c>
      <c r="Q12" s="190">
        <v>8.3000000000000007</v>
      </c>
      <c r="R12" s="187">
        <v>3618292</v>
      </c>
      <c r="S12" s="188">
        <v>2.7</v>
      </c>
      <c r="T12" s="189">
        <v>14702049</v>
      </c>
      <c r="U12" s="188">
        <v>11</v>
      </c>
      <c r="V12" s="189">
        <v>579009</v>
      </c>
      <c r="W12" s="188">
        <v>0.4</v>
      </c>
      <c r="X12" s="189">
        <v>8377027</v>
      </c>
      <c r="Y12" s="190">
        <v>6.3</v>
      </c>
      <c r="Z12" s="187" t="s">
        <v>550</v>
      </c>
      <c r="AA12" s="188" t="s">
        <v>550</v>
      </c>
      <c r="AB12" s="188" t="s">
        <v>550</v>
      </c>
      <c r="AC12" s="189" t="s">
        <v>550</v>
      </c>
      <c r="AD12" s="231">
        <v>133255557</v>
      </c>
      <c r="AE12" s="195">
        <v>100</v>
      </c>
      <c r="AF12" s="665"/>
    </row>
    <row r="13" spans="1:32" ht="15.75" customHeight="1">
      <c r="A13" s="449" t="s">
        <v>480</v>
      </c>
      <c r="B13" s="464">
        <v>627440</v>
      </c>
      <c r="C13" s="472">
        <v>0.4</v>
      </c>
      <c r="D13" s="469">
        <v>21682037</v>
      </c>
      <c r="E13" s="472">
        <v>13.9</v>
      </c>
      <c r="F13" s="469">
        <v>51271253</v>
      </c>
      <c r="G13" s="472">
        <v>33</v>
      </c>
      <c r="H13" s="469">
        <v>16097327</v>
      </c>
      <c r="I13" s="483">
        <v>10.3</v>
      </c>
      <c r="J13" s="464">
        <v>167798</v>
      </c>
      <c r="K13" s="472">
        <v>0.1</v>
      </c>
      <c r="L13" s="469">
        <v>3184566</v>
      </c>
      <c r="M13" s="472">
        <v>2.1</v>
      </c>
      <c r="N13" s="469">
        <v>7076461</v>
      </c>
      <c r="O13" s="472">
        <v>4.5999999999999996</v>
      </c>
      <c r="P13" s="470">
        <v>17995819</v>
      </c>
      <c r="Q13" s="483">
        <v>11.6</v>
      </c>
      <c r="R13" s="464">
        <v>3720088</v>
      </c>
      <c r="S13" s="472">
        <v>2.4</v>
      </c>
      <c r="T13" s="469">
        <v>17026852</v>
      </c>
      <c r="U13" s="472">
        <v>10.9</v>
      </c>
      <c r="V13" s="469">
        <v>7849616</v>
      </c>
      <c r="W13" s="472">
        <v>5</v>
      </c>
      <c r="X13" s="469">
        <v>8886852</v>
      </c>
      <c r="Y13" s="483">
        <v>5.7</v>
      </c>
      <c r="Z13" s="464" t="s">
        <v>550</v>
      </c>
      <c r="AA13" s="472" t="s">
        <v>550</v>
      </c>
      <c r="AB13" s="472" t="s">
        <v>550</v>
      </c>
      <c r="AC13" s="470" t="s">
        <v>550</v>
      </c>
      <c r="AD13" s="494">
        <v>155586109</v>
      </c>
      <c r="AE13" s="493">
        <v>100</v>
      </c>
      <c r="AF13" s="665"/>
    </row>
    <row r="14" spans="1:32" ht="15.75" customHeight="1">
      <c r="A14" s="722" t="s">
        <v>481</v>
      </c>
      <c r="B14" s="187">
        <v>672685</v>
      </c>
      <c r="C14" s="188">
        <v>0.4</v>
      </c>
      <c r="D14" s="189">
        <v>23429564</v>
      </c>
      <c r="E14" s="188">
        <v>14.3</v>
      </c>
      <c r="F14" s="189">
        <v>59144746</v>
      </c>
      <c r="G14" s="188">
        <v>36</v>
      </c>
      <c r="H14" s="189">
        <v>18875100</v>
      </c>
      <c r="I14" s="190">
        <v>11.5</v>
      </c>
      <c r="J14" s="187">
        <v>100913</v>
      </c>
      <c r="K14" s="188">
        <v>0.1</v>
      </c>
      <c r="L14" s="189">
        <v>3141210</v>
      </c>
      <c r="M14" s="188">
        <v>1.9</v>
      </c>
      <c r="N14" s="189">
        <v>5109203</v>
      </c>
      <c r="O14" s="188">
        <v>3.1</v>
      </c>
      <c r="P14" s="194">
        <v>17716909</v>
      </c>
      <c r="Q14" s="190">
        <v>10.8</v>
      </c>
      <c r="R14" s="187">
        <v>4093306</v>
      </c>
      <c r="S14" s="188">
        <v>2.5</v>
      </c>
      <c r="T14" s="189">
        <v>16003834</v>
      </c>
      <c r="U14" s="188">
        <v>9.6999999999999993</v>
      </c>
      <c r="V14" s="189">
        <v>3374065</v>
      </c>
      <c r="W14" s="188">
        <v>2.1</v>
      </c>
      <c r="X14" s="189">
        <v>12473465</v>
      </c>
      <c r="Y14" s="190">
        <v>7.6</v>
      </c>
      <c r="Z14" s="187" t="s">
        <v>550</v>
      </c>
      <c r="AA14" s="188" t="s">
        <v>550</v>
      </c>
      <c r="AB14" s="188" t="s">
        <v>550</v>
      </c>
      <c r="AC14" s="194" t="s">
        <v>550</v>
      </c>
      <c r="AD14" s="231">
        <v>164135000</v>
      </c>
      <c r="AE14" s="195">
        <v>100</v>
      </c>
      <c r="AF14" s="665"/>
    </row>
    <row r="15" spans="1:32" ht="15.75" customHeight="1">
      <c r="A15" s="449" t="s">
        <v>576</v>
      </c>
      <c r="B15" s="464">
        <v>520505</v>
      </c>
      <c r="C15" s="472">
        <v>0.4</v>
      </c>
      <c r="D15" s="469">
        <v>16287890</v>
      </c>
      <c r="E15" s="472">
        <v>12.2</v>
      </c>
      <c r="F15" s="469">
        <v>53001966</v>
      </c>
      <c r="G15" s="472">
        <v>39.700000000000003</v>
      </c>
      <c r="H15" s="469">
        <v>12731370</v>
      </c>
      <c r="I15" s="483">
        <v>9.5</v>
      </c>
      <c r="J15" s="464">
        <v>43151</v>
      </c>
      <c r="K15" s="472">
        <v>0</v>
      </c>
      <c r="L15" s="469">
        <v>1784954</v>
      </c>
      <c r="M15" s="472">
        <v>1.3</v>
      </c>
      <c r="N15" s="469">
        <v>1700458</v>
      </c>
      <c r="O15" s="472">
        <v>1.3</v>
      </c>
      <c r="P15" s="470">
        <v>18235352</v>
      </c>
      <c r="Q15" s="483">
        <v>13.6</v>
      </c>
      <c r="R15" s="464">
        <v>3720121</v>
      </c>
      <c r="S15" s="472">
        <v>2.8</v>
      </c>
      <c r="T15" s="469">
        <v>14227582</v>
      </c>
      <c r="U15" s="472">
        <v>10.6</v>
      </c>
      <c r="V15" s="469">
        <v>0</v>
      </c>
      <c r="W15" s="472">
        <v>0</v>
      </c>
      <c r="X15" s="469">
        <v>11428827</v>
      </c>
      <c r="Y15" s="483">
        <v>8.6</v>
      </c>
      <c r="Z15" s="464">
        <v>0</v>
      </c>
      <c r="AA15" s="472">
        <v>0</v>
      </c>
      <c r="AB15" s="472">
        <v>0</v>
      </c>
      <c r="AC15" s="470">
        <v>0</v>
      </c>
      <c r="AD15" s="494">
        <v>133682176</v>
      </c>
      <c r="AE15" s="493">
        <v>100</v>
      </c>
      <c r="AF15" s="665"/>
    </row>
    <row r="16" spans="1:32" ht="15.75" customHeight="1">
      <c r="A16" s="722" t="s">
        <v>482</v>
      </c>
      <c r="B16" s="125">
        <v>845497</v>
      </c>
      <c r="C16" s="123">
        <v>0.3</v>
      </c>
      <c r="D16" s="126">
        <v>19734030</v>
      </c>
      <c r="E16" s="123">
        <v>7.9</v>
      </c>
      <c r="F16" s="126">
        <v>97653043</v>
      </c>
      <c r="G16" s="123">
        <v>38.799999999999997</v>
      </c>
      <c r="H16" s="126">
        <v>19878950</v>
      </c>
      <c r="I16" s="124">
        <v>7.9</v>
      </c>
      <c r="J16" s="125">
        <v>129242</v>
      </c>
      <c r="K16" s="123">
        <v>0.1</v>
      </c>
      <c r="L16" s="126">
        <v>3107437</v>
      </c>
      <c r="M16" s="123">
        <v>1.2</v>
      </c>
      <c r="N16" s="126">
        <v>23770006</v>
      </c>
      <c r="O16" s="123">
        <v>9.5</v>
      </c>
      <c r="P16" s="127">
        <v>47642260</v>
      </c>
      <c r="Q16" s="124">
        <v>18.899999999999999</v>
      </c>
      <c r="R16" s="125">
        <v>5805125</v>
      </c>
      <c r="S16" s="123">
        <v>2.2999999999999998</v>
      </c>
      <c r="T16" s="126">
        <v>19537978</v>
      </c>
      <c r="U16" s="123">
        <v>7.8</v>
      </c>
      <c r="V16" s="126">
        <v>90209</v>
      </c>
      <c r="W16" s="123">
        <v>0</v>
      </c>
      <c r="X16" s="126">
        <v>13218008</v>
      </c>
      <c r="Y16" s="124">
        <v>5.3</v>
      </c>
      <c r="Z16" s="125">
        <v>0</v>
      </c>
      <c r="AA16" s="123">
        <v>0</v>
      </c>
      <c r="AB16" s="123">
        <v>0</v>
      </c>
      <c r="AC16" s="127">
        <v>0</v>
      </c>
      <c r="AD16" s="355">
        <v>251411785</v>
      </c>
      <c r="AE16" s="989">
        <v>100</v>
      </c>
      <c r="AF16" s="665"/>
    </row>
    <row r="17" spans="1:32" ht="15.75" customHeight="1">
      <c r="A17" s="449" t="s">
        <v>363</v>
      </c>
      <c r="B17" s="464">
        <v>638466</v>
      </c>
      <c r="C17" s="472">
        <v>0.4</v>
      </c>
      <c r="D17" s="469">
        <v>16487564</v>
      </c>
      <c r="E17" s="472">
        <v>10.199999999999999</v>
      </c>
      <c r="F17" s="469">
        <v>63387612</v>
      </c>
      <c r="G17" s="472">
        <v>39.299999999999997</v>
      </c>
      <c r="H17" s="469">
        <v>11434400</v>
      </c>
      <c r="I17" s="483">
        <v>7.1</v>
      </c>
      <c r="J17" s="464">
        <v>394607</v>
      </c>
      <c r="K17" s="472">
        <v>0.2</v>
      </c>
      <c r="L17" s="469">
        <v>2641728</v>
      </c>
      <c r="M17" s="472">
        <v>1.6</v>
      </c>
      <c r="N17" s="469">
        <v>15076753</v>
      </c>
      <c r="O17" s="472">
        <v>9.3000000000000007</v>
      </c>
      <c r="P17" s="470">
        <v>17129640</v>
      </c>
      <c r="Q17" s="483">
        <v>10.6</v>
      </c>
      <c r="R17" s="464">
        <v>4026438</v>
      </c>
      <c r="S17" s="472">
        <v>2.5</v>
      </c>
      <c r="T17" s="469">
        <v>14461930</v>
      </c>
      <c r="U17" s="472">
        <v>9</v>
      </c>
      <c r="V17" s="469">
        <v>0</v>
      </c>
      <c r="W17" s="472">
        <v>0</v>
      </c>
      <c r="X17" s="469">
        <v>15776239</v>
      </c>
      <c r="Y17" s="483">
        <v>9.8000000000000007</v>
      </c>
      <c r="Z17" s="464">
        <v>0</v>
      </c>
      <c r="AA17" s="472">
        <v>0</v>
      </c>
      <c r="AB17" s="472">
        <v>0</v>
      </c>
      <c r="AC17" s="470">
        <v>0</v>
      </c>
      <c r="AD17" s="494">
        <v>161455377</v>
      </c>
      <c r="AE17" s="493">
        <v>100</v>
      </c>
      <c r="AF17" s="665"/>
    </row>
    <row r="18" spans="1:32" ht="15.75" customHeight="1">
      <c r="A18" s="722" t="s">
        <v>483</v>
      </c>
      <c r="B18" s="187">
        <v>649413</v>
      </c>
      <c r="C18" s="188">
        <v>0.4</v>
      </c>
      <c r="D18" s="189">
        <v>16747024</v>
      </c>
      <c r="E18" s="188">
        <v>9.5</v>
      </c>
      <c r="F18" s="189">
        <v>64206577</v>
      </c>
      <c r="G18" s="188">
        <v>36.299999999999997</v>
      </c>
      <c r="H18" s="189">
        <v>21425713</v>
      </c>
      <c r="I18" s="190">
        <v>12.1</v>
      </c>
      <c r="J18" s="187">
        <v>156060</v>
      </c>
      <c r="K18" s="188">
        <v>0.1</v>
      </c>
      <c r="L18" s="189">
        <v>2487724</v>
      </c>
      <c r="M18" s="188">
        <v>1.4</v>
      </c>
      <c r="N18" s="189">
        <v>22199396</v>
      </c>
      <c r="O18" s="188">
        <v>12.5</v>
      </c>
      <c r="P18" s="194">
        <v>11596398</v>
      </c>
      <c r="Q18" s="190">
        <v>6.6</v>
      </c>
      <c r="R18" s="187">
        <v>4608142</v>
      </c>
      <c r="S18" s="188">
        <v>2.6</v>
      </c>
      <c r="T18" s="189">
        <v>19033878</v>
      </c>
      <c r="U18" s="188">
        <v>10.8</v>
      </c>
      <c r="V18" s="189">
        <v>71632</v>
      </c>
      <c r="W18" s="188">
        <v>0</v>
      </c>
      <c r="X18" s="189">
        <v>13642489</v>
      </c>
      <c r="Y18" s="190">
        <v>7.7</v>
      </c>
      <c r="Z18" s="187" t="s">
        <v>550</v>
      </c>
      <c r="AA18" s="188" t="s">
        <v>550</v>
      </c>
      <c r="AB18" s="188" t="s">
        <v>550</v>
      </c>
      <c r="AC18" s="194" t="s">
        <v>550</v>
      </c>
      <c r="AD18" s="231">
        <v>176824446</v>
      </c>
      <c r="AE18" s="195">
        <v>100</v>
      </c>
      <c r="AF18" s="665"/>
    </row>
    <row r="19" spans="1:32" ht="15.75" customHeight="1">
      <c r="A19" s="449" t="s">
        <v>484</v>
      </c>
      <c r="B19" s="464">
        <v>610717</v>
      </c>
      <c r="C19" s="472">
        <v>0.5</v>
      </c>
      <c r="D19" s="469">
        <v>10128305</v>
      </c>
      <c r="E19" s="472">
        <v>8</v>
      </c>
      <c r="F19" s="469">
        <v>60785761</v>
      </c>
      <c r="G19" s="472">
        <v>48.3</v>
      </c>
      <c r="H19" s="469">
        <v>14683540</v>
      </c>
      <c r="I19" s="483">
        <v>11.7</v>
      </c>
      <c r="J19" s="464">
        <v>153662</v>
      </c>
      <c r="K19" s="472">
        <v>0.1</v>
      </c>
      <c r="L19" s="469">
        <v>1221247</v>
      </c>
      <c r="M19" s="472">
        <v>1</v>
      </c>
      <c r="N19" s="469">
        <v>1544585</v>
      </c>
      <c r="O19" s="472">
        <v>1.2</v>
      </c>
      <c r="P19" s="470">
        <v>8181708</v>
      </c>
      <c r="Q19" s="483">
        <v>6.5</v>
      </c>
      <c r="R19" s="464">
        <v>4271545</v>
      </c>
      <c r="S19" s="472">
        <v>3.4</v>
      </c>
      <c r="T19" s="469">
        <v>13187993</v>
      </c>
      <c r="U19" s="472">
        <v>10.5</v>
      </c>
      <c r="V19" s="469">
        <v>0</v>
      </c>
      <c r="W19" s="472">
        <v>0</v>
      </c>
      <c r="X19" s="469">
        <v>11085078</v>
      </c>
      <c r="Y19" s="483">
        <v>8.8000000000000007</v>
      </c>
      <c r="Z19" s="464">
        <v>0</v>
      </c>
      <c r="AA19" s="472">
        <v>0</v>
      </c>
      <c r="AB19" s="472">
        <v>0</v>
      </c>
      <c r="AC19" s="484">
        <v>0</v>
      </c>
      <c r="AD19" s="494">
        <v>125854141</v>
      </c>
      <c r="AE19" s="493">
        <v>100</v>
      </c>
      <c r="AF19" s="665"/>
    </row>
    <row r="20" spans="1:32" ht="15.75" customHeight="1">
      <c r="A20" s="722" t="s">
        <v>575</v>
      </c>
      <c r="B20" s="125">
        <v>862012</v>
      </c>
      <c r="C20" s="123">
        <v>0.4</v>
      </c>
      <c r="D20" s="126">
        <v>17360613</v>
      </c>
      <c r="E20" s="123">
        <v>7.4</v>
      </c>
      <c r="F20" s="126">
        <v>108920484</v>
      </c>
      <c r="G20" s="123">
        <v>46.2</v>
      </c>
      <c r="H20" s="126">
        <v>29336667</v>
      </c>
      <c r="I20" s="124">
        <v>12.5</v>
      </c>
      <c r="J20" s="125">
        <v>284220</v>
      </c>
      <c r="K20" s="123">
        <v>0.1</v>
      </c>
      <c r="L20" s="126">
        <v>2013232</v>
      </c>
      <c r="M20" s="123">
        <v>0.9</v>
      </c>
      <c r="N20" s="126">
        <v>1592192</v>
      </c>
      <c r="O20" s="123">
        <v>0.7</v>
      </c>
      <c r="P20" s="127">
        <v>23314625</v>
      </c>
      <c r="Q20" s="124">
        <v>9.9</v>
      </c>
      <c r="R20" s="125">
        <v>6779142</v>
      </c>
      <c r="S20" s="123">
        <v>2.9</v>
      </c>
      <c r="T20" s="126">
        <v>30320156</v>
      </c>
      <c r="U20" s="123">
        <v>12.9</v>
      </c>
      <c r="V20" s="126">
        <v>0</v>
      </c>
      <c r="W20" s="123">
        <v>0</v>
      </c>
      <c r="X20" s="126">
        <v>14408067</v>
      </c>
      <c r="Y20" s="124">
        <v>6.1</v>
      </c>
      <c r="Z20" s="125">
        <v>0</v>
      </c>
      <c r="AA20" s="123">
        <v>0</v>
      </c>
      <c r="AB20" s="126">
        <v>0</v>
      </c>
      <c r="AC20" s="54">
        <v>0</v>
      </c>
      <c r="AD20" s="355">
        <v>235191410</v>
      </c>
      <c r="AE20" s="989">
        <v>100</v>
      </c>
      <c r="AF20" s="665"/>
    </row>
    <row r="21" spans="1:32" ht="15.75" customHeight="1">
      <c r="A21" s="449" t="s">
        <v>485</v>
      </c>
      <c r="B21" s="258">
        <v>519333</v>
      </c>
      <c r="C21" s="253">
        <v>0.4</v>
      </c>
      <c r="D21" s="259">
        <v>17482336</v>
      </c>
      <c r="E21" s="253">
        <v>14.2</v>
      </c>
      <c r="F21" s="259">
        <v>57424023</v>
      </c>
      <c r="G21" s="253">
        <v>46.7</v>
      </c>
      <c r="H21" s="259">
        <v>12452838</v>
      </c>
      <c r="I21" s="257">
        <v>10.1</v>
      </c>
      <c r="J21" s="258">
        <v>57866</v>
      </c>
      <c r="K21" s="253">
        <v>0.1</v>
      </c>
      <c r="L21" s="259">
        <v>492522</v>
      </c>
      <c r="M21" s="253">
        <v>0.4</v>
      </c>
      <c r="N21" s="259">
        <v>1189021</v>
      </c>
      <c r="O21" s="253">
        <v>1</v>
      </c>
      <c r="P21" s="260">
        <v>9449837</v>
      </c>
      <c r="Q21" s="257">
        <v>7.7</v>
      </c>
      <c r="R21" s="258">
        <v>3472057</v>
      </c>
      <c r="S21" s="253">
        <v>2.8</v>
      </c>
      <c r="T21" s="259">
        <v>12046941</v>
      </c>
      <c r="U21" s="253">
        <v>9.8000000000000007</v>
      </c>
      <c r="V21" s="259">
        <v>329</v>
      </c>
      <c r="W21" s="253">
        <v>0</v>
      </c>
      <c r="X21" s="259">
        <v>8344397</v>
      </c>
      <c r="Y21" s="257">
        <v>6.8</v>
      </c>
      <c r="Z21" s="258" t="s">
        <v>550</v>
      </c>
      <c r="AA21" s="253" t="s">
        <v>550</v>
      </c>
      <c r="AB21" s="259" t="s">
        <v>550</v>
      </c>
      <c r="AC21" s="289" t="s">
        <v>550</v>
      </c>
      <c r="AD21" s="315">
        <v>122931500</v>
      </c>
      <c r="AE21" s="493">
        <v>100</v>
      </c>
      <c r="AF21" s="665"/>
    </row>
    <row r="22" spans="1:32" ht="15.75" customHeight="1">
      <c r="A22" s="722" t="s">
        <v>486</v>
      </c>
      <c r="B22" s="187">
        <v>937314</v>
      </c>
      <c r="C22" s="188">
        <v>0.4</v>
      </c>
      <c r="D22" s="189">
        <v>18340376</v>
      </c>
      <c r="E22" s="188">
        <v>7.6</v>
      </c>
      <c r="F22" s="189">
        <v>111344983</v>
      </c>
      <c r="G22" s="188">
        <v>45.9</v>
      </c>
      <c r="H22" s="189">
        <v>34213948</v>
      </c>
      <c r="I22" s="190">
        <v>14.1</v>
      </c>
      <c r="J22" s="187">
        <v>194115</v>
      </c>
      <c r="K22" s="188">
        <v>0.1</v>
      </c>
      <c r="L22" s="189">
        <v>488650</v>
      </c>
      <c r="M22" s="188">
        <v>0.2</v>
      </c>
      <c r="N22" s="189">
        <v>5945859</v>
      </c>
      <c r="O22" s="188">
        <v>2.5</v>
      </c>
      <c r="P22" s="194">
        <v>17456012</v>
      </c>
      <c r="Q22" s="190">
        <v>7.2</v>
      </c>
      <c r="R22" s="187">
        <v>6528498</v>
      </c>
      <c r="S22" s="188">
        <v>2.7</v>
      </c>
      <c r="T22" s="189">
        <v>27108577</v>
      </c>
      <c r="U22" s="188">
        <v>11.2</v>
      </c>
      <c r="V22" s="189">
        <v>0</v>
      </c>
      <c r="W22" s="188">
        <v>0</v>
      </c>
      <c r="X22" s="189">
        <v>19831071</v>
      </c>
      <c r="Y22" s="190">
        <v>8.1999999999999993</v>
      </c>
      <c r="Z22" s="187">
        <v>0</v>
      </c>
      <c r="AA22" s="188">
        <v>0</v>
      </c>
      <c r="AB22" s="189">
        <v>0</v>
      </c>
      <c r="AC22" s="192">
        <v>0</v>
      </c>
      <c r="AD22" s="231">
        <v>242389403</v>
      </c>
      <c r="AE22" s="195">
        <v>100</v>
      </c>
      <c r="AF22" s="665"/>
    </row>
    <row r="23" spans="1:32" ht="15.75" customHeight="1">
      <c r="A23" s="449" t="s">
        <v>204</v>
      </c>
      <c r="B23" s="258">
        <v>624556</v>
      </c>
      <c r="C23" s="253">
        <v>0.4</v>
      </c>
      <c r="D23" s="259">
        <v>9267522</v>
      </c>
      <c r="E23" s="253">
        <v>6</v>
      </c>
      <c r="F23" s="259">
        <v>70673936</v>
      </c>
      <c r="G23" s="253">
        <v>46.1</v>
      </c>
      <c r="H23" s="259">
        <v>18855504</v>
      </c>
      <c r="I23" s="257">
        <v>12.3</v>
      </c>
      <c r="J23" s="258">
        <v>48215</v>
      </c>
      <c r="K23" s="253">
        <v>0</v>
      </c>
      <c r="L23" s="259">
        <v>2038413</v>
      </c>
      <c r="M23" s="253">
        <v>1.3</v>
      </c>
      <c r="N23" s="259">
        <v>2114164</v>
      </c>
      <c r="O23" s="253">
        <v>1.4</v>
      </c>
      <c r="P23" s="260">
        <v>13537836</v>
      </c>
      <c r="Q23" s="257">
        <v>8.8000000000000007</v>
      </c>
      <c r="R23" s="258">
        <v>5300535</v>
      </c>
      <c r="S23" s="253">
        <v>3.5</v>
      </c>
      <c r="T23" s="259">
        <v>21226161</v>
      </c>
      <c r="U23" s="253">
        <v>13.9</v>
      </c>
      <c r="V23" s="259">
        <v>150581</v>
      </c>
      <c r="W23" s="253">
        <v>0.1</v>
      </c>
      <c r="X23" s="259">
        <v>9435905</v>
      </c>
      <c r="Y23" s="257">
        <v>6.2</v>
      </c>
      <c r="Z23" s="258">
        <v>0</v>
      </c>
      <c r="AA23" s="253">
        <v>0</v>
      </c>
      <c r="AB23" s="259">
        <v>0</v>
      </c>
      <c r="AC23" s="289">
        <v>0</v>
      </c>
      <c r="AD23" s="315">
        <v>153273328</v>
      </c>
      <c r="AE23" s="493">
        <v>100</v>
      </c>
      <c r="AF23" s="665"/>
    </row>
    <row r="24" spans="1:32" ht="15.75" customHeight="1">
      <c r="A24" s="722" t="s">
        <v>487</v>
      </c>
      <c r="B24" s="187">
        <v>708077</v>
      </c>
      <c r="C24" s="188">
        <v>0.3</v>
      </c>
      <c r="D24" s="189">
        <v>20381187</v>
      </c>
      <c r="E24" s="188">
        <v>8.6</v>
      </c>
      <c r="F24" s="189">
        <v>114755249</v>
      </c>
      <c r="G24" s="188">
        <v>48.6</v>
      </c>
      <c r="H24" s="189">
        <v>34280837</v>
      </c>
      <c r="I24" s="190">
        <v>14.5</v>
      </c>
      <c r="J24" s="187">
        <v>374716</v>
      </c>
      <c r="K24" s="188">
        <v>0.2</v>
      </c>
      <c r="L24" s="189">
        <v>362603</v>
      </c>
      <c r="M24" s="188">
        <v>0.2</v>
      </c>
      <c r="N24" s="189">
        <v>2238310</v>
      </c>
      <c r="O24" s="188">
        <v>0.9</v>
      </c>
      <c r="P24" s="194">
        <v>20668547</v>
      </c>
      <c r="Q24" s="190">
        <v>8.8000000000000007</v>
      </c>
      <c r="R24" s="187">
        <v>6482513</v>
      </c>
      <c r="S24" s="188">
        <v>2.7</v>
      </c>
      <c r="T24" s="189">
        <v>23258997</v>
      </c>
      <c r="U24" s="188">
        <v>9.8000000000000007</v>
      </c>
      <c r="V24" s="189">
        <v>467201</v>
      </c>
      <c r="W24" s="188">
        <v>0.2</v>
      </c>
      <c r="X24" s="189">
        <v>12222764</v>
      </c>
      <c r="Y24" s="190">
        <v>5.2</v>
      </c>
      <c r="Z24" s="187" t="s">
        <v>550</v>
      </c>
      <c r="AA24" s="188" t="s">
        <v>550</v>
      </c>
      <c r="AB24" s="189" t="s">
        <v>550</v>
      </c>
      <c r="AC24" s="192" t="s">
        <v>550</v>
      </c>
      <c r="AD24" s="231">
        <v>236201001</v>
      </c>
      <c r="AE24" s="195">
        <v>100</v>
      </c>
      <c r="AF24" s="665"/>
    </row>
    <row r="25" spans="1:32" ht="15.75" customHeight="1">
      <c r="A25" s="449" t="s">
        <v>488</v>
      </c>
      <c r="B25" s="258">
        <v>787186</v>
      </c>
      <c r="C25" s="253">
        <v>0.5</v>
      </c>
      <c r="D25" s="259">
        <v>18237914</v>
      </c>
      <c r="E25" s="253">
        <v>10.4</v>
      </c>
      <c r="F25" s="259">
        <v>68991605</v>
      </c>
      <c r="G25" s="253">
        <v>39.5</v>
      </c>
      <c r="H25" s="259">
        <v>18402846</v>
      </c>
      <c r="I25" s="257">
        <v>10.5</v>
      </c>
      <c r="J25" s="258">
        <v>217297</v>
      </c>
      <c r="K25" s="253">
        <v>0.1</v>
      </c>
      <c r="L25" s="259">
        <v>1136996</v>
      </c>
      <c r="M25" s="253">
        <v>0.7</v>
      </c>
      <c r="N25" s="259">
        <v>3453914</v>
      </c>
      <c r="O25" s="253">
        <v>2</v>
      </c>
      <c r="P25" s="260">
        <v>16920366</v>
      </c>
      <c r="Q25" s="257">
        <v>9.6999999999999993</v>
      </c>
      <c r="R25" s="258">
        <v>5453502</v>
      </c>
      <c r="S25" s="253">
        <v>3.1</v>
      </c>
      <c r="T25" s="259">
        <v>24669436</v>
      </c>
      <c r="U25" s="253">
        <v>14.1</v>
      </c>
      <c r="V25" s="259">
        <v>169373</v>
      </c>
      <c r="W25" s="253">
        <v>0.1</v>
      </c>
      <c r="X25" s="259">
        <v>16311226</v>
      </c>
      <c r="Y25" s="257">
        <v>9.3000000000000007</v>
      </c>
      <c r="Z25" s="258" t="s">
        <v>550</v>
      </c>
      <c r="AA25" s="253" t="s">
        <v>550</v>
      </c>
      <c r="AB25" s="259" t="s">
        <v>550</v>
      </c>
      <c r="AC25" s="289" t="s">
        <v>550</v>
      </c>
      <c r="AD25" s="315">
        <v>174751661</v>
      </c>
      <c r="AE25" s="493">
        <v>100</v>
      </c>
      <c r="AF25" s="665"/>
    </row>
    <row r="26" spans="1:32" ht="15.75" customHeight="1">
      <c r="A26" s="722" t="s">
        <v>208</v>
      </c>
      <c r="B26" s="187">
        <v>708405</v>
      </c>
      <c r="C26" s="188">
        <v>0.4</v>
      </c>
      <c r="D26" s="189">
        <v>19328016</v>
      </c>
      <c r="E26" s="188">
        <v>10</v>
      </c>
      <c r="F26" s="189">
        <v>68672793</v>
      </c>
      <c r="G26" s="188">
        <v>35.5</v>
      </c>
      <c r="H26" s="189">
        <v>15657782</v>
      </c>
      <c r="I26" s="190">
        <v>8.1</v>
      </c>
      <c r="J26" s="187">
        <v>670446</v>
      </c>
      <c r="K26" s="188">
        <v>0.3</v>
      </c>
      <c r="L26" s="189">
        <v>4606156</v>
      </c>
      <c r="M26" s="188">
        <v>2.4</v>
      </c>
      <c r="N26" s="189">
        <v>4445518</v>
      </c>
      <c r="O26" s="188">
        <v>2.2999999999999998</v>
      </c>
      <c r="P26" s="194">
        <v>24942439</v>
      </c>
      <c r="Q26" s="190">
        <v>12.9</v>
      </c>
      <c r="R26" s="187">
        <v>4489176</v>
      </c>
      <c r="S26" s="188">
        <v>2.2999999999999998</v>
      </c>
      <c r="T26" s="189">
        <v>28275176</v>
      </c>
      <c r="U26" s="188">
        <v>14.6</v>
      </c>
      <c r="V26" s="189">
        <v>81762</v>
      </c>
      <c r="W26" s="188">
        <v>0</v>
      </c>
      <c r="X26" s="189">
        <v>21624490</v>
      </c>
      <c r="Y26" s="190">
        <v>11.2</v>
      </c>
      <c r="Z26" s="187">
        <v>0</v>
      </c>
      <c r="AA26" s="188">
        <v>0</v>
      </c>
      <c r="AB26" s="189">
        <v>0</v>
      </c>
      <c r="AC26" s="192">
        <v>0</v>
      </c>
      <c r="AD26" s="231">
        <v>193502159</v>
      </c>
      <c r="AE26" s="195">
        <v>100</v>
      </c>
      <c r="AF26" s="665"/>
    </row>
    <row r="27" spans="1:32" ht="15.75" customHeight="1">
      <c r="A27" s="449" t="s">
        <v>489</v>
      </c>
      <c r="B27" s="258">
        <v>838904</v>
      </c>
      <c r="C27" s="253">
        <v>0.4</v>
      </c>
      <c r="D27" s="259">
        <v>16418063</v>
      </c>
      <c r="E27" s="253">
        <v>7.7</v>
      </c>
      <c r="F27" s="259">
        <v>79910409</v>
      </c>
      <c r="G27" s="253">
        <v>37.5</v>
      </c>
      <c r="H27" s="259">
        <v>18968154</v>
      </c>
      <c r="I27" s="257">
        <v>8.9</v>
      </c>
      <c r="J27" s="258">
        <v>414868</v>
      </c>
      <c r="K27" s="253">
        <v>0.2</v>
      </c>
      <c r="L27" s="259">
        <v>2927697</v>
      </c>
      <c r="M27" s="253">
        <v>1.4</v>
      </c>
      <c r="N27" s="259">
        <v>8472837</v>
      </c>
      <c r="O27" s="253">
        <v>4</v>
      </c>
      <c r="P27" s="260">
        <v>22509124</v>
      </c>
      <c r="Q27" s="257">
        <v>10.6</v>
      </c>
      <c r="R27" s="258">
        <v>4425753</v>
      </c>
      <c r="S27" s="253">
        <v>2.1</v>
      </c>
      <c r="T27" s="259">
        <v>34916963</v>
      </c>
      <c r="U27" s="253">
        <v>16.399999999999999</v>
      </c>
      <c r="V27" s="259">
        <v>30470</v>
      </c>
      <c r="W27" s="253">
        <v>0</v>
      </c>
      <c r="X27" s="259">
        <v>22020989</v>
      </c>
      <c r="Y27" s="257">
        <v>10.3</v>
      </c>
      <c r="Z27" s="374">
        <v>1038804</v>
      </c>
      <c r="AA27" s="1201">
        <v>0.5</v>
      </c>
      <c r="AB27" s="300" t="s">
        <v>550</v>
      </c>
      <c r="AC27" s="375" t="s">
        <v>550</v>
      </c>
      <c r="AD27" s="315">
        <v>212893035</v>
      </c>
      <c r="AE27" s="493">
        <v>100</v>
      </c>
      <c r="AF27" s="665"/>
    </row>
    <row r="28" spans="1:32" ht="15.75" customHeight="1">
      <c r="A28" s="722" t="s">
        <v>574</v>
      </c>
      <c r="B28" s="187">
        <v>654038</v>
      </c>
      <c r="C28" s="188">
        <v>0.5</v>
      </c>
      <c r="D28" s="189">
        <v>11617450</v>
      </c>
      <c r="E28" s="188">
        <v>9.6</v>
      </c>
      <c r="F28" s="189">
        <v>50475402</v>
      </c>
      <c r="G28" s="188">
        <v>41.5</v>
      </c>
      <c r="H28" s="189">
        <v>8485851</v>
      </c>
      <c r="I28" s="190">
        <v>7</v>
      </c>
      <c r="J28" s="187">
        <v>479364</v>
      </c>
      <c r="K28" s="188">
        <v>0.4</v>
      </c>
      <c r="L28" s="189">
        <v>3621732</v>
      </c>
      <c r="M28" s="188">
        <v>3</v>
      </c>
      <c r="N28" s="189">
        <v>3169518</v>
      </c>
      <c r="O28" s="188">
        <v>2.6</v>
      </c>
      <c r="P28" s="194">
        <v>16336535</v>
      </c>
      <c r="Q28" s="190">
        <v>13.4</v>
      </c>
      <c r="R28" s="187">
        <v>3385435</v>
      </c>
      <c r="S28" s="188">
        <v>2.8</v>
      </c>
      <c r="T28" s="189">
        <v>9599679</v>
      </c>
      <c r="U28" s="188">
        <v>7.9</v>
      </c>
      <c r="V28" s="189">
        <v>399662</v>
      </c>
      <c r="W28" s="188">
        <v>0.3</v>
      </c>
      <c r="X28" s="189">
        <v>13408996</v>
      </c>
      <c r="Y28" s="190">
        <v>11</v>
      </c>
      <c r="Z28" s="187">
        <v>0</v>
      </c>
      <c r="AA28" s="188">
        <v>0</v>
      </c>
      <c r="AB28" s="189">
        <v>0</v>
      </c>
      <c r="AC28" s="192">
        <v>0</v>
      </c>
      <c r="AD28" s="231">
        <v>121633662</v>
      </c>
      <c r="AE28" s="195">
        <v>100</v>
      </c>
      <c r="AF28" s="665"/>
    </row>
    <row r="29" spans="1:32" ht="15.75" customHeight="1">
      <c r="A29" s="449" t="s">
        <v>573</v>
      </c>
      <c r="B29" s="258">
        <v>527537</v>
      </c>
      <c r="C29" s="253">
        <v>0.6</v>
      </c>
      <c r="D29" s="259">
        <v>10411379</v>
      </c>
      <c r="E29" s="253">
        <v>12.4</v>
      </c>
      <c r="F29" s="259">
        <v>38682772</v>
      </c>
      <c r="G29" s="253">
        <v>46</v>
      </c>
      <c r="H29" s="259">
        <v>9014484</v>
      </c>
      <c r="I29" s="257">
        <v>10.7</v>
      </c>
      <c r="J29" s="258">
        <v>209871</v>
      </c>
      <c r="K29" s="253">
        <v>0.2</v>
      </c>
      <c r="L29" s="259">
        <v>911953</v>
      </c>
      <c r="M29" s="253">
        <v>1.1000000000000001</v>
      </c>
      <c r="N29" s="259">
        <v>1060131</v>
      </c>
      <c r="O29" s="253">
        <v>1.3</v>
      </c>
      <c r="P29" s="260">
        <v>6608904</v>
      </c>
      <c r="Q29" s="257">
        <v>7.8</v>
      </c>
      <c r="R29" s="258">
        <v>2176406</v>
      </c>
      <c r="S29" s="253">
        <v>2.6</v>
      </c>
      <c r="T29" s="259">
        <v>6537119</v>
      </c>
      <c r="U29" s="253">
        <v>7.8</v>
      </c>
      <c r="V29" s="259" t="s">
        <v>550</v>
      </c>
      <c r="W29" s="253" t="s">
        <v>550</v>
      </c>
      <c r="X29" s="259">
        <v>7989519</v>
      </c>
      <c r="Y29" s="257">
        <v>9.5</v>
      </c>
      <c r="Z29" s="258" t="s">
        <v>550</v>
      </c>
      <c r="AA29" s="253" t="s">
        <v>550</v>
      </c>
      <c r="AB29" s="259"/>
      <c r="AC29" s="289" t="s">
        <v>550</v>
      </c>
      <c r="AD29" s="315">
        <v>84130075</v>
      </c>
      <c r="AE29" s="493">
        <v>100</v>
      </c>
      <c r="AF29" s="665"/>
    </row>
    <row r="30" spans="1:32" ht="15.75" customHeight="1">
      <c r="A30" s="722" t="s">
        <v>625</v>
      </c>
      <c r="B30" s="187">
        <v>701547</v>
      </c>
      <c r="C30" s="188">
        <v>0.4</v>
      </c>
      <c r="D30" s="189">
        <v>17713920</v>
      </c>
      <c r="E30" s="188">
        <v>10.4</v>
      </c>
      <c r="F30" s="189">
        <v>63226311</v>
      </c>
      <c r="G30" s="188">
        <v>37.200000000000003</v>
      </c>
      <c r="H30" s="189">
        <v>17907955</v>
      </c>
      <c r="I30" s="190">
        <v>10.5</v>
      </c>
      <c r="J30" s="187">
        <v>200574</v>
      </c>
      <c r="K30" s="188">
        <v>0.1</v>
      </c>
      <c r="L30" s="189">
        <v>1997995</v>
      </c>
      <c r="M30" s="188">
        <v>1.2</v>
      </c>
      <c r="N30" s="189">
        <v>12603892</v>
      </c>
      <c r="O30" s="188">
        <v>7.4</v>
      </c>
      <c r="P30" s="194">
        <v>18316086</v>
      </c>
      <c r="Q30" s="190">
        <v>10.8</v>
      </c>
      <c r="R30" s="187">
        <v>4741827</v>
      </c>
      <c r="S30" s="188">
        <v>2.8</v>
      </c>
      <c r="T30" s="189">
        <v>13680858</v>
      </c>
      <c r="U30" s="188">
        <v>8</v>
      </c>
      <c r="V30" s="189">
        <v>2816104</v>
      </c>
      <c r="W30" s="188">
        <v>1.7</v>
      </c>
      <c r="X30" s="189">
        <v>16188689</v>
      </c>
      <c r="Y30" s="190">
        <v>9.5</v>
      </c>
      <c r="Z30" s="187">
        <v>0</v>
      </c>
      <c r="AA30" s="188">
        <v>0</v>
      </c>
      <c r="AB30" s="189">
        <v>0</v>
      </c>
      <c r="AC30" s="192">
        <v>0</v>
      </c>
      <c r="AD30" s="231">
        <v>170095758</v>
      </c>
      <c r="AE30" s="195">
        <v>100</v>
      </c>
      <c r="AF30" s="665"/>
    </row>
    <row r="31" spans="1:32" ht="15.75" customHeight="1">
      <c r="A31" s="449" t="s">
        <v>607</v>
      </c>
      <c r="B31" s="464">
        <v>437273</v>
      </c>
      <c r="C31" s="472">
        <v>0.4</v>
      </c>
      <c r="D31" s="469">
        <v>10725019</v>
      </c>
      <c r="E31" s="472">
        <v>9.6999999999999993</v>
      </c>
      <c r="F31" s="469">
        <v>40434107</v>
      </c>
      <c r="G31" s="472">
        <v>36.5</v>
      </c>
      <c r="H31" s="469">
        <v>10273875</v>
      </c>
      <c r="I31" s="483">
        <v>9.3000000000000007</v>
      </c>
      <c r="J31" s="464">
        <v>133550</v>
      </c>
      <c r="K31" s="472">
        <v>0.1</v>
      </c>
      <c r="L31" s="469">
        <v>2395092</v>
      </c>
      <c r="M31" s="472">
        <v>2.1</v>
      </c>
      <c r="N31" s="469">
        <v>7873662</v>
      </c>
      <c r="O31" s="472">
        <v>7.1</v>
      </c>
      <c r="P31" s="470">
        <v>8407626</v>
      </c>
      <c r="Q31" s="483">
        <v>7.6</v>
      </c>
      <c r="R31" s="464">
        <v>3191191</v>
      </c>
      <c r="S31" s="472">
        <v>2.9</v>
      </c>
      <c r="T31" s="469">
        <v>17558317</v>
      </c>
      <c r="U31" s="472">
        <v>15.9</v>
      </c>
      <c r="V31" s="469">
        <v>275015</v>
      </c>
      <c r="W31" s="472">
        <v>0.2</v>
      </c>
      <c r="X31" s="469">
        <v>9049142</v>
      </c>
      <c r="Y31" s="483">
        <v>8.1999999999999993</v>
      </c>
      <c r="Z31" s="1217" t="s">
        <v>550</v>
      </c>
      <c r="AA31" s="1215" t="s">
        <v>550</v>
      </c>
      <c r="AB31" s="1214" t="s">
        <v>550</v>
      </c>
      <c r="AC31" s="1218" t="s">
        <v>550</v>
      </c>
      <c r="AD31" s="494">
        <v>110753869</v>
      </c>
      <c r="AE31" s="493">
        <v>100</v>
      </c>
      <c r="AF31" s="665"/>
    </row>
    <row r="32" spans="1:32" ht="15.75" customHeight="1">
      <c r="A32" s="722" t="s">
        <v>220</v>
      </c>
      <c r="B32" s="125">
        <v>749336</v>
      </c>
      <c r="C32" s="123">
        <v>0.4</v>
      </c>
      <c r="D32" s="126">
        <v>17848704</v>
      </c>
      <c r="E32" s="123">
        <v>9.1999999999999993</v>
      </c>
      <c r="F32" s="126">
        <v>73297839</v>
      </c>
      <c r="G32" s="123">
        <v>37.9</v>
      </c>
      <c r="H32" s="126">
        <v>20568383</v>
      </c>
      <c r="I32" s="124">
        <v>10.6</v>
      </c>
      <c r="J32" s="125">
        <v>94341</v>
      </c>
      <c r="K32" s="123">
        <v>0</v>
      </c>
      <c r="L32" s="126">
        <v>1172483</v>
      </c>
      <c r="M32" s="123">
        <v>0.6</v>
      </c>
      <c r="N32" s="126">
        <v>25552538</v>
      </c>
      <c r="O32" s="123">
        <v>13.2</v>
      </c>
      <c r="P32" s="127">
        <v>16747764</v>
      </c>
      <c r="Q32" s="124">
        <v>8.6999999999999993</v>
      </c>
      <c r="R32" s="125">
        <v>6797879</v>
      </c>
      <c r="S32" s="123">
        <v>3.5</v>
      </c>
      <c r="T32" s="126">
        <v>18368178</v>
      </c>
      <c r="U32" s="123">
        <v>9.5</v>
      </c>
      <c r="V32" s="126" t="s">
        <v>550</v>
      </c>
      <c r="W32" s="123" t="s">
        <v>550</v>
      </c>
      <c r="X32" s="126">
        <v>12309578</v>
      </c>
      <c r="Y32" s="124">
        <v>6.4</v>
      </c>
      <c r="Z32" s="125" t="s">
        <v>550</v>
      </c>
      <c r="AA32" s="123" t="s">
        <v>550</v>
      </c>
      <c r="AB32" s="126" t="s">
        <v>550</v>
      </c>
      <c r="AC32" s="54" t="s">
        <v>550</v>
      </c>
      <c r="AD32" s="355">
        <v>193507023</v>
      </c>
      <c r="AE32" s="989">
        <v>100</v>
      </c>
      <c r="AF32" s="665"/>
    </row>
    <row r="33" spans="1:32" ht="15.75" customHeight="1">
      <c r="A33" s="449" t="s">
        <v>490</v>
      </c>
      <c r="B33" s="464">
        <v>635331</v>
      </c>
      <c r="C33" s="472">
        <v>0.4</v>
      </c>
      <c r="D33" s="469">
        <v>8504424</v>
      </c>
      <c r="E33" s="472">
        <v>5.9</v>
      </c>
      <c r="F33" s="469">
        <v>60405493</v>
      </c>
      <c r="G33" s="472">
        <v>42.2</v>
      </c>
      <c r="H33" s="469">
        <v>17509526</v>
      </c>
      <c r="I33" s="483">
        <v>12.2</v>
      </c>
      <c r="J33" s="464">
        <v>236311</v>
      </c>
      <c r="K33" s="472">
        <v>0.2</v>
      </c>
      <c r="L33" s="469">
        <v>2051472</v>
      </c>
      <c r="M33" s="472">
        <v>1.4</v>
      </c>
      <c r="N33" s="469">
        <v>4231916</v>
      </c>
      <c r="O33" s="472">
        <v>3</v>
      </c>
      <c r="P33" s="470">
        <v>13202593</v>
      </c>
      <c r="Q33" s="483">
        <v>9.1999999999999993</v>
      </c>
      <c r="R33" s="464">
        <v>4061345</v>
      </c>
      <c r="S33" s="472">
        <v>2.8</v>
      </c>
      <c r="T33" s="469">
        <v>23483767</v>
      </c>
      <c r="U33" s="472">
        <v>16.399999999999999</v>
      </c>
      <c r="V33" s="469">
        <v>6776</v>
      </c>
      <c r="W33" s="472">
        <v>0</v>
      </c>
      <c r="X33" s="469">
        <v>8979171</v>
      </c>
      <c r="Y33" s="483">
        <v>6.3</v>
      </c>
      <c r="Z33" s="464">
        <v>0</v>
      </c>
      <c r="AA33" s="472">
        <v>0</v>
      </c>
      <c r="AB33" s="469">
        <v>0</v>
      </c>
      <c r="AC33" s="484">
        <v>0</v>
      </c>
      <c r="AD33" s="494">
        <v>143308125</v>
      </c>
      <c r="AE33" s="493">
        <v>100</v>
      </c>
      <c r="AF33" s="665"/>
    </row>
    <row r="34" spans="1:32" ht="15.75" customHeight="1">
      <c r="A34" s="722" t="s">
        <v>218</v>
      </c>
      <c r="B34" s="125">
        <v>735252</v>
      </c>
      <c r="C34" s="123">
        <v>0.5</v>
      </c>
      <c r="D34" s="126">
        <v>15927833</v>
      </c>
      <c r="E34" s="123">
        <v>11.3</v>
      </c>
      <c r="F34" s="126">
        <v>57527111</v>
      </c>
      <c r="G34" s="123">
        <v>40.9</v>
      </c>
      <c r="H34" s="126">
        <v>18097224</v>
      </c>
      <c r="I34" s="124">
        <v>12.9</v>
      </c>
      <c r="J34" s="125">
        <v>144536</v>
      </c>
      <c r="K34" s="123">
        <v>0.1</v>
      </c>
      <c r="L34" s="126">
        <v>1477465</v>
      </c>
      <c r="M34" s="123">
        <v>1.1000000000000001</v>
      </c>
      <c r="N34" s="126">
        <v>2853786</v>
      </c>
      <c r="O34" s="123">
        <v>2</v>
      </c>
      <c r="P34" s="127">
        <v>17785220</v>
      </c>
      <c r="Q34" s="124">
        <v>12.6</v>
      </c>
      <c r="R34" s="125">
        <v>3830673</v>
      </c>
      <c r="S34" s="123">
        <v>2.7</v>
      </c>
      <c r="T34" s="126">
        <v>15604817</v>
      </c>
      <c r="U34" s="123">
        <v>11.1</v>
      </c>
      <c r="V34" s="126">
        <v>58775</v>
      </c>
      <c r="W34" s="123">
        <v>0</v>
      </c>
      <c r="X34" s="126">
        <v>6775655</v>
      </c>
      <c r="Y34" s="124">
        <v>4.8</v>
      </c>
      <c r="Z34" s="125" t="s">
        <v>550</v>
      </c>
      <c r="AA34" s="123" t="s">
        <v>550</v>
      </c>
      <c r="AB34" s="126" t="s">
        <v>550</v>
      </c>
      <c r="AC34" s="126" t="s">
        <v>550</v>
      </c>
      <c r="AD34" s="355">
        <v>140818347</v>
      </c>
      <c r="AE34" s="989">
        <v>100</v>
      </c>
      <c r="AF34" s="665"/>
    </row>
    <row r="35" spans="1:32" ht="15.75" customHeight="1">
      <c r="A35" s="449" t="s">
        <v>602</v>
      </c>
      <c r="B35" s="464">
        <v>587216</v>
      </c>
      <c r="C35" s="472">
        <v>0.4</v>
      </c>
      <c r="D35" s="469">
        <v>16442226</v>
      </c>
      <c r="E35" s="472">
        <v>11.6</v>
      </c>
      <c r="F35" s="469">
        <v>67447577</v>
      </c>
      <c r="G35" s="472">
        <v>47.7</v>
      </c>
      <c r="H35" s="469">
        <v>14529298</v>
      </c>
      <c r="I35" s="483">
        <v>10.3</v>
      </c>
      <c r="J35" s="464">
        <v>154220</v>
      </c>
      <c r="K35" s="472">
        <v>0.1</v>
      </c>
      <c r="L35" s="469">
        <v>1760850</v>
      </c>
      <c r="M35" s="472">
        <v>1.2</v>
      </c>
      <c r="N35" s="469">
        <v>2855153</v>
      </c>
      <c r="O35" s="472">
        <v>2</v>
      </c>
      <c r="P35" s="470">
        <v>11625188</v>
      </c>
      <c r="Q35" s="483">
        <v>8.1999999999999993</v>
      </c>
      <c r="R35" s="464">
        <v>3921696</v>
      </c>
      <c r="S35" s="472">
        <v>2.8</v>
      </c>
      <c r="T35" s="469">
        <v>12454908</v>
      </c>
      <c r="U35" s="472">
        <v>8.8000000000000007</v>
      </c>
      <c r="V35" s="469" t="s">
        <v>550</v>
      </c>
      <c r="W35" s="472" t="s">
        <v>550</v>
      </c>
      <c r="X35" s="469">
        <v>9694020</v>
      </c>
      <c r="Y35" s="483">
        <v>6.9</v>
      </c>
      <c r="Z35" s="464">
        <v>1594</v>
      </c>
      <c r="AA35" s="472">
        <v>0</v>
      </c>
      <c r="AB35" s="469" t="s">
        <v>550</v>
      </c>
      <c r="AC35" s="484" t="s">
        <v>550</v>
      </c>
      <c r="AD35" s="494">
        <v>141473946</v>
      </c>
      <c r="AE35" s="493">
        <v>100</v>
      </c>
      <c r="AF35" s="665"/>
    </row>
    <row r="36" spans="1:32" ht="15.75" customHeight="1">
      <c r="A36" s="722" t="s">
        <v>623</v>
      </c>
      <c r="B36" s="1237">
        <v>837784</v>
      </c>
      <c r="C36" s="1241">
        <v>0.4</v>
      </c>
      <c r="D36" s="1238">
        <v>25016979</v>
      </c>
      <c r="E36" s="1241">
        <v>12.8</v>
      </c>
      <c r="F36" s="1238">
        <v>70250086</v>
      </c>
      <c r="G36" s="1241">
        <v>36.1</v>
      </c>
      <c r="H36" s="1238">
        <v>20808270</v>
      </c>
      <c r="I36" s="1242">
        <v>10.7</v>
      </c>
      <c r="J36" s="1237">
        <v>633820</v>
      </c>
      <c r="K36" s="1241">
        <v>0.3</v>
      </c>
      <c r="L36" s="1238">
        <v>2771820</v>
      </c>
      <c r="M36" s="1241">
        <v>1.4</v>
      </c>
      <c r="N36" s="1238">
        <v>4796530</v>
      </c>
      <c r="O36" s="1241">
        <v>2.5</v>
      </c>
      <c r="P36" s="1239">
        <v>23703248</v>
      </c>
      <c r="Q36" s="1242">
        <v>12.2</v>
      </c>
      <c r="R36" s="1237">
        <v>6989771</v>
      </c>
      <c r="S36" s="1241">
        <v>3.6</v>
      </c>
      <c r="T36" s="1238">
        <v>31182734</v>
      </c>
      <c r="U36" s="1241">
        <v>16</v>
      </c>
      <c r="V36" s="1238">
        <v>540965</v>
      </c>
      <c r="W36" s="1241">
        <v>0.3</v>
      </c>
      <c r="X36" s="1238">
        <v>7247481</v>
      </c>
      <c r="Y36" s="1242">
        <v>3.7</v>
      </c>
      <c r="Z36" s="1237" t="s">
        <v>550</v>
      </c>
      <c r="AA36" s="1241" t="s">
        <v>550</v>
      </c>
      <c r="AB36" s="1238" t="s">
        <v>550</v>
      </c>
      <c r="AC36" s="1245" t="s">
        <v>550</v>
      </c>
      <c r="AD36" s="1246">
        <v>194779488</v>
      </c>
      <c r="AE36" s="1247">
        <v>100</v>
      </c>
      <c r="AF36" s="665"/>
    </row>
    <row r="37" spans="1:32" ht="15.75" customHeight="1">
      <c r="A37" s="449" t="s">
        <v>229</v>
      </c>
      <c r="B37" s="258">
        <v>630522</v>
      </c>
      <c r="C37" s="253">
        <f>B37*100/$AD37</f>
        <v>0.43787081954557139</v>
      </c>
      <c r="D37" s="259">
        <v>14424408</v>
      </c>
      <c r="E37" s="253">
        <f>D37*100/$AD37</f>
        <v>10.017140325666187</v>
      </c>
      <c r="F37" s="259">
        <v>65673530</v>
      </c>
      <c r="G37" s="253">
        <f>F37*100/$AD37</f>
        <v>45.607484597762912</v>
      </c>
      <c r="H37" s="259">
        <v>24000505</v>
      </c>
      <c r="I37" s="257">
        <f>H37*100/$AD37</f>
        <v>16.667334040457881</v>
      </c>
      <c r="J37" s="258">
        <v>66704</v>
      </c>
      <c r="K37" s="253">
        <f>J37*100/$AD37</f>
        <v>4.6323102361167087E-2</v>
      </c>
      <c r="L37" s="259">
        <v>741874</v>
      </c>
      <c r="M37" s="253">
        <f>L37*100/$AD37</f>
        <v>0.51520006657904283</v>
      </c>
      <c r="N37" s="259">
        <v>1377772</v>
      </c>
      <c r="O37" s="253">
        <f>N37*100/$AD37</f>
        <v>0.9568042903926286</v>
      </c>
      <c r="P37" s="260">
        <v>8821993</v>
      </c>
      <c r="Q37" s="257">
        <f>P37*100/$AD37</f>
        <v>6.1265004312859723</v>
      </c>
      <c r="R37" s="258">
        <v>4088118</v>
      </c>
      <c r="S37" s="253">
        <f>R37*100/$AD37</f>
        <v>2.8390247748040545</v>
      </c>
      <c r="T37" s="259">
        <v>13756660</v>
      </c>
      <c r="U37" s="253">
        <f>T37*100/$AD37</f>
        <v>9.5534176260460058</v>
      </c>
      <c r="V37" s="259">
        <v>431441</v>
      </c>
      <c r="W37" s="253">
        <f>V37*100/$AD37</f>
        <v>0.29961749828802303</v>
      </c>
      <c r="X37" s="259">
        <v>9979894</v>
      </c>
      <c r="Y37" s="257">
        <f>X37*100/$AD37</f>
        <v>6.93061362610334</v>
      </c>
      <c r="Z37" s="258">
        <v>3843</v>
      </c>
      <c r="AA37" s="253">
        <f>Z37*100/$AD37</f>
        <v>2.6688007072134369E-3</v>
      </c>
      <c r="AB37" s="259" t="s">
        <v>550</v>
      </c>
      <c r="AC37" s="289" t="s">
        <v>550</v>
      </c>
      <c r="AD37" s="315">
        <f>SUBTOTAL(9,B37,D37,F37,H37,J37,L37,N37,P37,R37,T37,V37,X37,Z37)</f>
        <v>143997264</v>
      </c>
      <c r="AE37" s="493">
        <v>100</v>
      </c>
      <c r="AF37" s="665"/>
    </row>
    <row r="38" spans="1:32" ht="15.75" customHeight="1">
      <c r="A38" s="722" t="s">
        <v>491</v>
      </c>
      <c r="B38" s="187">
        <v>615100</v>
      </c>
      <c r="C38" s="188">
        <v>0.4</v>
      </c>
      <c r="D38" s="189">
        <v>21169232</v>
      </c>
      <c r="E38" s="188">
        <v>12</v>
      </c>
      <c r="F38" s="189">
        <v>93663388</v>
      </c>
      <c r="G38" s="188">
        <v>53</v>
      </c>
      <c r="H38" s="189">
        <v>17027812</v>
      </c>
      <c r="I38" s="190">
        <v>9.6</v>
      </c>
      <c r="J38" s="187">
        <v>255827</v>
      </c>
      <c r="K38" s="188">
        <v>0.1</v>
      </c>
      <c r="L38" s="189">
        <v>43482</v>
      </c>
      <c r="M38" s="188">
        <v>0</v>
      </c>
      <c r="N38" s="189">
        <v>2376673</v>
      </c>
      <c r="O38" s="188">
        <v>1.4</v>
      </c>
      <c r="P38" s="194">
        <v>10576128</v>
      </c>
      <c r="Q38" s="190">
        <v>6</v>
      </c>
      <c r="R38" s="187">
        <v>4809000</v>
      </c>
      <c r="S38" s="188">
        <v>2.7</v>
      </c>
      <c r="T38" s="189">
        <v>16572993</v>
      </c>
      <c r="U38" s="188">
        <v>9.4</v>
      </c>
      <c r="V38" s="189">
        <v>0</v>
      </c>
      <c r="W38" s="188" t="s">
        <v>550</v>
      </c>
      <c r="X38" s="189">
        <v>9510056</v>
      </c>
      <c r="Y38" s="190">
        <v>5.4</v>
      </c>
      <c r="Z38" s="187">
        <v>0</v>
      </c>
      <c r="AA38" s="188" t="s">
        <v>550</v>
      </c>
      <c r="AB38" s="189" t="s">
        <v>550</v>
      </c>
      <c r="AC38" s="192" t="s">
        <v>550</v>
      </c>
      <c r="AD38" s="231">
        <v>176619691</v>
      </c>
      <c r="AE38" s="195">
        <v>100</v>
      </c>
      <c r="AF38" s="665"/>
    </row>
    <row r="39" spans="1:32" ht="15.75" customHeight="1">
      <c r="A39" s="449" t="s">
        <v>577</v>
      </c>
      <c r="B39" s="258">
        <v>730124</v>
      </c>
      <c r="C39" s="253">
        <v>0.5</v>
      </c>
      <c r="D39" s="259">
        <v>11292500</v>
      </c>
      <c r="E39" s="253">
        <v>7.5</v>
      </c>
      <c r="F39" s="259">
        <v>74544543</v>
      </c>
      <c r="G39" s="253">
        <v>49.3</v>
      </c>
      <c r="H39" s="259">
        <v>17916977</v>
      </c>
      <c r="I39" s="257">
        <v>11.8</v>
      </c>
      <c r="J39" s="258">
        <v>852219</v>
      </c>
      <c r="K39" s="253">
        <v>0.6</v>
      </c>
      <c r="L39" s="259">
        <v>67354</v>
      </c>
      <c r="M39" s="253">
        <v>0</v>
      </c>
      <c r="N39" s="259">
        <v>1854198</v>
      </c>
      <c r="O39" s="253">
        <v>1.2</v>
      </c>
      <c r="P39" s="260">
        <v>12876962</v>
      </c>
      <c r="Q39" s="257">
        <v>8.5</v>
      </c>
      <c r="R39" s="258">
        <v>4254958</v>
      </c>
      <c r="S39" s="253">
        <v>2.8</v>
      </c>
      <c r="T39" s="259">
        <v>20871833</v>
      </c>
      <c r="U39" s="253">
        <v>13.8</v>
      </c>
      <c r="V39" s="259">
        <v>0</v>
      </c>
      <c r="W39" s="253">
        <v>0</v>
      </c>
      <c r="X39" s="259">
        <v>5975388</v>
      </c>
      <c r="Y39" s="257">
        <v>4</v>
      </c>
      <c r="Z39" s="258">
        <v>0</v>
      </c>
      <c r="AA39" s="253">
        <v>0</v>
      </c>
      <c r="AB39" s="259">
        <v>0</v>
      </c>
      <c r="AC39" s="289">
        <v>0</v>
      </c>
      <c r="AD39" s="315">
        <v>151237056</v>
      </c>
      <c r="AE39" s="493">
        <v>100</v>
      </c>
      <c r="AF39" s="665"/>
    </row>
    <row r="40" spans="1:32" ht="15.75" customHeight="1">
      <c r="A40" s="722" t="s">
        <v>492</v>
      </c>
      <c r="B40" s="125">
        <v>626521</v>
      </c>
      <c r="C40" s="123">
        <v>0.4</v>
      </c>
      <c r="D40" s="126">
        <v>23220957</v>
      </c>
      <c r="E40" s="123">
        <v>15.9</v>
      </c>
      <c r="F40" s="126">
        <v>68092457</v>
      </c>
      <c r="G40" s="123">
        <v>46.6</v>
      </c>
      <c r="H40" s="126">
        <v>16433760</v>
      </c>
      <c r="I40" s="124">
        <v>11.3</v>
      </c>
      <c r="J40" s="125">
        <v>80248</v>
      </c>
      <c r="K40" s="123">
        <v>0.1</v>
      </c>
      <c r="L40" s="126">
        <v>852260</v>
      </c>
      <c r="M40" s="123">
        <v>0.6</v>
      </c>
      <c r="N40" s="126">
        <v>2988437</v>
      </c>
      <c r="O40" s="123">
        <v>2</v>
      </c>
      <c r="P40" s="127">
        <v>8159019</v>
      </c>
      <c r="Q40" s="124">
        <v>5.6</v>
      </c>
      <c r="R40" s="125">
        <v>3492365</v>
      </c>
      <c r="S40" s="123">
        <v>2.4</v>
      </c>
      <c r="T40" s="126">
        <v>12711654</v>
      </c>
      <c r="U40" s="123">
        <v>8.6999999999999993</v>
      </c>
      <c r="V40" s="126">
        <v>141194</v>
      </c>
      <c r="W40" s="123">
        <v>0.1</v>
      </c>
      <c r="X40" s="126">
        <v>8071156</v>
      </c>
      <c r="Y40" s="124">
        <v>5.5</v>
      </c>
      <c r="Z40" s="125">
        <v>1125863</v>
      </c>
      <c r="AA40" s="123">
        <v>0.8</v>
      </c>
      <c r="AB40" s="126" t="s">
        <v>550</v>
      </c>
      <c r="AC40" s="54" t="s">
        <v>550</v>
      </c>
      <c r="AD40" s="355">
        <v>145995891</v>
      </c>
      <c r="AE40" s="989">
        <v>100</v>
      </c>
      <c r="AF40" s="665"/>
    </row>
    <row r="41" spans="1:32" ht="15.75" customHeight="1">
      <c r="A41" s="449" t="s">
        <v>493</v>
      </c>
      <c r="B41" s="258">
        <v>612169</v>
      </c>
      <c r="C41" s="253">
        <v>0.4</v>
      </c>
      <c r="D41" s="259">
        <v>18357438</v>
      </c>
      <c r="E41" s="253">
        <v>11.3</v>
      </c>
      <c r="F41" s="259">
        <v>81205207</v>
      </c>
      <c r="G41" s="253">
        <v>49.9</v>
      </c>
      <c r="H41" s="259">
        <v>17296860</v>
      </c>
      <c r="I41" s="257">
        <v>10.6</v>
      </c>
      <c r="J41" s="258">
        <v>154719</v>
      </c>
      <c r="K41" s="253">
        <v>0.1</v>
      </c>
      <c r="L41" s="259">
        <v>189517</v>
      </c>
      <c r="M41" s="253">
        <v>0.1</v>
      </c>
      <c r="N41" s="259">
        <v>969662</v>
      </c>
      <c r="O41" s="253">
        <v>0.6</v>
      </c>
      <c r="P41" s="260">
        <v>14361380</v>
      </c>
      <c r="Q41" s="257">
        <v>8.8000000000000007</v>
      </c>
      <c r="R41" s="258">
        <v>4615094</v>
      </c>
      <c r="S41" s="253">
        <v>2.9</v>
      </c>
      <c r="T41" s="259">
        <v>14030615</v>
      </c>
      <c r="U41" s="253">
        <v>8.6</v>
      </c>
      <c r="V41" s="259">
        <v>19294</v>
      </c>
      <c r="W41" s="253">
        <v>0</v>
      </c>
      <c r="X41" s="259">
        <v>10933869</v>
      </c>
      <c r="Y41" s="257">
        <v>6.7</v>
      </c>
      <c r="Z41" s="258" t="s">
        <v>550</v>
      </c>
      <c r="AA41" s="253" t="s">
        <v>550</v>
      </c>
      <c r="AB41" s="259" t="s">
        <v>550</v>
      </c>
      <c r="AC41" s="289" t="s">
        <v>550</v>
      </c>
      <c r="AD41" s="356">
        <v>162745824</v>
      </c>
      <c r="AE41" s="493">
        <v>100</v>
      </c>
      <c r="AF41" s="665"/>
    </row>
    <row r="42" spans="1:32" ht="15.75" customHeight="1">
      <c r="A42" s="722" t="s">
        <v>572</v>
      </c>
      <c r="B42" s="187">
        <v>480315</v>
      </c>
      <c r="C42" s="188">
        <v>0.4</v>
      </c>
      <c r="D42" s="189">
        <v>8251539</v>
      </c>
      <c r="E42" s="188">
        <v>6.8</v>
      </c>
      <c r="F42" s="189">
        <v>65196465</v>
      </c>
      <c r="G42" s="188">
        <v>53.5</v>
      </c>
      <c r="H42" s="189">
        <v>13651890</v>
      </c>
      <c r="I42" s="190">
        <v>11.2</v>
      </c>
      <c r="J42" s="187">
        <v>227456</v>
      </c>
      <c r="K42" s="188">
        <v>0.2</v>
      </c>
      <c r="L42" s="189">
        <v>176812</v>
      </c>
      <c r="M42" s="188">
        <v>0.1</v>
      </c>
      <c r="N42" s="189">
        <v>1285069</v>
      </c>
      <c r="O42" s="188">
        <v>1.1000000000000001</v>
      </c>
      <c r="P42" s="194">
        <v>7986657</v>
      </c>
      <c r="Q42" s="190">
        <v>6.5</v>
      </c>
      <c r="R42" s="187">
        <v>2671883</v>
      </c>
      <c r="S42" s="188">
        <v>2.2000000000000002</v>
      </c>
      <c r="T42" s="189">
        <v>12786495</v>
      </c>
      <c r="U42" s="188">
        <v>10.5</v>
      </c>
      <c r="V42" s="189" t="s">
        <v>550</v>
      </c>
      <c r="W42" s="188" t="s">
        <v>550</v>
      </c>
      <c r="X42" s="189">
        <v>9141711</v>
      </c>
      <c r="Y42" s="190">
        <v>7.5</v>
      </c>
      <c r="Z42" s="187" t="s">
        <v>550</v>
      </c>
      <c r="AA42" s="188" t="s">
        <v>550</v>
      </c>
      <c r="AB42" s="189" t="s">
        <v>550</v>
      </c>
      <c r="AC42" s="192" t="s">
        <v>550</v>
      </c>
      <c r="AD42" s="231">
        <v>121856292</v>
      </c>
      <c r="AE42" s="195">
        <v>100</v>
      </c>
      <c r="AF42" s="665"/>
    </row>
    <row r="43" spans="1:32" ht="15.75" customHeight="1">
      <c r="A43" s="449" t="s">
        <v>571</v>
      </c>
      <c r="B43" s="258">
        <v>416279</v>
      </c>
      <c r="C43" s="253">
        <v>0.4</v>
      </c>
      <c r="D43" s="259">
        <v>13006194</v>
      </c>
      <c r="E43" s="253">
        <v>12.6</v>
      </c>
      <c r="F43" s="259">
        <v>53146517</v>
      </c>
      <c r="G43" s="253">
        <v>51.5</v>
      </c>
      <c r="H43" s="259">
        <v>9375225</v>
      </c>
      <c r="I43" s="257">
        <v>9.1</v>
      </c>
      <c r="J43" s="258">
        <v>21768</v>
      </c>
      <c r="K43" s="253">
        <v>0</v>
      </c>
      <c r="L43" s="259">
        <v>212809</v>
      </c>
      <c r="M43" s="253">
        <v>0.2</v>
      </c>
      <c r="N43" s="259">
        <v>762177</v>
      </c>
      <c r="O43" s="253">
        <v>0.7</v>
      </c>
      <c r="P43" s="260">
        <v>9208346</v>
      </c>
      <c r="Q43" s="257">
        <v>8.9</v>
      </c>
      <c r="R43" s="258">
        <v>2964194</v>
      </c>
      <c r="S43" s="253">
        <v>2.9</v>
      </c>
      <c r="T43" s="259">
        <v>7914820</v>
      </c>
      <c r="U43" s="253">
        <v>7.7</v>
      </c>
      <c r="V43" s="259" t="s">
        <v>550</v>
      </c>
      <c r="W43" s="253" t="s">
        <v>550</v>
      </c>
      <c r="X43" s="259">
        <v>6180937</v>
      </c>
      <c r="Y43" s="257">
        <v>6</v>
      </c>
      <c r="Z43" s="258" t="s">
        <v>550</v>
      </c>
      <c r="AA43" s="253" t="s">
        <v>550</v>
      </c>
      <c r="AB43" s="259" t="s">
        <v>550</v>
      </c>
      <c r="AC43" s="289" t="s">
        <v>550</v>
      </c>
      <c r="AD43" s="315">
        <v>103209266</v>
      </c>
      <c r="AE43" s="493">
        <v>100</v>
      </c>
      <c r="AF43" s="665"/>
    </row>
    <row r="44" spans="1:32" ht="15.75" customHeight="1">
      <c r="A44" s="722" t="s">
        <v>494</v>
      </c>
      <c r="B44" s="187">
        <v>738594</v>
      </c>
      <c r="C44" s="188">
        <v>0.3</v>
      </c>
      <c r="D44" s="189">
        <v>19657267</v>
      </c>
      <c r="E44" s="188">
        <v>8.6</v>
      </c>
      <c r="F44" s="189">
        <v>123023471</v>
      </c>
      <c r="G44" s="188">
        <v>53.5</v>
      </c>
      <c r="H44" s="189">
        <v>21033254</v>
      </c>
      <c r="I44" s="190">
        <v>9.1999999999999993</v>
      </c>
      <c r="J44" s="187">
        <v>202087</v>
      </c>
      <c r="K44" s="188">
        <v>0.1</v>
      </c>
      <c r="L44" s="189">
        <v>254107</v>
      </c>
      <c r="M44" s="188">
        <v>0.1</v>
      </c>
      <c r="N44" s="189">
        <v>3471499</v>
      </c>
      <c r="O44" s="188">
        <v>1.5</v>
      </c>
      <c r="P44" s="194">
        <v>17132396</v>
      </c>
      <c r="Q44" s="190">
        <v>7.5</v>
      </c>
      <c r="R44" s="187">
        <v>5223476</v>
      </c>
      <c r="S44" s="188">
        <v>2.2999999999999998</v>
      </c>
      <c r="T44" s="189">
        <v>19018534</v>
      </c>
      <c r="U44" s="188">
        <v>8.3000000000000007</v>
      </c>
      <c r="V44" s="189">
        <v>8595</v>
      </c>
      <c r="W44" s="188">
        <v>0</v>
      </c>
      <c r="X44" s="189">
        <v>19872156</v>
      </c>
      <c r="Y44" s="190">
        <v>8.6</v>
      </c>
      <c r="Z44" s="187" t="s">
        <v>550</v>
      </c>
      <c r="AA44" s="188" t="s">
        <v>550</v>
      </c>
      <c r="AB44" s="189" t="s">
        <v>550</v>
      </c>
      <c r="AC44" s="192" t="s">
        <v>550</v>
      </c>
      <c r="AD44" s="231">
        <v>229635436</v>
      </c>
      <c r="AE44" s="195">
        <v>100</v>
      </c>
      <c r="AF44" s="665"/>
    </row>
    <row r="45" spans="1:32" ht="15.75" customHeight="1">
      <c r="A45" s="449" t="s">
        <v>495</v>
      </c>
      <c r="B45" s="258">
        <v>957281</v>
      </c>
      <c r="C45" s="253">
        <v>0.4</v>
      </c>
      <c r="D45" s="259">
        <v>21213462</v>
      </c>
      <c r="E45" s="253">
        <v>9.1</v>
      </c>
      <c r="F45" s="259">
        <v>97729409</v>
      </c>
      <c r="G45" s="253">
        <v>41.9</v>
      </c>
      <c r="H45" s="259">
        <v>20918198</v>
      </c>
      <c r="I45" s="257">
        <v>9</v>
      </c>
      <c r="J45" s="258">
        <v>184210</v>
      </c>
      <c r="K45" s="253">
        <v>0.1</v>
      </c>
      <c r="L45" s="259">
        <v>3367537</v>
      </c>
      <c r="M45" s="253">
        <v>1.4</v>
      </c>
      <c r="N45" s="259">
        <v>6337460</v>
      </c>
      <c r="O45" s="253">
        <v>2.7</v>
      </c>
      <c r="P45" s="260">
        <v>28380219</v>
      </c>
      <c r="Q45" s="257">
        <v>12.2</v>
      </c>
      <c r="R45" s="258">
        <v>6389777</v>
      </c>
      <c r="S45" s="253">
        <v>2.7</v>
      </c>
      <c r="T45" s="259">
        <v>25875926</v>
      </c>
      <c r="U45" s="253">
        <v>11.1</v>
      </c>
      <c r="V45" s="259">
        <v>0</v>
      </c>
      <c r="W45" s="253">
        <v>0</v>
      </c>
      <c r="X45" s="259">
        <v>21973531</v>
      </c>
      <c r="Y45" s="257">
        <v>9.4</v>
      </c>
      <c r="Z45" s="258" t="s">
        <v>550</v>
      </c>
      <c r="AA45" s="253" t="s">
        <v>550</v>
      </c>
      <c r="AB45" s="259" t="s">
        <v>550</v>
      </c>
      <c r="AC45" s="289" t="s">
        <v>550</v>
      </c>
      <c r="AD45" s="315">
        <v>233327010</v>
      </c>
      <c r="AE45" s="493">
        <v>100</v>
      </c>
      <c r="AF45" s="665"/>
    </row>
    <row r="46" spans="1:32" ht="15.75" customHeight="1">
      <c r="A46" s="722" t="s">
        <v>496</v>
      </c>
      <c r="B46" s="187">
        <v>781042</v>
      </c>
      <c r="C46" s="188">
        <v>0.3</v>
      </c>
      <c r="D46" s="189">
        <v>17529725</v>
      </c>
      <c r="E46" s="188">
        <v>7.7</v>
      </c>
      <c r="F46" s="189">
        <v>117775070</v>
      </c>
      <c r="G46" s="188">
        <v>51.9</v>
      </c>
      <c r="H46" s="189">
        <v>18881405</v>
      </c>
      <c r="I46" s="190">
        <v>8.3000000000000007</v>
      </c>
      <c r="J46" s="187">
        <v>350198</v>
      </c>
      <c r="K46" s="188">
        <v>0.1</v>
      </c>
      <c r="L46" s="189">
        <v>140304</v>
      </c>
      <c r="M46" s="188">
        <v>0.1</v>
      </c>
      <c r="N46" s="189">
        <v>3068090</v>
      </c>
      <c r="O46" s="188">
        <v>1.4</v>
      </c>
      <c r="P46" s="194">
        <v>15080136</v>
      </c>
      <c r="Q46" s="190">
        <v>6.6</v>
      </c>
      <c r="R46" s="187">
        <v>4979818</v>
      </c>
      <c r="S46" s="188">
        <v>2.2000000000000002</v>
      </c>
      <c r="T46" s="189">
        <v>20404873</v>
      </c>
      <c r="U46" s="188">
        <v>9</v>
      </c>
      <c r="V46" s="189">
        <v>154</v>
      </c>
      <c r="W46" s="188">
        <v>0</v>
      </c>
      <c r="X46" s="189">
        <v>28047455</v>
      </c>
      <c r="Y46" s="190">
        <v>12.4</v>
      </c>
      <c r="Z46" s="187">
        <v>0</v>
      </c>
      <c r="AA46" s="188">
        <v>0</v>
      </c>
      <c r="AB46" s="189">
        <v>0</v>
      </c>
      <c r="AC46" s="192">
        <v>0</v>
      </c>
      <c r="AD46" s="231">
        <v>227038270</v>
      </c>
      <c r="AE46" s="195">
        <v>100</v>
      </c>
      <c r="AF46" s="665"/>
    </row>
    <row r="47" spans="1:32" ht="15.75" customHeight="1">
      <c r="A47" s="449" t="s">
        <v>570</v>
      </c>
      <c r="B47" s="258">
        <v>545235</v>
      </c>
      <c r="C47" s="253">
        <v>0.4</v>
      </c>
      <c r="D47" s="259">
        <v>9752224</v>
      </c>
      <c r="E47" s="253">
        <v>7.6</v>
      </c>
      <c r="F47" s="259">
        <v>66682670</v>
      </c>
      <c r="G47" s="253">
        <v>51.9</v>
      </c>
      <c r="H47" s="259">
        <v>12868900</v>
      </c>
      <c r="I47" s="257">
        <v>10</v>
      </c>
      <c r="J47" s="258">
        <v>135912</v>
      </c>
      <c r="K47" s="253">
        <v>0.1</v>
      </c>
      <c r="L47" s="259">
        <v>495728</v>
      </c>
      <c r="M47" s="253">
        <v>0.4</v>
      </c>
      <c r="N47" s="259">
        <v>2279436</v>
      </c>
      <c r="O47" s="253">
        <v>1.8</v>
      </c>
      <c r="P47" s="260">
        <v>9229020</v>
      </c>
      <c r="Q47" s="257">
        <v>7.2</v>
      </c>
      <c r="R47" s="258">
        <v>2599700</v>
      </c>
      <c r="S47" s="253">
        <v>2</v>
      </c>
      <c r="T47" s="259">
        <v>11937732</v>
      </c>
      <c r="U47" s="253">
        <v>9.3000000000000007</v>
      </c>
      <c r="V47" s="259">
        <v>0</v>
      </c>
      <c r="W47" s="253">
        <v>0</v>
      </c>
      <c r="X47" s="259">
        <v>11917216</v>
      </c>
      <c r="Y47" s="257">
        <v>9.3000000000000007</v>
      </c>
      <c r="Z47" s="258">
        <v>0</v>
      </c>
      <c r="AA47" s="253">
        <v>0</v>
      </c>
      <c r="AB47" s="259">
        <v>0</v>
      </c>
      <c r="AC47" s="289">
        <v>0</v>
      </c>
      <c r="AD47" s="315">
        <v>128443773</v>
      </c>
      <c r="AE47" s="493">
        <v>100</v>
      </c>
      <c r="AF47" s="665"/>
    </row>
    <row r="48" spans="1:32" ht="15.75" customHeight="1">
      <c r="A48" s="722" t="s">
        <v>497</v>
      </c>
      <c r="B48" s="187">
        <v>815915</v>
      </c>
      <c r="C48" s="188">
        <v>0.4</v>
      </c>
      <c r="D48" s="189">
        <v>22147369</v>
      </c>
      <c r="E48" s="188">
        <v>10.8</v>
      </c>
      <c r="F48" s="189">
        <v>96907288</v>
      </c>
      <c r="G48" s="188">
        <v>47.3</v>
      </c>
      <c r="H48" s="189">
        <v>19983838</v>
      </c>
      <c r="I48" s="190">
        <v>9.8000000000000007</v>
      </c>
      <c r="J48" s="187">
        <v>571939</v>
      </c>
      <c r="K48" s="188">
        <v>0.3</v>
      </c>
      <c r="L48" s="189">
        <v>169027</v>
      </c>
      <c r="M48" s="188">
        <v>0.1</v>
      </c>
      <c r="N48" s="189">
        <v>2082135</v>
      </c>
      <c r="O48" s="188">
        <v>1</v>
      </c>
      <c r="P48" s="194">
        <v>14479485</v>
      </c>
      <c r="Q48" s="190">
        <v>7.1</v>
      </c>
      <c r="R48" s="187">
        <v>7875629</v>
      </c>
      <c r="S48" s="188">
        <v>3.9</v>
      </c>
      <c r="T48" s="189">
        <v>25462486</v>
      </c>
      <c r="U48" s="188">
        <v>12.4</v>
      </c>
      <c r="V48" s="189">
        <v>18225</v>
      </c>
      <c r="W48" s="188">
        <v>0</v>
      </c>
      <c r="X48" s="189">
        <v>14186068</v>
      </c>
      <c r="Y48" s="190">
        <v>6.9</v>
      </c>
      <c r="Z48" s="187" t="s">
        <v>550</v>
      </c>
      <c r="AA48" s="188" t="s">
        <v>550</v>
      </c>
      <c r="AB48" s="189" t="s">
        <v>550</v>
      </c>
      <c r="AC48" s="192" t="s">
        <v>550</v>
      </c>
      <c r="AD48" s="231">
        <v>204699404</v>
      </c>
      <c r="AE48" s="195">
        <v>100</v>
      </c>
      <c r="AF48" s="665"/>
    </row>
    <row r="49" spans="1:32" ht="15.75" customHeight="1">
      <c r="A49" s="449" t="s">
        <v>212</v>
      </c>
      <c r="B49" s="258">
        <v>647873</v>
      </c>
      <c r="C49" s="253">
        <v>0.4</v>
      </c>
      <c r="D49" s="259">
        <v>13999405</v>
      </c>
      <c r="E49" s="253">
        <v>9.1999999999999993</v>
      </c>
      <c r="F49" s="259">
        <v>68439411</v>
      </c>
      <c r="G49" s="253">
        <v>45.1</v>
      </c>
      <c r="H49" s="259">
        <v>17843910</v>
      </c>
      <c r="I49" s="257">
        <v>11.8</v>
      </c>
      <c r="J49" s="464">
        <v>152393</v>
      </c>
      <c r="K49" s="472">
        <v>0.1</v>
      </c>
      <c r="L49" s="469">
        <v>672239</v>
      </c>
      <c r="M49" s="253">
        <v>0.5</v>
      </c>
      <c r="N49" s="259">
        <v>4994631</v>
      </c>
      <c r="O49" s="253">
        <v>3.3</v>
      </c>
      <c r="P49" s="260">
        <v>8893346</v>
      </c>
      <c r="Q49" s="257">
        <v>5.9</v>
      </c>
      <c r="R49" s="258">
        <v>4210863</v>
      </c>
      <c r="S49" s="253">
        <v>2.8</v>
      </c>
      <c r="T49" s="259">
        <v>13355169</v>
      </c>
      <c r="U49" s="253">
        <v>8.8000000000000007</v>
      </c>
      <c r="V49" s="259">
        <v>6570</v>
      </c>
      <c r="W49" s="253">
        <v>0</v>
      </c>
      <c r="X49" s="259">
        <v>18371298</v>
      </c>
      <c r="Y49" s="257">
        <v>12.1</v>
      </c>
      <c r="Z49" s="258">
        <v>6963</v>
      </c>
      <c r="AA49" s="253">
        <v>0</v>
      </c>
      <c r="AB49" s="259" t="s">
        <v>550</v>
      </c>
      <c r="AC49" s="289" t="s">
        <v>550</v>
      </c>
      <c r="AD49" s="315">
        <v>151594071</v>
      </c>
      <c r="AE49" s="493">
        <v>100</v>
      </c>
      <c r="AF49" s="665"/>
    </row>
    <row r="50" spans="1:32" ht="15.75" customHeight="1">
      <c r="A50" s="722" t="s">
        <v>498</v>
      </c>
      <c r="B50" s="125">
        <v>834046</v>
      </c>
      <c r="C50" s="123">
        <v>0.5</v>
      </c>
      <c r="D50" s="126">
        <v>24698607</v>
      </c>
      <c r="E50" s="123">
        <v>14.5</v>
      </c>
      <c r="F50" s="126">
        <v>74979997</v>
      </c>
      <c r="G50" s="123">
        <v>44.2</v>
      </c>
      <c r="H50" s="126">
        <v>12508037</v>
      </c>
      <c r="I50" s="124">
        <v>7.4</v>
      </c>
      <c r="J50" s="125">
        <v>186795</v>
      </c>
      <c r="K50" s="123">
        <v>0.1</v>
      </c>
      <c r="L50" s="126">
        <v>1392269</v>
      </c>
      <c r="M50" s="123">
        <v>0.8</v>
      </c>
      <c r="N50" s="126">
        <v>3322382</v>
      </c>
      <c r="O50" s="123">
        <v>2</v>
      </c>
      <c r="P50" s="127">
        <v>17763021</v>
      </c>
      <c r="Q50" s="124">
        <v>10.5</v>
      </c>
      <c r="R50" s="125">
        <v>5261075</v>
      </c>
      <c r="S50" s="123">
        <v>3.1</v>
      </c>
      <c r="T50" s="126">
        <v>12182113</v>
      </c>
      <c r="U50" s="123">
        <v>7.2</v>
      </c>
      <c r="V50" s="126">
        <v>391544</v>
      </c>
      <c r="W50" s="123">
        <v>0.2</v>
      </c>
      <c r="X50" s="126">
        <v>16015883</v>
      </c>
      <c r="Y50" s="124">
        <v>9.5</v>
      </c>
      <c r="Z50" s="125">
        <v>0</v>
      </c>
      <c r="AA50" s="123">
        <v>0</v>
      </c>
      <c r="AB50" s="126">
        <v>0</v>
      </c>
      <c r="AC50" s="54">
        <v>0</v>
      </c>
      <c r="AD50" s="355">
        <v>169535769</v>
      </c>
      <c r="AE50" s="195">
        <v>100</v>
      </c>
      <c r="AF50" s="665"/>
    </row>
    <row r="51" spans="1:32" ht="15.75" customHeight="1">
      <c r="A51" s="449" t="s">
        <v>569</v>
      </c>
      <c r="B51" s="258">
        <v>433722</v>
      </c>
      <c r="C51" s="253">
        <v>0.4</v>
      </c>
      <c r="D51" s="259">
        <v>11831415</v>
      </c>
      <c r="E51" s="253">
        <v>9.8000000000000007</v>
      </c>
      <c r="F51" s="259">
        <v>39683986</v>
      </c>
      <c r="G51" s="253">
        <v>32.9</v>
      </c>
      <c r="H51" s="259">
        <v>15732085</v>
      </c>
      <c r="I51" s="257">
        <v>13.1</v>
      </c>
      <c r="J51" s="258">
        <v>0</v>
      </c>
      <c r="K51" s="253">
        <v>0</v>
      </c>
      <c r="L51" s="259">
        <v>3793903</v>
      </c>
      <c r="M51" s="253">
        <v>3.2</v>
      </c>
      <c r="N51" s="259">
        <v>18219706</v>
      </c>
      <c r="O51" s="253">
        <v>15</v>
      </c>
      <c r="P51" s="260">
        <v>6832698</v>
      </c>
      <c r="Q51" s="257">
        <v>5.7</v>
      </c>
      <c r="R51" s="258">
        <v>2629423</v>
      </c>
      <c r="S51" s="253">
        <v>2.2000000000000002</v>
      </c>
      <c r="T51" s="259">
        <v>10918412</v>
      </c>
      <c r="U51" s="253">
        <v>9.1</v>
      </c>
      <c r="V51" s="259">
        <v>451657</v>
      </c>
      <c r="W51" s="253">
        <v>0.4</v>
      </c>
      <c r="X51" s="259">
        <v>9875238</v>
      </c>
      <c r="Y51" s="257">
        <v>8.1999999999999993</v>
      </c>
      <c r="Z51" s="258">
        <v>0</v>
      </c>
      <c r="AA51" s="253">
        <v>0</v>
      </c>
      <c r="AB51" s="259">
        <v>0</v>
      </c>
      <c r="AC51" s="289">
        <v>0</v>
      </c>
      <c r="AD51" s="315">
        <v>120402245</v>
      </c>
      <c r="AE51" s="493">
        <v>100</v>
      </c>
      <c r="AF51" s="665"/>
    </row>
    <row r="52" spans="1:32" ht="15.75" customHeight="1">
      <c r="A52" s="722" t="s">
        <v>568</v>
      </c>
      <c r="B52" s="187">
        <v>460495</v>
      </c>
      <c r="C52" s="188">
        <v>0.4</v>
      </c>
      <c r="D52" s="189">
        <v>11353651</v>
      </c>
      <c r="E52" s="188">
        <v>10.5</v>
      </c>
      <c r="F52" s="189">
        <v>43507002</v>
      </c>
      <c r="G52" s="188">
        <v>40.299999999999997</v>
      </c>
      <c r="H52" s="189">
        <v>11271025</v>
      </c>
      <c r="I52" s="190">
        <v>10.5</v>
      </c>
      <c r="J52" s="187">
        <v>342432</v>
      </c>
      <c r="K52" s="188">
        <v>0.3</v>
      </c>
      <c r="L52" s="189">
        <v>2541073</v>
      </c>
      <c r="M52" s="188">
        <v>2.4</v>
      </c>
      <c r="N52" s="189">
        <v>3288510</v>
      </c>
      <c r="O52" s="188">
        <v>3</v>
      </c>
      <c r="P52" s="194">
        <v>8399946</v>
      </c>
      <c r="Q52" s="190">
        <v>7.8</v>
      </c>
      <c r="R52" s="187">
        <v>2650784</v>
      </c>
      <c r="S52" s="188">
        <v>2.5</v>
      </c>
      <c r="T52" s="189">
        <v>9965791</v>
      </c>
      <c r="U52" s="188">
        <v>9.1999999999999993</v>
      </c>
      <c r="V52" s="189">
        <v>943631</v>
      </c>
      <c r="W52" s="188">
        <v>0.9</v>
      </c>
      <c r="X52" s="189">
        <v>12517758</v>
      </c>
      <c r="Y52" s="190">
        <v>11.6</v>
      </c>
      <c r="Z52" s="187">
        <v>617147</v>
      </c>
      <c r="AA52" s="188">
        <v>0.6</v>
      </c>
      <c r="AB52" s="189" t="s">
        <v>550</v>
      </c>
      <c r="AC52" s="192" t="s">
        <v>550</v>
      </c>
      <c r="AD52" s="231">
        <v>107859245</v>
      </c>
      <c r="AE52" s="195">
        <v>100</v>
      </c>
      <c r="AF52" s="665"/>
    </row>
    <row r="53" spans="1:32" ht="15.75" customHeight="1">
      <c r="A53" s="449" t="s">
        <v>214</v>
      </c>
      <c r="B53" s="258">
        <v>841997</v>
      </c>
      <c r="C53" s="253">
        <v>0.4</v>
      </c>
      <c r="D53" s="259">
        <v>22939019</v>
      </c>
      <c r="E53" s="253">
        <v>10.6</v>
      </c>
      <c r="F53" s="259">
        <v>91783570</v>
      </c>
      <c r="G53" s="253">
        <v>42.6</v>
      </c>
      <c r="H53" s="259">
        <v>23296317</v>
      </c>
      <c r="I53" s="257">
        <v>10.8</v>
      </c>
      <c r="J53" s="258">
        <v>424104</v>
      </c>
      <c r="K53" s="253">
        <v>0.2</v>
      </c>
      <c r="L53" s="259">
        <v>4018746</v>
      </c>
      <c r="M53" s="253">
        <v>1.9</v>
      </c>
      <c r="N53" s="259">
        <v>3347758</v>
      </c>
      <c r="O53" s="253">
        <v>1.5</v>
      </c>
      <c r="P53" s="260">
        <v>25407787</v>
      </c>
      <c r="Q53" s="257">
        <v>11.8</v>
      </c>
      <c r="R53" s="258">
        <v>5148432</v>
      </c>
      <c r="S53" s="253">
        <v>2.4</v>
      </c>
      <c r="T53" s="259">
        <v>18716876</v>
      </c>
      <c r="U53" s="253">
        <v>8.6999999999999993</v>
      </c>
      <c r="V53" s="259">
        <v>1602631</v>
      </c>
      <c r="W53" s="253">
        <v>0.7</v>
      </c>
      <c r="X53" s="259">
        <v>18117271</v>
      </c>
      <c r="Y53" s="257">
        <v>8.4</v>
      </c>
      <c r="Z53" s="258">
        <v>3376</v>
      </c>
      <c r="AA53" s="253">
        <v>0</v>
      </c>
      <c r="AB53" s="259" t="s">
        <v>550</v>
      </c>
      <c r="AC53" s="289" t="s">
        <v>550</v>
      </c>
      <c r="AD53" s="315">
        <v>215647884</v>
      </c>
      <c r="AE53" s="493">
        <v>100</v>
      </c>
      <c r="AF53" s="665"/>
    </row>
    <row r="54" spans="1:32" ht="15.75" customHeight="1">
      <c r="A54" s="722" t="s">
        <v>567</v>
      </c>
      <c r="B54" s="187">
        <v>529904</v>
      </c>
      <c r="C54" s="188">
        <v>0.5</v>
      </c>
      <c r="D54" s="189">
        <v>10999240</v>
      </c>
      <c r="E54" s="188">
        <v>10.199999999999999</v>
      </c>
      <c r="F54" s="189">
        <v>41271372</v>
      </c>
      <c r="G54" s="188">
        <v>38.299999999999997</v>
      </c>
      <c r="H54" s="189">
        <v>8207971</v>
      </c>
      <c r="I54" s="190">
        <v>7.6</v>
      </c>
      <c r="J54" s="187">
        <v>584782</v>
      </c>
      <c r="K54" s="188">
        <v>0.5</v>
      </c>
      <c r="L54" s="189">
        <v>1768642</v>
      </c>
      <c r="M54" s="188">
        <v>1.6</v>
      </c>
      <c r="N54" s="189">
        <v>5499495</v>
      </c>
      <c r="O54" s="188">
        <v>5.0999999999999996</v>
      </c>
      <c r="P54" s="194">
        <v>10501672</v>
      </c>
      <c r="Q54" s="190">
        <v>9.8000000000000007</v>
      </c>
      <c r="R54" s="187">
        <v>3789914</v>
      </c>
      <c r="S54" s="188">
        <v>3.5</v>
      </c>
      <c r="T54" s="189">
        <v>9084051</v>
      </c>
      <c r="U54" s="188">
        <v>8.4</v>
      </c>
      <c r="V54" s="189">
        <v>2691036</v>
      </c>
      <c r="W54" s="188">
        <v>2.5</v>
      </c>
      <c r="X54" s="189">
        <v>12902245</v>
      </c>
      <c r="Y54" s="190">
        <v>12</v>
      </c>
      <c r="Z54" s="187">
        <v>0</v>
      </c>
      <c r="AA54" s="188">
        <v>0</v>
      </c>
      <c r="AB54" s="189">
        <v>0</v>
      </c>
      <c r="AC54" s="192">
        <v>0</v>
      </c>
      <c r="AD54" s="231">
        <v>107830324</v>
      </c>
      <c r="AE54" s="195">
        <v>100.00000000000001</v>
      </c>
      <c r="AF54" s="665"/>
    </row>
    <row r="55" spans="1:32" ht="15.75" customHeight="1">
      <c r="A55" s="449" t="s">
        <v>249</v>
      </c>
      <c r="B55" s="258">
        <v>728595</v>
      </c>
      <c r="C55" s="253">
        <v>0.35846713775226507</v>
      </c>
      <c r="D55" s="259">
        <v>21413527</v>
      </c>
      <c r="E55" s="253">
        <v>10.535408193675288</v>
      </c>
      <c r="F55" s="259">
        <v>89998256</v>
      </c>
      <c r="G55" s="253">
        <v>44.278944037518258</v>
      </c>
      <c r="H55" s="259">
        <v>20325812</v>
      </c>
      <c r="I55" s="257">
        <v>10.00025480566109</v>
      </c>
      <c r="J55" s="258">
        <v>657801</v>
      </c>
      <c r="K55" s="253">
        <v>0.32363664543481319</v>
      </c>
      <c r="L55" s="259">
        <v>2300769</v>
      </c>
      <c r="M55" s="253">
        <v>1.1319732883963534</v>
      </c>
      <c r="N55" s="259">
        <v>3221871</v>
      </c>
      <c r="O55" s="253">
        <v>1.5851534468079358</v>
      </c>
      <c r="P55" s="260">
        <v>15943424</v>
      </c>
      <c r="Q55" s="257">
        <v>7.8441295469372809</v>
      </c>
      <c r="R55" s="258">
        <v>5602514</v>
      </c>
      <c r="S55" s="253">
        <v>2.756424567553982</v>
      </c>
      <c r="T55" s="259">
        <v>26045332</v>
      </c>
      <c r="U55" s="253">
        <v>12.814246067908067</v>
      </c>
      <c r="V55" s="259">
        <v>312502</v>
      </c>
      <c r="W55" s="253">
        <v>0.15375029677922347</v>
      </c>
      <c r="X55" s="259">
        <v>16702538</v>
      </c>
      <c r="Y55" s="257">
        <v>8.2176119655754452</v>
      </c>
      <c r="Z55" s="270" t="s">
        <v>550</v>
      </c>
      <c r="AA55" s="260" t="s">
        <v>550</v>
      </c>
      <c r="AB55" s="260" t="s">
        <v>550</v>
      </c>
      <c r="AC55" s="385" t="s">
        <v>550</v>
      </c>
      <c r="AD55" s="315">
        <v>203252941</v>
      </c>
      <c r="AE55" s="493">
        <v>100</v>
      </c>
      <c r="AF55" s="665"/>
    </row>
    <row r="56" spans="1:32" ht="15.75" customHeight="1">
      <c r="A56" s="722" t="s">
        <v>268</v>
      </c>
      <c r="B56" s="125">
        <v>542969</v>
      </c>
      <c r="C56" s="123">
        <v>0.4</v>
      </c>
      <c r="D56" s="126">
        <v>13077215</v>
      </c>
      <c r="E56" s="123">
        <v>10.1</v>
      </c>
      <c r="F56" s="126">
        <v>51552211</v>
      </c>
      <c r="G56" s="123">
        <v>39.799999999999997</v>
      </c>
      <c r="H56" s="126">
        <v>13199475</v>
      </c>
      <c r="I56" s="124">
        <v>10.199999999999999</v>
      </c>
      <c r="J56" s="125">
        <v>209831</v>
      </c>
      <c r="K56" s="123">
        <v>0.2</v>
      </c>
      <c r="L56" s="126">
        <v>3674443</v>
      </c>
      <c r="M56" s="123">
        <v>2.8</v>
      </c>
      <c r="N56" s="126">
        <v>4376095</v>
      </c>
      <c r="O56" s="123">
        <v>3.4</v>
      </c>
      <c r="P56" s="127">
        <v>12756048</v>
      </c>
      <c r="Q56" s="124">
        <v>9.8000000000000007</v>
      </c>
      <c r="R56" s="125">
        <v>3241250</v>
      </c>
      <c r="S56" s="123">
        <v>2.5</v>
      </c>
      <c r="T56" s="126">
        <v>10194243</v>
      </c>
      <c r="U56" s="123">
        <v>7.9</v>
      </c>
      <c r="V56" s="126">
        <v>179274</v>
      </c>
      <c r="W56" s="123">
        <v>0.1</v>
      </c>
      <c r="X56" s="126">
        <v>16584719</v>
      </c>
      <c r="Y56" s="124">
        <v>12.8</v>
      </c>
      <c r="Z56" s="125">
        <v>17811</v>
      </c>
      <c r="AA56" s="123">
        <v>0</v>
      </c>
      <c r="AB56" s="388" t="s">
        <v>550</v>
      </c>
      <c r="AC56" s="391" t="s">
        <v>550</v>
      </c>
      <c r="AD56" s="355">
        <v>129605584</v>
      </c>
      <c r="AE56" s="195">
        <v>100</v>
      </c>
      <c r="AF56" s="665"/>
    </row>
    <row r="57" spans="1:32" ht="15.75" customHeight="1">
      <c r="A57" s="449" t="s">
        <v>216</v>
      </c>
      <c r="B57" s="258">
        <v>701482</v>
      </c>
      <c r="C57" s="253">
        <v>0.4</v>
      </c>
      <c r="D57" s="259">
        <v>18343837</v>
      </c>
      <c r="E57" s="253">
        <v>10</v>
      </c>
      <c r="F57" s="259">
        <v>81342501</v>
      </c>
      <c r="G57" s="253">
        <v>44.5</v>
      </c>
      <c r="H57" s="259">
        <v>18721126</v>
      </c>
      <c r="I57" s="257">
        <v>10.199999999999999</v>
      </c>
      <c r="J57" s="258">
        <v>203812</v>
      </c>
      <c r="K57" s="253">
        <v>0.1</v>
      </c>
      <c r="L57" s="259">
        <v>2165248</v>
      </c>
      <c r="M57" s="253">
        <v>1.2</v>
      </c>
      <c r="N57" s="259">
        <v>4000062</v>
      </c>
      <c r="O57" s="253">
        <v>2.2000000000000002</v>
      </c>
      <c r="P57" s="260">
        <v>13971592</v>
      </c>
      <c r="Q57" s="257">
        <v>7.6</v>
      </c>
      <c r="R57" s="258">
        <v>5105478</v>
      </c>
      <c r="S57" s="253">
        <v>2.8</v>
      </c>
      <c r="T57" s="259">
        <v>20758739</v>
      </c>
      <c r="U57" s="253">
        <v>11.4</v>
      </c>
      <c r="V57" s="259">
        <v>10659</v>
      </c>
      <c r="W57" s="253">
        <v>0</v>
      </c>
      <c r="X57" s="259">
        <v>17428977</v>
      </c>
      <c r="Y57" s="257">
        <v>9.5</v>
      </c>
      <c r="Z57" s="258" t="s">
        <v>550</v>
      </c>
      <c r="AA57" s="253" t="s">
        <v>550</v>
      </c>
      <c r="AB57" s="259" t="s">
        <v>550</v>
      </c>
      <c r="AC57" s="289" t="s">
        <v>550</v>
      </c>
      <c r="AD57" s="315">
        <v>182753513</v>
      </c>
      <c r="AE57" s="493">
        <v>100</v>
      </c>
      <c r="AF57" s="665"/>
    </row>
    <row r="58" spans="1:32" ht="15.75" customHeight="1">
      <c r="A58" s="722" t="s">
        <v>259</v>
      </c>
      <c r="B58" s="187">
        <v>774468</v>
      </c>
      <c r="C58" s="188">
        <v>0.3</v>
      </c>
      <c r="D58" s="189">
        <v>17176968</v>
      </c>
      <c r="E58" s="188">
        <v>7.6</v>
      </c>
      <c r="F58" s="189">
        <v>108020178</v>
      </c>
      <c r="G58" s="188">
        <v>47.7</v>
      </c>
      <c r="H58" s="189">
        <v>17633110</v>
      </c>
      <c r="I58" s="190">
        <v>7.8</v>
      </c>
      <c r="J58" s="187">
        <v>402749</v>
      </c>
      <c r="K58" s="188">
        <v>0.2</v>
      </c>
      <c r="L58" s="189">
        <v>2789257</v>
      </c>
      <c r="M58" s="188">
        <v>1.2</v>
      </c>
      <c r="N58" s="189">
        <v>20949854</v>
      </c>
      <c r="O58" s="188">
        <v>9.1999999999999993</v>
      </c>
      <c r="P58" s="194">
        <v>16896055</v>
      </c>
      <c r="Q58" s="190">
        <v>7.5</v>
      </c>
      <c r="R58" s="187">
        <v>5349981</v>
      </c>
      <c r="S58" s="188">
        <v>2.4</v>
      </c>
      <c r="T58" s="189">
        <v>18847691</v>
      </c>
      <c r="U58" s="188">
        <v>8.3000000000000007</v>
      </c>
      <c r="V58" s="189">
        <v>1128938</v>
      </c>
      <c r="W58" s="188">
        <v>0.5</v>
      </c>
      <c r="X58" s="189">
        <v>16552173</v>
      </c>
      <c r="Y58" s="190">
        <v>7.3</v>
      </c>
      <c r="Z58" s="187">
        <v>20213</v>
      </c>
      <c r="AA58" s="188">
        <v>0</v>
      </c>
      <c r="AB58" s="189" t="s">
        <v>550</v>
      </c>
      <c r="AC58" s="192" t="s">
        <v>550</v>
      </c>
      <c r="AD58" s="231">
        <v>226541635</v>
      </c>
      <c r="AE58" s="195">
        <v>100</v>
      </c>
      <c r="AF58" s="665"/>
    </row>
    <row r="59" spans="1:32" ht="15.75" customHeight="1">
      <c r="A59" s="449" t="s">
        <v>260</v>
      </c>
      <c r="B59" s="258">
        <v>605186</v>
      </c>
      <c r="C59" s="253">
        <v>0.4</v>
      </c>
      <c r="D59" s="259">
        <v>11033895</v>
      </c>
      <c r="E59" s="253">
        <v>6.8</v>
      </c>
      <c r="F59" s="259">
        <v>81406708</v>
      </c>
      <c r="G59" s="253">
        <v>50.5</v>
      </c>
      <c r="H59" s="259">
        <v>12715058</v>
      </c>
      <c r="I59" s="257">
        <v>7.9</v>
      </c>
      <c r="J59" s="258">
        <v>178712</v>
      </c>
      <c r="K59" s="253">
        <v>0.1</v>
      </c>
      <c r="L59" s="259">
        <v>2602130</v>
      </c>
      <c r="M59" s="253">
        <v>1.6</v>
      </c>
      <c r="N59" s="259">
        <v>3038711</v>
      </c>
      <c r="O59" s="253">
        <v>1.9</v>
      </c>
      <c r="P59" s="260">
        <v>15393149</v>
      </c>
      <c r="Q59" s="257">
        <v>9.6</v>
      </c>
      <c r="R59" s="258">
        <v>4569484</v>
      </c>
      <c r="S59" s="253">
        <v>2.8</v>
      </c>
      <c r="T59" s="259">
        <v>13157537</v>
      </c>
      <c r="U59" s="253">
        <v>8.1999999999999993</v>
      </c>
      <c r="V59" s="259">
        <v>111789</v>
      </c>
      <c r="W59" s="253">
        <v>0.1</v>
      </c>
      <c r="X59" s="259">
        <v>16338925</v>
      </c>
      <c r="Y59" s="257">
        <v>10.1</v>
      </c>
      <c r="Z59" s="258" t="s">
        <v>550</v>
      </c>
      <c r="AA59" s="253" t="s">
        <v>550</v>
      </c>
      <c r="AB59" s="259" t="s">
        <v>550</v>
      </c>
      <c r="AC59" s="289" t="s">
        <v>550</v>
      </c>
      <c r="AD59" s="315">
        <v>161151284</v>
      </c>
      <c r="AE59" s="493">
        <v>100</v>
      </c>
      <c r="AF59" s="665"/>
    </row>
    <row r="60" spans="1:32" ht="15.75" customHeight="1">
      <c r="A60" s="722" t="s">
        <v>266</v>
      </c>
      <c r="B60" s="187">
        <v>589163</v>
      </c>
      <c r="C60" s="188">
        <v>0.4</v>
      </c>
      <c r="D60" s="189">
        <v>16869150</v>
      </c>
      <c r="E60" s="188">
        <v>10.8</v>
      </c>
      <c r="F60" s="189">
        <v>70323712</v>
      </c>
      <c r="G60" s="188">
        <v>44.9</v>
      </c>
      <c r="H60" s="189">
        <v>13647229</v>
      </c>
      <c r="I60" s="190">
        <v>8.6999999999999993</v>
      </c>
      <c r="J60" s="187">
        <v>287752</v>
      </c>
      <c r="K60" s="188">
        <v>0.2</v>
      </c>
      <c r="L60" s="189">
        <v>3809217</v>
      </c>
      <c r="M60" s="188">
        <v>2.4</v>
      </c>
      <c r="N60" s="189">
        <v>9654222</v>
      </c>
      <c r="O60" s="188">
        <v>6.1</v>
      </c>
      <c r="P60" s="194">
        <v>10133737</v>
      </c>
      <c r="Q60" s="190">
        <v>6.5</v>
      </c>
      <c r="R60" s="187">
        <v>3316227</v>
      </c>
      <c r="S60" s="188">
        <v>2.1</v>
      </c>
      <c r="T60" s="189">
        <v>13750376</v>
      </c>
      <c r="U60" s="188">
        <v>8.8000000000000007</v>
      </c>
      <c r="V60" s="189">
        <v>918789</v>
      </c>
      <c r="W60" s="188">
        <v>0.6</v>
      </c>
      <c r="X60" s="189">
        <v>13386082</v>
      </c>
      <c r="Y60" s="190">
        <v>8.5</v>
      </c>
      <c r="Z60" s="187">
        <v>0</v>
      </c>
      <c r="AA60" s="188">
        <v>0</v>
      </c>
      <c r="AB60" s="189">
        <v>0</v>
      </c>
      <c r="AC60" s="192">
        <v>0</v>
      </c>
      <c r="AD60" s="231">
        <v>156685656</v>
      </c>
      <c r="AE60" s="195">
        <v>100</v>
      </c>
      <c r="AF60" s="665"/>
    </row>
    <row r="61" spans="1:32" ht="15.75" customHeight="1">
      <c r="A61" s="449" t="s">
        <v>351</v>
      </c>
      <c r="B61" s="270">
        <v>754856</v>
      </c>
      <c r="C61" s="253">
        <v>0.3</v>
      </c>
      <c r="D61" s="259">
        <v>30750808</v>
      </c>
      <c r="E61" s="253">
        <v>12.1</v>
      </c>
      <c r="F61" s="259">
        <v>99073645</v>
      </c>
      <c r="G61" s="253">
        <v>38.799999999999997</v>
      </c>
      <c r="H61" s="259">
        <v>32228263</v>
      </c>
      <c r="I61" s="257">
        <v>12.6</v>
      </c>
      <c r="J61" s="270">
        <v>0</v>
      </c>
      <c r="K61" s="253">
        <v>0</v>
      </c>
      <c r="L61" s="259">
        <v>2963530</v>
      </c>
      <c r="M61" s="253">
        <v>1.2</v>
      </c>
      <c r="N61" s="259">
        <v>19621079</v>
      </c>
      <c r="O61" s="253">
        <v>7.7</v>
      </c>
      <c r="P61" s="260">
        <v>23413363</v>
      </c>
      <c r="Q61" s="257">
        <v>9.1999999999999993</v>
      </c>
      <c r="R61" s="258">
        <v>4717680</v>
      </c>
      <c r="S61" s="253">
        <v>1.8</v>
      </c>
      <c r="T61" s="259">
        <v>16297550</v>
      </c>
      <c r="U61" s="253">
        <v>6.4</v>
      </c>
      <c r="V61" s="259">
        <v>1036530</v>
      </c>
      <c r="W61" s="253">
        <v>0.4</v>
      </c>
      <c r="X61" s="259">
        <v>23701760</v>
      </c>
      <c r="Y61" s="257">
        <v>9.3000000000000007</v>
      </c>
      <c r="Z61" s="258">
        <v>541598</v>
      </c>
      <c r="AA61" s="253">
        <v>0.2</v>
      </c>
      <c r="AB61" s="259" t="s">
        <v>550</v>
      </c>
      <c r="AC61" s="316" t="s">
        <v>550</v>
      </c>
      <c r="AD61" s="315">
        <v>255100662</v>
      </c>
      <c r="AE61" s="493">
        <v>100</v>
      </c>
      <c r="AF61" s="665"/>
    </row>
    <row r="62" spans="1:32" ht="15.75" customHeight="1">
      <c r="A62" s="722" t="s">
        <v>566</v>
      </c>
      <c r="B62" s="203">
        <v>530131</v>
      </c>
      <c r="C62" s="188">
        <v>0.4</v>
      </c>
      <c r="D62" s="189">
        <v>15388502</v>
      </c>
      <c r="E62" s="188">
        <v>11.1</v>
      </c>
      <c r="F62" s="189">
        <v>53888262</v>
      </c>
      <c r="G62" s="188">
        <v>38.9</v>
      </c>
      <c r="H62" s="189">
        <v>11748600</v>
      </c>
      <c r="I62" s="190">
        <v>8.5</v>
      </c>
      <c r="J62" s="203">
        <v>67991</v>
      </c>
      <c r="K62" s="188">
        <v>0</v>
      </c>
      <c r="L62" s="189">
        <v>2322824</v>
      </c>
      <c r="M62" s="188">
        <v>1.7</v>
      </c>
      <c r="N62" s="189">
        <v>11092570</v>
      </c>
      <c r="O62" s="188">
        <v>8</v>
      </c>
      <c r="P62" s="194">
        <v>15535517</v>
      </c>
      <c r="Q62" s="190">
        <v>11.2</v>
      </c>
      <c r="R62" s="203">
        <v>4344473</v>
      </c>
      <c r="S62" s="188">
        <v>3.1</v>
      </c>
      <c r="T62" s="189">
        <v>11515997</v>
      </c>
      <c r="U62" s="188">
        <v>8.3000000000000007</v>
      </c>
      <c r="V62" s="189">
        <v>1200218</v>
      </c>
      <c r="W62" s="188">
        <v>0.9</v>
      </c>
      <c r="X62" s="189">
        <v>11022459</v>
      </c>
      <c r="Y62" s="190">
        <v>7.9</v>
      </c>
      <c r="Z62" s="203" t="s">
        <v>550</v>
      </c>
      <c r="AA62" s="188" t="s">
        <v>550</v>
      </c>
      <c r="AB62" s="189" t="s">
        <v>550</v>
      </c>
      <c r="AC62" s="394" t="s">
        <v>550</v>
      </c>
      <c r="AD62" s="231">
        <v>138657544</v>
      </c>
      <c r="AE62" s="195">
        <v>100</v>
      </c>
      <c r="AF62" s="665"/>
    </row>
    <row r="63" spans="1:32" ht="15.75" customHeight="1">
      <c r="A63" s="449" t="s">
        <v>261</v>
      </c>
      <c r="B63" s="270">
        <v>847984</v>
      </c>
      <c r="C63" s="253">
        <v>0.4</v>
      </c>
      <c r="D63" s="259">
        <v>14836795</v>
      </c>
      <c r="E63" s="253">
        <v>7.3</v>
      </c>
      <c r="F63" s="259">
        <v>94410215</v>
      </c>
      <c r="G63" s="253">
        <v>46.1</v>
      </c>
      <c r="H63" s="259">
        <v>20815040</v>
      </c>
      <c r="I63" s="257">
        <v>10.199999999999999</v>
      </c>
      <c r="J63" s="270">
        <v>189238</v>
      </c>
      <c r="K63" s="253">
        <v>0.1</v>
      </c>
      <c r="L63" s="259">
        <v>2789622</v>
      </c>
      <c r="M63" s="253">
        <v>1.4</v>
      </c>
      <c r="N63" s="259">
        <v>7023462</v>
      </c>
      <c r="O63" s="253">
        <v>3.4</v>
      </c>
      <c r="P63" s="260">
        <v>20020244</v>
      </c>
      <c r="Q63" s="257">
        <v>9.8000000000000007</v>
      </c>
      <c r="R63" s="258">
        <v>4732561</v>
      </c>
      <c r="S63" s="253">
        <v>2.2999999999999998</v>
      </c>
      <c r="T63" s="259">
        <v>19606450</v>
      </c>
      <c r="U63" s="253">
        <v>9.6</v>
      </c>
      <c r="V63" s="259">
        <v>159056</v>
      </c>
      <c r="W63" s="253">
        <v>0.1</v>
      </c>
      <c r="X63" s="259">
        <v>19042881</v>
      </c>
      <c r="Y63" s="257">
        <v>9.3000000000000007</v>
      </c>
      <c r="Z63" s="258" t="s">
        <v>550</v>
      </c>
      <c r="AA63" s="253" t="s">
        <v>550</v>
      </c>
      <c r="AB63" s="259" t="s">
        <v>550</v>
      </c>
      <c r="AC63" s="316" t="s">
        <v>550</v>
      </c>
      <c r="AD63" s="315">
        <v>204473548</v>
      </c>
      <c r="AE63" s="493">
        <v>100</v>
      </c>
      <c r="AF63" s="665"/>
    </row>
    <row r="64" spans="1:32" ht="15.75" customHeight="1">
      <c r="A64" s="722" t="s">
        <v>222</v>
      </c>
      <c r="B64" s="203">
        <v>665566</v>
      </c>
      <c r="C64" s="188">
        <v>0.3</v>
      </c>
      <c r="D64" s="189">
        <v>18025701</v>
      </c>
      <c r="E64" s="188">
        <v>9.1</v>
      </c>
      <c r="F64" s="189">
        <v>89769591</v>
      </c>
      <c r="G64" s="188">
        <v>45.3</v>
      </c>
      <c r="H64" s="189">
        <v>16771349</v>
      </c>
      <c r="I64" s="190">
        <v>8.5</v>
      </c>
      <c r="J64" s="203">
        <v>84298</v>
      </c>
      <c r="K64" s="188">
        <v>0</v>
      </c>
      <c r="L64" s="189">
        <v>4453688</v>
      </c>
      <c r="M64" s="188">
        <v>2.2000000000000002</v>
      </c>
      <c r="N64" s="189">
        <v>15014740</v>
      </c>
      <c r="O64" s="188">
        <v>7.6</v>
      </c>
      <c r="P64" s="194">
        <v>15711622</v>
      </c>
      <c r="Q64" s="190">
        <v>7.9</v>
      </c>
      <c r="R64" s="203">
        <v>3590429</v>
      </c>
      <c r="S64" s="188">
        <v>1.9</v>
      </c>
      <c r="T64" s="189">
        <v>16171387</v>
      </c>
      <c r="U64" s="188">
        <v>8.1999999999999993</v>
      </c>
      <c r="V64" s="189">
        <v>176138</v>
      </c>
      <c r="W64" s="188">
        <v>0.1</v>
      </c>
      <c r="X64" s="189">
        <v>17628660</v>
      </c>
      <c r="Y64" s="190">
        <v>8.9</v>
      </c>
      <c r="Z64" s="203" t="s">
        <v>550</v>
      </c>
      <c r="AA64" s="188" t="s">
        <v>550</v>
      </c>
      <c r="AB64" s="189" t="s">
        <v>550</v>
      </c>
      <c r="AC64" s="394" t="s">
        <v>550</v>
      </c>
      <c r="AD64" s="231">
        <v>198063169</v>
      </c>
      <c r="AE64" s="195">
        <v>100</v>
      </c>
      <c r="AF64" s="665"/>
    </row>
    <row r="65" spans="1:32" ht="15.75" customHeight="1">
      <c r="A65" s="449" t="s">
        <v>251</v>
      </c>
      <c r="B65" s="270">
        <v>964930</v>
      </c>
      <c r="C65" s="253">
        <v>0.3</v>
      </c>
      <c r="D65" s="259">
        <v>22269074</v>
      </c>
      <c r="E65" s="253">
        <v>7.6</v>
      </c>
      <c r="F65" s="259">
        <v>146976333</v>
      </c>
      <c r="G65" s="253">
        <v>49.9</v>
      </c>
      <c r="H65" s="259">
        <v>30124791</v>
      </c>
      <c r="I65" s="257">
        <v>10.199999999999999</v>
      </c>
      <c r="J65" s="270">
        <v>1374043</v>
      </c>
      <c r="K65" s="253">
        <v>0.5</v>
      </c>
      <c r="L65" s="259">
        <v>2516983</v>
      </c>
      <c r="M65" s="253">
        <v>0.8</v>
      </c>
      <c r="N65" s="259">
        <v>4108062</v>
      </c>
      <c r="O65" s="253">
        <v>1.4</v>
      </c>
      <c r="P65" s="260">
        <v>29209542</v>
      </c>
      <c r="Q65" s="257">
        <v>9.9</v>
      </c>
      <c r="R65" s="270">
        <v>5741357</v>
      </c>
      <c r="S65" s="253">
        <v>1.9</v>
      </c>
      <c r="T65" s="259">
        <v>23523781</v>
      </c>
      <c r="U65" s="253">
        <v>8</v>
      </c>
      <c r="V65" s="259">
        <v>1139763</v>
      </c>
      <c r="W65" s="253">
        <v>0.4</v>
      </c>
      <c r="X65" s="260">
        <v>25556641</v>
      </c>
      <c r="Y65" s="257">
        <v>8.6999999999999993</v>
      </c>
      <c r="Z65" s="270">
        <v>1106980</v>
      </c>
      <c r="AA65" s="253">
        <v>0.4</v>
      </c>
      <c r="AB65" s="259">
        <v>0</v>
      </c>
      <c r="AC65" s="290" t="s">
        <v>550</v>
      </c>
      <c r="AD65" s="356">
        <v>294612280</v>
      </c>
      <c r="AE65" s="493">
        <v>100</v>
      </c>
      <c r="AF65" s="665"/>
    </row>
    <row r="66" spans="1:32" ht="15.75" customHeight="1" thickBot="1">
      <c r="A66" s="722" t="s">
        <v>499</v>
      </c>
      <c r="B66" s="187">
        <v>715341</v>
      </c>
      <c r="C66" s="188">
        <v>0.4</v>
      </c>
      <c r="D66" s="189">
        <v>21328997</v>
      </c>
      <c r="E66" s="188">
        <v>12.5</v>
      </c>
      <c r="F66" s="189">
        <v>89488084</v>
      </c>
      <c r="G66" s="188">
        <v>52.3</v>
      </c>
      <c r="H66" s="189">
        <v>13986714</v>
      </c>
      <c r="I66" s="190">
        <v>8.1999999999999993</v>
      </c>
      <c r="J66" s="187">
        <v>37900</v>
      </c>
      <c r="K66" s="188">
        <v>0</v>
      </c>
      <c r="L66" s="189">
        <v>142900</v>
      </c>
      <c r="M66" s="188">
        <v>0.1</v>
      </c>
      <c r="N66" s="189">
        <v>3926511</v>
      </c>
      <c r="O66" s="188">
        <v>2.2999999999999998</v>
      </c>
      <c r="P66" s="194">
        <v>9905348</v>
      </c>
      <c r="Q66" s="190">
        <v>5.8</v>
      </c>
      <c r="R66" s="187">
        <v>2994130</v>
      </c>
      <c r="S66" s="188">
        <v>1.7</v>
      </c>
      <c r="T66" s="189">
        <v>15623026</v>
      </c>
      <c r="U66" s="188">
        <v>9.1</v>
      </c>
      <c r="V66" s="189">
        <v>0</v>
      </c>
      <c r="W66" s="188">
        <v>0</v>
      </c>
      <c r="X66" s="189">
        <v>13010140</v>
      </c>
      <c r="Y66" s="190">
        <v>7.6</v>
      </c>
      <c r="Z66" s="187">
        <v>0</v>
      </c>
      <c r="AA66" s="188">
        <v>0</v>
      </c>
      <c r="AB66" s="189">
        <v>0</v>
      </c>
      <c r="AC66" s="192">
        <v>0</v>
      </c>
      <c r="AD66" s="231">
        <v>171159091</v>
      </c>
      <c r="AE66" s="195">
        <v>100</v>
      </c>
      <c r="AF66" s="665"/>
    </row>
    <row r="67" spans="1:32" ht="15.75" customHeight="1" thickTop="1">
      <c r="A67" s="450" t="s">
        <v>665</v>
      </c>
      <c r="B67" s="554">
        <f>SUM(B5:B66)</f>
        <v>41202428</v>
      </c>
      <c r="C67" s="553" t="s">
        <v>550</v>
      </c>
      <c r="D67" s="553">
        <f>SUM(D5:D66)</f>
        <v>1018779276</v>
      </c>
      <c r="E67" s="553" t="s">
        <v>550</v>
      </c>
      <c r="F67" s="553">
        <f>SUM(F5:F66)</f>
        <v>4543731225</v>
      </c>
      <c r="G67" s="553" t="s">
        <v>550</v>
      </c>
      <c r="H67" s="553">
        <f>SUM(H5:H66)</f>
        <v>1056662229</v>
      </c>
      <c r="I67" s="555" t="s">
        <v>550</v>
      </c>
      <c r="J67" s="554">
        <f>SUM(J5:J66)</f>
        <v>16451693</v>
      </c>
      <c r="K67" s="553" t="s">
        <v>550</v>
      </c>
      <c r="L67" s="553">
        <f>SUM(L5:L66)</f>
        <v>119007798</v>
      </c>
      <c r="M67" s="553" t="s">
        <v>550</v>
      </c>
      <c r="N67" s="553">
        <f>SUM(N5:N66)</f>
        <v>410301919</v>
      </c>
      <c r="O67" s="553" t="s">
        <v>550</v>
      </c>
      <c r="P67" s="553">
        <f>SUM(P5:P66)</f>
        <v>975372070</v>
      </c>
      <c r="Q67" s="555" t="s">
        <v>550</v>
      </c>
      <c r="R67" s="554">
        <f>SUM(R5:R66)</f>
        <v>272620369</v>
      </c>
      <c r="S67" s="553" t="s">
        <v>550</v>
      </c>
      <c r="T67" s="553">
        <f>SUM(T5:T66)</f>
        <v>1053397550</v>
      </c>
      <c r="U67" s="553" t="s">
        <v>550</v>
      </c>
      <c r="V67" s="553">
        <f>SUM(V5:V66)</f>
        <v>30521833</v>
      </c>
      <c r="W67" s="553" t="s">
        <v>550</v>
      </c>
      <c r="X67" s="553">
        <f>SUM(X5:X66)</f>
        <v>849048390</v>
      </c>
      <c r="Y67" s="555" t="s">
        <v>550</v>
      </c>
      <c r="Z67" s="554">
        <f>SUM(Z5:Z66)</f>
        <v>6549043</v>
      </c>
      <c r="AA67" s="553" t="s">
        <v>550</v>
      </c>
      <c r="AB67" s="553" t="s">
        <v>550</v>
      </c>
      <c r="AC67" s="579" t="s">
        <v>550</v>
      </c>
      <c r="AD67" s="589">
        <f>SUM(AD5:AD66)</f>
        <v>10393645823</v>
      </c>
      <c r="AE67" s="555" t="s">
        <v>550</v>
      </c>
    </row>
    <row r="68" spans="1:32" ht="15.75" customHeight="1">
      <c r="A68" s="722" t="s">
        <v>666</v>
      </c>
      <c r="B68" s="114">
        <f>AVERAGE(B5:B66)</f>
        <v>664555.29032258061</v>
      </c>
      <c r="C68" s="123">
        <f t="shared" ref="C68:Q68" si="0">AVERAGE(C5:C66)</f>
        <v>0.40477964447254561</v>
      </c>
      <c r="D68" s="126">
        <f t="shared" si="0"/>
        <v>16431923.806451613</v>
      </c>
      <c r="E68" s="123">
        <f t="shared" si="0"/>
        <v>9.9492346535377649</v>
      </c>
      <c r="F68" s="126">
        <f t="shared" si="0"/>
        <v>73285987.5</v>
      </c>
      <c r="G68" s="123">
        <f t="shared" si="0"/>
        <v>43.522361752181972</v>
      </c>
      <c r="H68" s="126">
        <f t="shared" si="0"/>
        <v>17042939.177419353</v>
      </c>
      <c r="I68" s="124">
        <f t="shared" si="0"/>
        <v>10.14786433622773</v>
      </c>
      <c r="J68" s="114">
        <f t="shared" si="0"/>
        <v>265349.88709677418</v>
      </c>
      <c r="K68" s="123">
        <f t="shared" si="0"/>
        <v>0.15435418948058022</v>
      </c>
      <c r="L68" s="126">
        <f t="shared" si="0"/>
        <v>1919480.6129032257</v>
      </c>
      <c r="M68" s="123">
        <f t="shared" si="0"/>
        <v>1.1943092476608939</v>
      </c>
      <c r="N68" s="126">
        <f t="shared" si="0"/>
        <v>6617772.8870967738</v>
      </c>
      <c r="O68" s="123">
        <f t="shared" si="0"/>
        <v>3.9361606086645247</v>
      </c>
      <c r="P68" s="126">
        <f t="shared" si="0"/>
        <v>15731807.580645161</v>
      </c>
      <c r="Q68" s="124">
        <f t="shared" si="0"/>
        <v>9.3124295157777954</v>
      </c>
      <c r="R68" s="114">
        <f t="shared" ref="R68:AA68" si="1">AVERAGE(R5:R66)</f>
        <v>4397102.7258064514</v>
      </c>
      <c r="S68" s="123">
        <f t="shared" si="1"/>
        <v>2.6531524087477112</v>
      </c>
      <c r="T68" s="126">
        <f t="shared" si="1"/>
        <v>16990283.064516131</v>
      </c>
      <c r="U68" s="123">
        <f t="shared" si="1"/>
        <v>10.134962317644419</v>
      </c>
      <c r="V68" s="123">
        <f t="shared" si="1"/>
        <v>565219.12962962966</v>
      </c>
      <c r="W68" s="123">
        <f t="shared" si="1"/>
        <v>0.36327109047296696</v>
      </c>
      <c r="X68" s="126">
        <f t="shared" si="1"/>
        <v>13694328.870967742</v>
      </c>
      <c r="Y68" s="124">
        <f t="shared" si="1"/>
        <v>8.2136810579303035</v>
      </c>
      <c r="Z68" s="114">
        <f t="shared" si="1"/>
        <v>187115.51428571428</v>
      </c>
      <c r="AA68" s="123">
        <f t="shared" si="1"/>
        <v>0.12066672943256511</v>
      </c>
      <c r="AB68" s="126" t="s">
        <v>550</v>
      </c>
      <c r="AC68" s="47" t="s">
        <v>550</v>
      </c>
      <c r="AD68" s="355">
        <f>AVERAGE(AD5:AD66)</f>
        <v>167639448.75806451</v>
      </c>
      <c r="AE68" s="124" t="s">
        <v>550</v>
      </c>
    </row>
    <row r="69" spans="1:32" ht="15">
      <c r="A69" s="936" t="s">
        <v>793</v>
      </c>
      <c r="B69" s="987"/>
      <c r="C69" s="988"/>
      <c r="D69" s="987"/>
      <c r="E69" s="988"/>
      <c r="F69" s="987"/>
      <c r="G69" s="988"/>
      <c r="H69" s="987"/>
      <c r="I69" s="988"/>
      <c r="J69" s="987"/>
      <c r="K69" s="988"/>
      <c r="L69" s="987"/>
      <c r="M69" s="988"/>
      <c r="N69" s="987"/>
      <c r="O69" s="988"/>
      <c r="P69" s="987"/>
      <c r="Q69" s="988"/>
      <c r="R69" s="987"/>
      <c r="S69" s="988"/>
      <c r="T69" s="987"/>
      <c r="U69" s="988"/>
      <c r="V69" s="991"/>
      <c r="W69" s="988"/>
      <c r="X69" s="987"/>
      <c r="Y69" s="988"/>
      <c r="Z69" s="987"/>
      <c r="AA69" s="988"/>
      <c r="AB69" s="991"/>
      <c r="AC69" s="988"/>
      <c r="AD69" s="992"/>
      <c r="AE69" s="990"/>
    </row>
    <row r="131" spans="2:31" ht="29.25" customHeight="1">
      <c r="B131" s="1448"/>
      <c r="C131" s="1448"/>
      <c r="D131" s="1448"/>
      <c r="E131" s="1448"/>
      <c r="F131" s="1448"/>
      <c r="G131" s="1448"/>
      <c r="H131" s="1448"/>
      <c r="I131" s="1448"/>
      <c r="J131" s="1448"/>
      <c r="K131" s="1448"/>
      <c r="L131" s="1448"/>
      <c r="M131" s="1448"/>
      <c r="N131" s="1448"/>
      <c r="O131" s="1448"/>
      <c r="P131" s="1448"/>
      <c r="Q131" s="1448"/>
      <c r="R131" s="1448"/>
      <c r="S131" s="1448"/>
      <c r="T131" s="1448"/>
      <c r="U131" s="1448"/>
      <c r="V131" s="1448"/>
      <c r="W131" s="1448"/>
      <c r="X131" s="1448"/>
      <c r="Y131" s="1448"/>
      <c r="Z131" s="1448"/>
      <c r="AA131" s="1448"/>
      <c r="AB131" s="1448"/>
      <c r="AC131" s="1448"/>
      <c r="AD131" s="1448"/>
      <c r="AE131" s="1448"/>
    </row>
  </sheetData>
  <customSheetViews>
    <customSheetView guid="{CFB8F6A3-286B-44DA-98E2-E06FA9DC17D9}" scale="90" showGridLines="0">
      <pane xSplit="1" ySplit="6" topLeftCell="B7" activePane="bottomRight" state="frozen"/>
      <selection pane="bottomRight" activeCell="G20" sqref="G20"/>
      <colBreaks count="3" manualBreakCount="3">
        <brk id="9" max="19" man="1"/>
        <brk id="18" max="19" man="1"/>
        <brk id="27" max="19" man="1"/>
      </colBreaks>
      <pageMargins left="0.6692913385826772" right="0.43307086614173229" top="0.78740157480314965" bottom="0.39370078740157483" header="0.51181102362204722" footer="0.19685039370078741"/>
      <pageSetup paperSize="9" scale="80" firstPageNumber="12" fitToWidth="0" orientation="portrait" useFirstPageNumber="1" r:id="rId1"/>
      <headerFooter alignWithMargins="0"/>
    </customSheetView>
    <customSheetView guid="{429188B7-F8E8-41E0-BAA6-8F869C883D4F}" scale="70" showGridLines="0">
      <pane xSplit="1" ySplit="6" topLeftCell="B7" activePane="bottomRight" state="frozen"/>
      <selection pane="bottomRight" activeCell="A2" sqref="A2"/>
      <colBreaks count="3" manualBreakCount="3">
        <brk id="9" min="2" max="72" man="1"/>
        <brk id="17" min="2" max="72" man="1"/>
        <brk id="25" min="2" max="72" man="1"/>
      </colBreaks>
      <pageMargins left="0.74803149606299213" right="0.23622047244094491" top="1.1023622047244095" bottom="0.39370078740157483" header="0.59055118110236227" footer="0.31496062992125984"/>
      <pageSetup paperSize="8" firstPageNumber="12" fitToWidth="0" orientation="portrait" r:id="rId2"/>
      <headerFooter alignWithMargins="0">
        <oddHeader xml:space="preserve">&amp;L&amp;"ＭＳ Ｐゴシック,太字"&amp;16ⅲ　目的別歳出内訳
（平成30年度）&amp;"ＭＳ Ｐゴシック,標準"&amp;11
</oddHeader>
      </headerFooter>
    </customSheetView>
  </customSheetViews>
  <mergeCells count="19">
    <mergeCell ref="T1:U2"/>
    <mergeCell ref="V1:W2"/>
    <mergeCell ref="X1:Y2"/>
    <mergeCell ref="B131:I131"/>
    <mergeCell ref="J131:Q131"/>
    <mergeCell ref="R131:Y131"/>
    <mergeCell ref="Z131:AE131"/>
    <mergeCell ref="N1:O2"/>
    <mergeCell ref="P1:Q2"/>
    <mergeCell ref="B1:C2"/>
    <mergeCell ref="D1:E2"/>
    <mergeCell ref="F1:G2"/>
    <mergeCell ref="H1:I2"/>
    <mergeCell ref="J1:K2"/>
    <mergeCell ref="L1:M2"/>
    <mergeCell ref="Z1:AA2"/>
    <mergeCell ref="AB1:AC2"/>
    <mergeCell ref="AD1:AE2"/>
    <mergeCell ref="R1:S2"/>
  </mergeCells>
  <phoneticPr fontId="2"/>
  <dataValidations count="1">
    <dataValidation imeMode="disabled" allowBlank="1" showInputMessage="1" showErrorMessage="1" sqref="B5:AE66" xr:uid="{00000000-0002-0000-0B00-000000000000}"/>
  </dataValidations>
  <pageMargins left="0.74803149606299213" right="0.23622047244094491" top="1.1023622047244095" bottom="0.39370078740157483" header="0.59055118110236227" footer="0.31496062992125984"/>
  <pageSetup paperSize="9" scale="65" firstPageNumber="12" fitToWidth="0" orientation="portrait" r:id="rId3"/>
  <headerFooter alignWithMargins="0">
    <oddHeader xml:space="preserve">&amp;L&amp;"ＭＳ Ｐゴシック,太字"&amp;16&amp;K01+000ⅲ　目的別歳出内訳
（令和３年度）&amp;"ＭＳ Ｐゴシック,標準"&amp;11
</oddHeader>
  </headerFooter>
  <colBreaks count="3" manualBreakCount="3">
    <brk id="9" max="68" man="1"/>
    <brk id="17" max="68" man="1"/>
    <brk id="25" max="68" man="1"/>
  </colBreak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AI131"/>
  <sheetViews>
    <sheetView showGridLines="0" view="pageBreakPreview" zoomScaleNormal="70" zoomScaleSheetLayoutView="100" workbookViewId="0">
      <pane xSplit="1" ySplit="4" topLeftCell="P5" activePane="bottomRight" state="frozen"/>
      <selection sqref="A1:C2"/>
      <selection pane="topRight" sqref="A1:C2"/>
      <selection pane="bottomLeft" sqref="A1:C2"/>
      <selection pane="bottomRight" activeCell="Y28" sqref="Y28"/>
    </sheetView>
  </sheetViews>
  <sheetFormatPr defaultColWidth="9" defaultRowHeight="13.5"/>
  <cols>
    <col min="1" max="1" width="12.875" customWidth="1"/>
    <col min="2" max="2" width="16.25" customWidth="1"/>
    <col min="3" max="3" width="7.5" customWidth="1"/>
    <col min="4" max="4" width="16.25" customWidth="1"/>
    <col min="5" max="5" width="7.5" customWidth="1"/>
    <col min="6" max="6" width="16.25" customWidth="1"/>
    <col min="7" max="7" width="7.5" customWidth="1"/>
    <col min="8" max="8" width="15" customWidth="1"/>
    <col min="9" max="9" width="7.5" customWidth="1"/>
    <col min="10" max="10" width="15" customWidth="1"/>
    <col min="11" max="11" width="7.5" customWidth="1"/>
    <col min="12" max="12" width="16.25" customWidth="1"/>
    <col min="13" max="13" width="7.5" customWidth="1"/>
    <col min="14" max="14" width="10.625" customWidth="1"/>
    <col min="15" max="15" width="7.5" customWidth="1"/>
    <col min="16" max="16" width="10.625" customWidth="1"/>
    <col min="17" max="17" width="7.5" customWidth="1"/>
    <col min="18" max="18" width="10.625" customWidth="1"/>
    <col min="19" max="19" width="7.5" customWidth="1"/>
    <col min="20" max="20" width="10.625" customWidth="1"/>
    <col min="21" max="21" width="7.5" customWidth="1"/>
    <col min="22" max="22" width="16.25" customWidth="1"/>
    <col min="23" max="23" width="7.5" customWidth="1"/>
    <col min="24" max="24" width="16.25" customWidth="1"/>
    <col min="25" max="25" width="7.5" customWidth="1"/>
    <col min="26" max="26" width="16.25" customWidth="1"/>
    <col min="27" max="27" width="7.5" customWidth="1"/>
    <col min="28" max="28" width="22.25" customWidth="1"/>
    <col min="29" max="29" width="7.5" customWidth="1"/>
  </cols>
  <sheetData>
    <row r="1" spans="1:31" ht="17.25" customHeight="1">
      <c r="A1" s="44" t="s">
        <v>471</v>
      </c>
      <c r="B1" s="1394" t="s">
        <v>454</v>
      </c>
      <c r="C1" s="1394"/>
      <c r="D1" s="1394"/>
      <c r="E1" s="1395"/>
      <c r="F1" s="1459" t="s">
        <v>173</v>
      </c>
      <c r="G1" s="1622"/>
      <c r="H1" s="1398" t="s">
        <v>174</v>
      </c>
      <c r="I1" s="1394"/>
      <c r="J1" s="1394"/>
      <c r="K1" s="1409"/>
      <c r="L1" s="1510" t="s">
        <v>175</v>
      </c>
      <c r="M1" s="1622"/>
      <c r="N1" s="1408" t="s">
        <v>176</v>
      </c>
      <c r="O1" s="1622"/>
      <c r="P1" s="1408" t="s">
        <v>177</v>
      </c>
      <c r="Q1" s="1622"/>
      <c r="R1" s="1408" t="s">
        <v>303</v>
      </c>
      <c r="S1" s="1622"/>
      <c r="T1" s="1408" t="s">
        <v>457</v>
      </c>
      <c r="U1" s="1622"/>
      <c r="V1" s="1459" t="s">
        <v>458</v>
      </c>
      <c r="W1" s="1460"/>
      <c r="X1" s="895"/>
      <c r="Y1" s="895"/>
      <c r="Z1" s="895"/>
      <c r="AA1" s="895"/>
      <c r="AB1" s="1742" t="s">
        <v>459</v>
      </c>
      <c r="AC1" s="1460"/>
    </row>
    <row r="2" spans="1:31" ht="17.25" customHeight="1">
      <c r="A2" s="53"/>
      <c r="B2" s="1747" t="s">
        <v>455</v>
      </c>
      <c r="C2" s="1482"/>
      <c r="D2" s="1449" t="s">
        <v>456</v>
      </c>
      <c r="E2" s="1482"/>
      <c r="F2" s="1745"/>
      <c r="G2" s="1623"/>
      <c r="H2" s="1430" t="s">
        <v>627</v>
      </c>
      <c r="I2" s="1747"/>
      <c r="J2" s="1430" t="s">
        <v>628</v>
      </c>
      <c r="K2" s="1748"/>
      <c r="L2" s="1746"/>
      <c r="M2" s="1623"/>
      <c r="N2" s="1431"/>
      <c r="O2" s="1623"/>
      <c r="P2" s="1431"/>
      <c r="Q2" s="1623"/>
      <c r="R2" s="1431"/>
      <c r="S2" s="1623"/>
      <c r="T2" s="1431"/>
      <c r="U2" s="1623"/>
      <c r="V2" s="1749"/>
      <c r="W2" s="1750"/>
      <c r="X2" s="1751" t="s">
        <v>178</v>
      </c>
      <c r="Y2" s="1751"/>
      <c r="Z2" s="1430" t="s">
        <v>299</v>
      </c>
      <c r="AA2" s="1751"/>
      <c r="AB2" s="1743"/>
      <c r="AC2" s="1744"/>
    </row>
    <row r="3" spans="1:31" ht="17.25" customHeight="1">
      <c r="A3" s="888"/>
      <c r="B3" s="59"/>
      <c r="C3" s="35" t="s">
        <v>95</v>
      </c>
      <c r="D3" s="10"/>
      <c r="E3" s="35" t="s">
        <v>95</v>
      </c>
      <c r="F3" s="5"/>
      <c r="G3" s="35" t="s">
        <v>95</v>
      </c>
      <c r="H3" s="5"/>
      <c r="I3" s="35" t="s">
        <v>95</v>
      </c>
      <c r="J3" s="13"/>
      <c r="K3" s="37" t="s">
        <v>95</v>
      </c>
      <c r="L3" s="17"/>
      <c r="M3" s="35" t="s">
        <v>95</v>
      </c>
      <c r="N3" s="5"/>
      <c r="O3" s="35" t="s">
        <v>95</v>
      </c>
      <c r="P3" s="5"/>
      <c r="Q3" s="35" t="s">
        <v>95</v>
      </c>
      <c r="R3" s="5"/>
      <c r="S3" s="35" t="s">
        <v>95</v>
      </c>
      <c r="T3" s="16"/>
      <c r="U3" s="35" t="s">
        <v>95</v>
      </c>
      <c r="V3" s="5"/>
      <c r="W3" s="37" t="s">
        <v>95</v>
      </c>
      <c r="X3" s="5"/>
      <c r="Y3" s="35" t="s">
        <v>95</v>
      </c>
      <c r="Z3" s="5"/>
      <c r="AA3" s="35" t="s">
        <v>95</v>
      </c>
      <c r="AB3" s="30"/>
      <c r="AC3" s="37" t="s">
        <v>95</v>
      </c>
    </row>
    <row r="4" spans="1:31" ht="17.25" customHeight="1">
      <c r="A4" s="58" t="s">
        <v>468</v>
      </c>
      <c r="B4" s="56" t="s">
        <v>144</v>
      </c>
      <c r="C4" s="51" t="s">
        <v>104</v>
      </c>
      <c r="D4" s="51" t="s">
        <v>144</v>
      </c>
      <c r="E4" s="51" t="s">
        <v>104</v>
      </c>
      <c r="F4" s="51" t="s">
        <v>144</v>
      </c>
      <c r="G4" s="56" t="s">
        <v>104</v>
      </c>
      <c r="H4" s="51" t="s">
        <v>144</v>
      </c>
      <c r="I4" s="56" t="s">
        <v>103</v>
      </c>
      <c r="J4" s="51" t="s">
        <v>144</v>
      </c>
      <c r="K4" s="52" t="s">
        <v>104</v>
      </c>
      <c r="L4" s="60" t="s">
        <v>144</v>
      </c>
      <c r="M4" s="51" t="s">
        <v>104</v>
      </c>
      <c r="N4" s="51" t="s">
        <v>144</v>
      </c>
      <c r="O4" s="51" t="s">
        <v>104</v>
      </c>
      <c r="P4" s="51" t="s">
        <v>144</v>
      </c>
      <c r="Q4" s="51" t="s">
        <v>104</v>
      </c>
      <c r="R4" s="51" t="s">
        <v>144</v>
      </c>
      <c r="S4" s="51" t="s">
        <v>104</v>
      </c>
      <c r="T4" s="51" t="s">
        <v>144</v>
      </c>
      <c r="U4" s="51" t="s">
        <v>104</v>
      </c>
      <c r="V4" s="56" t="s">
        <v>144</v>
      </c>
      <c r="W4" s="52" t="s">
        <v>104</v>
      </c>
      <c r="X4" s="56" t="s">
        <v>144</v>
      </c>
      <c r="Y4" s="51" t="s">
        <v>104</v>
      </c>
      <c r="Z4" s="51" t="s">
        <v>144</v>
      </c>
      <c r="AA4" s="51" t="s">
        <v>104</v>
      </c>
      <c r="AB4" s="76" t="s">
        <v>144</v>
      </c>
      <c r="AC4" s="52" t="s">
        <v>104</v>
      </c>
    </row>
    <row r="5" spans="1:31" ht="15.75" customHeight="1">
      <c r="A5" s="458" t="s">
        <v>253</v>
      </c>
      <c r="B5" s="267">
        <v>11318810</v>
      </c>
      <c r="C5" s="239">
        <v>36.200000000000003</v>
      </c>
      <c r="D5" s="240">
        <v>2243687</v>
      </c>
      <c r="E5" s="239">
        <v>7.2</v>
      </c>
      <c r="F5" s="240">
        <v>12264402</v>
      </c>
      <c r="G5" s="248">
        <v>39.200000000000003</v>
      </c>
      <c r="H5" s="240">
        <v>602754</v>
      </c>
      <c r="I5" s="248">
        <v>1.9</v>
      </c>
      <c r="J5" s="240">
        <v>26554</v>
      </c>
      <c r="K5" s="313">
        <v>0.1</v>
      </c>
      <c r="L5" s="241">
        <v>2328254</v>
      </c>
      <c r="M5" s="249">
        <v>7.5</v>
      </c>
      <c r="N5" s="266" t="s">
        <v>550</v>
      </c>
      <c r="O5" s="240" t="s">
        <v>550</v>
      </c>
      <c r="P5" s="240" t="s">
        <v>550</v>
      </c>
      <c r="Q5" s="239" t="s">
        <v>550</v>
      </c>
      <c r="R5" s="249" t="s">
        <v>550</v>
      </c>
      <c r="S5" s="239" t="s">
        <v>550</v>
      </c>
      <c r="T5" s="240" t="s">
        <v>550</v>
      </c>
      <c r="U5" s="239" t="s">
        <v>550</v>
      </c>
      <c r="V5" s="267">
        <v>2483071</v>
      </c>
      <c r="W5" s="247">
        <v>7.9</v>
      </c>
      <c r="X5" s="267">
        <v>2346535</v>
      </c>
      <c r="Y5" s="239">
        <v>7.5</v>
      </c>
      <c r="Z5" s="240" t="s">
        <v>550</v>
      </c>
      <c r="AA5" s="239" t="s">
        <v>550</v>
      </c>
      <c r="AB5" s="317">
        <v>31267532</v>
      </c>
      <c r="AC5" s="245">
        <v>100</v>
      </c>
    </row>
    <row r="6" spans="1:31" ht="15.75" customHeight="1">
      <c r="A6" s="638" t="s">
        <v>478</v>
      </c>
      <c r="B6" s="1079">
        <v>14802498</v>
      </c>
      <c r="C6" s="1080">
        <v>37.200000000000003</v>
      </c>
      <c r="D6" s="1081">
        <v>2827325</v>
      </c>
      <c r="E6" s="1080">
        <v>7.1</v>
      </c>
      <c r="F6" s="1081">
        <v>14204505</v>
      </c>
      <c r="G6" s="1087">
        <v>35.700000000000003</v>
      </c>
      <c r="H6" s="1081">
        <v>761201</v>
      </c>
      <c r="I6" s="1087">
        <v>1.9</v>
      </c>
      <c r="J6" s="1081">
        <v>27609</v>
      </c>
      <c r="K6" s="1088">
        <v>0.1</v>
      </c>
      <c r="L6" s="1078">
        <v>2857966</v>
      </c>
      <c r="M6" s="1080">
        <v>7.2</v>
      </c>
      <c r="N6" s="1081" t="s">
        <v>550</v>
      </c>
      <c r="O6" s="1081" t="s">
        <v>550</v>
      </c>
      <c r="P6" s="1081" t="s">
        <v>550</v>
      </c>
      <c r="Q6" s="1080" t="s">
        <v>550</v>
      </c>
      <c r="R6" s="1083" t="s">
        <v>550</v>
      </c>
      <c r="S6" s="1080" t="s">
        <v>550</v>
      </c>
      <c r="T6" s="1081" t="s">
        <v>550</v>
      </c>
      <c r="U6" s="1080" t="s">
        <v>550</v>
      </c>
      <c r="V6" s="1079">
        <v>4292164</v>
      </c>
      <c r="W6" s="1088">
        <v>10.8</v>
      </c>
      <c r="X6" s="1079">
        <v>2854571</v>
      </c>
      <c r="Y6" s="1080">
        <v>7.2</v>
      </c>
      <c r="Z6" s="1081">
        <v>1404377</v>
      </c>
      <c r="AA6" s="1080">
        <v>3.5</v>
      </c>
      <c r="AB6" s="1143">
        <v>39773268</v>
      </c>
      <c r="AC6" s="1144">
        <v>100</v>
      </c>
    </row>
    <row r="7" spans="1:31" ht="15.75" customHeight="1">
      <c r="A7" s="458" t="s">
        <v>206</v>
      </c>
      <c r="B7" s="267">
        <v>12324645</v>
      </c>
      <c r="C7" s="239">
        <v>36.200000000000003</v>
      </c>
      <c r="D7" s="240">
        <v>3039994</v>
      </c>
      <c r="E7" s="239">
        <v>8.9</v>
      </c>
      <c r="F7" s="240">
        <v>15757395</v>
      </c>
      <c r="G7" s="248">
        <v>46.3</v>
      </c>
      <c r="H7" s="240">
        <v>755294</v>
      </c>
      <c r="I7" s="248">
        <v>2.2000000000000002</v>
      </c>
      <c r="J7" s="240">
        <v>34691</v>
      </c>
      <c r="K7" s="247">
        <v>0.1</v>
      </c>
      <c r="L7" s="244">
        <v>2117875</v>
      </c>
      <c r="M7" s="239">
        <v>6.2</v>
      </c>
      <c r="N7" s="240" t="s">
        <v>550</v>
      </c>
      <c r="O7" s="240" t="s">
        <v>550</v>
      </c>
      <c r="P7" s="240" t="s">
        <v>550</v>
      </c>
      <c r="Q7" s="239" t="s">
        <v>550</v>
      </c>
      <c r="R7" s="249" t="s">
        <v>550</v>
      </c>
      <c r="S7" s="1149" t="s">
        <v>550</v>
      </c>
      <c r="T7" s="240">
        <v>390</v>
      </c>
      <c r="U7" s="239">
        <v>0</v>
      </c>
      <c r="V7" s="267">
        <v>34830</v>
      </c>
      <c r="W7" s="247">
        <v>0.1</v>
      </c>
      <c r="X7" s="267" t="s">
        <v>550</v>
      </c>
      <c r="Y7" s="239"/>
      <c r="Z7" s="240">
        <v>120</v>
      </c>
      <c r="AA7" s="239">
        <v>0</v>
      </c>
      <c r="AB7" s="317">
        <v>34065114</v>
      </c>
      <c r="AC7" s="245">
        <v>100</v>
      </c>
    </row>
    <row r="8" spans="1:31" ht="15.75" customHeight="1">
      <c r="A8" s="638" t="s">
        <v>514</v>
      </c>
      <c r="B8" s="186">
        <v>10751449</v>
      </c>
      <c r="C8" s="181">
        <v>35.5</v>
      </c>
      <c r="D8" s="185">
        <v>2263465</v>
      </c>
      <c r="E8" s="181">
        <v>7.5</v>
      </c>
      <c r="F8" s="185">
        <v>14741912</v>
      </c>
      <c r="G8" s="181">
        <v>48.6</v>
      </c>
      <c r="H8" s="185">
        <v>624667</v>
      </c>
      <c r="I8" s="181">
        <v>2.1</v>
      </c>
      <c r="J8" s="185">
        <v>27285</v>
      </c>
      <c r="K8" s="198">
        <v>0.1</v>
      </c>
      <c r="L8" s="182">
        <v>1877078</v>
      </c>
      <c r="M8" s="181">
        <v>6.2</v>
      </c>
      <c r="N8" s="185" t="s">
        <v>550</v>
      </c>
      <c r="O8" s="181" t="s">
        <v>550</v>
      </c>
      <c r="P8" s="185" t="s">
        <v>550</v>
      </c>
      <c r="Q8" s="181" t="s">
        <v>550</v>
      </c>
      <c r="R8" s="204" t="s">
        <v>550</v>
      </c>
      <c r="S8" s="181" t="s">
        <v>550</v>
      </c>
      <c r="T8" s="185">
        <v>6272</v>
      </c>
      <c r="U8" s="181">
        <v>2.0705049179773702E-4</v>
      </c>
      <c r="V8" s="186" t="s">
        <v>550</v>
      </c>
      <c r="W8" s="198" t="s">
        <v>550</v>
      </c>
      <c r="X8" s="186" t="s">
        <v>550</v>
      </c>
      <c r="Y8" s="181" t="s">
        <v>550</v>
      </c>
      <c r="Z8" s="185" t="s">
        <v>550</v>
      </c>
      <c r="AA8" s="204" t="s">
        <v>550</v>
      </c>
      <c r="AB8" s="196">
        <v>30292128</v>
      </c>
      <c r="AC8" s="184">
        <f>ROUND(0.999*100,0)</f>
        <v>100</v>
      </c>
    </row>
    <row r="9" spans="1:31" ht="15.75" customHeight="1">
      <c r="A9" s="458" t="s">
        <v>479</v>
      </c>
      <c r="B9" s="467">
        <v>16445084</v>
      </c>
      <c r="C9" s="451">
        <v>39.299999999999997</v>
      </c>
      <c r="D9" s="455">
        <v>3760364</v>
      </c>
      <c r="E9" s="451">
        <v>9</v>
      </c>
      <c r="F9" s="455">
        <v>16867002</v>
      </c>
      <c r="G9" s="462">
        <v>40.299999999999997</v>
      </c>
      <c r="H9" s="455">
        <v>681113</v>
      </c>
      <c r="I9" s="462">
        <v>1.6</v>
      </c>
      <c r="J9" s="455">
        <v>29466</v>
      </c>
      <c r="K9" s="459">
        <v>0.1</v>
      </c>
      <c r="L9" s="452">
        <v>1946538</v>
      </c>
      <c r="M9" s="451">
        <v>4.5999999999999996</v>
      </c>
      <c r="N9" s="455" t="s">
        <v>550</v>
      </c>
      <c r="O9" s="451" t="s">
        <v>550</v>
      </c>
      <c r="P9" s="455" t="s">
        <v>550</v>
      </c>
      <c r="Q9" s="451" t="s">
        <v>550</v>
      </c>
      <c r="R9" s="457" t="s">
        <v>550</v>
      </c>
      <c r="S9" s="451" t="s">
        <v>550</v>
      </c>
      <c r="T9" s="455" t="s">
        <v>550</v>
      </c>
      <c r="U9" s="451" t="s">
        <v>550</v>
      </c>
      <c r="V9" s="467">
        <v>2137448</v>
      </c>
      <c r="W9" s="459">
        <v>5.0999999999999996</v>
      </c>
      <c r="X9" s="467">
        <v>2099616</v>
      </c>
      <c r="Y9" s="451">
        <v>5</v>
      </c>
      <c r="Z9" s="455" t="s">
        <v>550</v>
      </c>
      <c r="AA9" s="457" t="s">
        <v>550</v>
      </c>
      <c r="AB9" s="495">
        <v>41867015</v>
      </c>
      <c r="AC9" s="461">
        <v>100</v>
      </c>
      <c r="AE9" s="1276"/>
    </row>
    <row r="10" spans="1:31" ht="15.75" customHeight="1">
      <c r="A10" s="638" t="s">
        <v>263</v>
      </c>
      <c r="B10" s="186">
        <v>15424385</v>
      </c>
      <c r="C10" s="181">
        <v>36</v>
      </c>
      <c r="D10" s="185">
        <v>3877130</v>
      </c>
      <c r="E10" s="181">
        <v>9.1</v>
      </c>
      <c r="F10" s="185">
        <v>19024721</v>
      </c>
      <c r="G10" s="199">
        <v>44.4</v>
      </c>
      <c r="H10" s="185">
        <v>791654</v>
      </c>
      <c r="I10" s="199">
        <v>1.9</v>
      </c>
      <c r="J10" s="185">
        <v>44584</v>
      </c>
      <c r="K10" s="198">
        <v>0.1</v>
      </c>
      <c r="L10" s="182">
        <v>2101046</v>
      </c>
      <c r="M10" s="181">
        <v>4.9000000000000004</v>
      </c>
      <c r="N10" s="185" t="s">
        <v>550</v>
      </c>
      <c r="O10" s="428" t="s">
        <v>550</v>
      </c>
      <c r="P10" s="185" t="s">
        <v>550</v>
      </c>
      <c r="Q10" s="181" t="s">
        <v>550</v>
      </c>
      <c r="R10" s="200" t="s">
        <v>550</v>
      </c>
      <c r="S10" s="428" t="s">
        <v>550</v>
      </c>
      <c r="T10" s="185">
        <v>4131</v>
      </c>
      <c r="U10" s="181">
        <v>0</v>
      </c>
      <c r="V10" s="186">
        <v>1542385</v>
      </c>
      <c r="W10" s="198">
        <v>3.6</v>
      </c>
      <c r="X10" s="185" t="s">
        <v>550</v>
      </c>
      <c r="Y10" s="428" t="s">
        <v>550</v>
      </c>
      <c r="Z10" s="185">
        <v>1507649</v>
      </c>
      <c r="AA10" s="204">
        <v>3.5</v>
      </c>
      <c r="AB10" s="196">
        <v>42810036</v>
      </c>
      <c r="AC10" s="184">
        <v>100</v>
      </c>
    </row>
    <row r="11" spans="1:31" ht="15.75" customHeight="1">
      <c r="A11" s="458" t="s">
        <v>542</v>
      </c>
      <c r="B11" s="467">
        <v>13536163</v>
      </c>
      <c r="C11" s="451">
        <v>38</v>
      </c>
      <c r="D11" s="455">
        <v>3185035</v>
      </c>
      <c r="E11" s="451">
        <v>9</v>
      </c>
      <c r="F11" s="455">
        <v>14246093</v>
      </c>
      <c r="G11" s="462">
        <v>40</v>
      </c>
      <c r="H11" s="455">
        <v>668333</v>
      </c>
      <c r="I11" s="462">
        <v>1.9</v>
      </c>
      <c r="J11" s="455">
        <v>31230</v>
      </c>
      <c r="K11" s="459" t="s">
        <v>550</v>
      </c>
      <c r="L11" s="452">
        <v>1415554</v>
      </c>
      <c r="M11" s="451">
        <v>4</v>
      </c>
      <c r="N11" s="455" t="s">
        <v>550</v>
      </c>
      <c r="O11" s="451" t="s">
        <v>550</v>
      </c>
      <c r="P11" s="455" t="s">
        <v>550</v>
      </c>
      <c r="Q11" s="451" t="s">
        <v>550</v>
      </c>
      <c r="R11" s="457" t="s">
        <v>550</v>
      </c>
      <c r="S11" s="451" t="s">
        <v>550</v>
      </c>
      <c r="T11" s="455" t="s">
        <v>550</v>
      </c>
      <c r="U11" s="451" t="s">
        <v>550</v>
      </c>
      <c r="V11" s="467">
        <v>2532144</v>
      </c>
      <c r="W11" s="459">
        <v>7.1</v>
      </c>
      <c r="X11" s="467">
        <v>2502938</v>
      </c>
      <c r="Y11" s="451">
        <v>7</v>
      </c>
      <c r="Z11" s="455" t="s">
        <v>550</v>
      </c>
      <c r="AA11" s="457" t="s">
        <v>550</v>
      </c>
      <c r="AB11" s="495">
        <v>35614552</v>
      </c>
      <c r="AC11" s="461">
        <v>100</v>
      </c>
    </row>
    <row r="12" spans="1:31" ht="15.75" customHeight="1">
      <c r="A12" s="638" t="s">
        <v>532</v>
      </c>
      <c r="B12" s="186">
        <v>15207076</v>
      </c>
      <c r="C12" s="181">
        <v>38.5</v>
      </c>
      <c r="D12" s="185">
        <v>2783775</v>
      </c>
      <c r="E12" s="181">
        <v>7.06</v>
      </c>
      <c r="F12" s="185">
        <v>15935117</v>
      </c>
      <c r="G12" s="199">
        <v>40.409999999999997</v>
      </c>
      <c r="H12" s="185">
        <v>804969</v>
      </c>
      <c r="I12" s="199">
        <v>2.04</v>
      </c>
      <c r="J12" s="185">
        <v>33014</v>
      </c>
      <c r="K12" s="198">
        <v>0.08</v>
      </c>
      <c r="L12" s="182">
        <v>1956012</v>
      </c>
      <c r="M12" s="181">
        <v>4.96</v>
      </c>
      <c r="N12" s="185" t="s">
        <v>550</v>
      </c>
      <c r="O12" s="181" t="s">
        <v>550</v>
      </c>
      <c r="P12" s="185" t="s">
        <v>550</v>
      </c>
      <c r="Q12" s="181" t="s">
        <v>550</v>
      </c>
      <c r="R12" s="204" t="s">
        <v>550</v>
      </c>
      <c r="S12" s="181" t="s">
        <v>550</v>
      </c>
      <c r="T12" s="185" t="s">
        <v>550</v>
      </c>
      <c r="U12" s="181" t="s">
        <v>550</v>
      </c>
      <c r="V12" s="186">
        <v>2714507</v>
      </c>
      <c r="W12" s="198">
        <v>6.88</v>
      </c>
      <c r="X12" s="186">
        <v>2651519</v>
      </c>
      <c r="Y12" s="181">
        <v>6.72</v>
      </c>
      <c r="Z12" s="185" t="s">
        <v>550</v>
      </c>
      <c r="AA12" s="204" t="s">
        <v>550</v>
      </c>
      <c r="AB12" s="196">
        <v>39434470</v>
      </c>
      <c r="AC12" s="184">
        <v>100</v>
      </c>
    </row>
    <row r="13" spans="1:31" ht="15.75" customHeight="1">
      <c r="A13" s="458" t="s">
        <v>480</v>
      </c>
      <c r="B13" s="467">
        <v>17611365</v>
      </c>
      <c r="C13" s="451">
        <v>35.200000000000003</v>
      </c>
      <c r="D13" s="455">
        <v>3686455</v>
      </c>
      <c r="E13" s="451">
        <v>7.3000000000000007</v>
      </c>
      <c r="F13" s="455">
        <v>19478936</v>
      </c>
      <c r="G13" s="462">
        <v>38.9</v>
      </c>
      <c r="H13" s="455">
        <v>858579</v>
      </c>
      <c r="I13" s="462">
        <v>1.7</v>
      </c>
      <c r="J13" s="455">
        <v>30887</v>
      </c>
      <c r="K13" s="459">
        <v>0.1</v>
      </c>
      <c r="L13" s="452">
        <v>2861324</v>
      </c>
      <c r="M13" s="451">
        <v>5.7</v>
      </c>
      <c r="N13" s="455" t="s">
        <v>550</v>
      </c>
      <c r="O13" s="451" t="s">
        <v>550</v>
      </c>
      <c r="P13" s="455" t="s">
        <v>550</v>
      </c>
      <c r="Q13" s="451" t="s">
        <v>550</v>
      </c>
      <c r="R13" s="457" t="s">
        <v>550</v>
      </c>
      <c r="S13" s="451" t="s">
        <v>550</v>
      </c>
      <c r="T13" s="455" t="s">
        <v>550</v>
      </c>
      <c r="U13" s="451" t="s">
        <v>550</v>
      </c>
      <c r="V13" s="467">
        <v>5541362</v>
      </c>
      <c r="W13" s="459">
        <v>11.1</v>
      </c>
      <c r="X13" s="467">
        <v>3464181</v>
      </c>
      <c r="Y13" s="451">
        <v>6.9</v>
      </c>
      <c r="Z13" s="455">
        <v>2043018</v>
      </c>
      <c r="AA13" s="457">
        <v>4.0999999999999996</v>
      </c>
      <c r="AB13" s="495">
        <v>50068908</v>
      </c>
      <c r="AC13" s="461">
        <v>100</v>
      </c>
    </row>
    <row r="14" spans="1:31" ht="15.75" customHeight="1">
      <c r="A14" s="638" t="s">
        <v>481</v>
      </c>
      <c r="B14" s="186">
        <v>16378838</v>
      </c>
      <c r="C14" s="181">
        <v>32.4</v>
      </c>
      <c r="D14" s="185">
        <v>3709869</v>
      </c>
      <c r="E14" s="181">
        <v>7.3</v>
      </c>
      <c r="F14" s="185">
        <v>20988295</v>
      </c>
      <c r="G14" s="199">
        <v>41.5</v>
      </c>
      <c r="H14" s="185">
        <v>927839</v>
      </c>
      <c r="I14" s="199">
        <v>1.8</v>
      </c>
      <c r="J14" s="185">
        <v>30565</v>
      </c>
      <c r="K14" s="198">
        <v>0</v>
      </c>
      <c r="L14" s="182">
        <v>2829747</v>
      </c>
      <c r="M14" s="181">
        <v>5.6</v>
      </c>
      <c r="N14" s="185" t="s">
        <v>550</v>
      </c>
      <c r="O14" s="181" t="s">
        <v>550</v>
      </c>
      <c r="P14" s="185" t="s">
        <v>550</v>
      </c>
      <c r="Q14" s="181" t="s">
        <v>550</v>
      </c>
      <c r="R14" s="204" t="s">
        <v>550</v>
      </c>
      <c r="S14" s="181" t="s">
        <v>550</v>
      </c>
      <c r="T14" s="185">
        <v>1</v>
      </c>
      <c r="U14" s="181">
        <v>0</v>
      </c>
      <c r="V14" s="186">
        <v>5710668</v>
      </c>
      <c r="W14" s="198">
        <v>11.3</v>
      </c>
      <c r="X14" s="186">
        <v>3205657</v>
      </c>
      <c r="Y14" s="181">
        <v>6.3</v>
      </c>
      <c r="Z14" s="185">
        <v>2457413</v>
      </c>
      <c r="AA14" s="204">
        <v>4.9000000000000004</v>
      </c>
      <c r="AB14" s="196">
        <v>50575822</v>
      </c>
      <c r="AC14" s="184">
        <v>100</v>
      </c>
    </row>
    <row r="15" spans="1:31" ht="15.75" customHeight="1">
      <c r="A15" s="458" t="s">
        <v>576</v>
      </c>
      <c r="B15" s="639">
        <v>16596974</v>
      </c>
      <c r="C15" s="255">
        <v>40.299999999999997</v>
      </c>
      <c r="D15" s="254">
        <v>4202167</v>
      </c>
      <c r="E15" s="239">
        <v>10.199999999999999</v>
      </c>
      <c r="F15" s="240">
        <v>16076965</v>
      </c>
      <c r="G15" s="248">
        <v>39</v>
      </c>
      <c r="H15" s="240">
        <v>685143</v>
      </c>
      <c r="I15" s="248">
        <v>1.7</v>
      </c>
      <c r="J15" s="240">
        <v>24593</v>
      </c>
      <c r="K15" s="247">
        <v>0</v>
      </c>
      <c r="L15" s="244">
        <v>1993693</v>
      </c>
      <c r="M15" s="239">
        <v>4.8</v>
      </c>
      <c r="N15" s="240">
        <v>0</v>
      </c>
      <c r="O15" s="239">
        <v>0</v>
      </c>
      <c r="P15" s="240">
        <v>0</v>
      </c>
      <c r="Q15" s="239">
        <v>0</v>
      </c>
      <c r="R15" s="373">
        <v>0</v>
      </c>
      <c r="S15" s="239">
        <v>0</v>
      </c>
      <c r="T15" s="240">
        <v>0</v>
      </c>
      <c r="U15" s="239">
        <v>0</v>
      </c>
      <c r="V15" s="267">
        <v>1634713</v>
      </c>
      <c r="W15" s="247">
        <v>4</v>
      </c>
      <c r="X15" s="267">
        <v>1627208</v>
      </c>
      <c r="Y15" s="239">
        <v>4</v>
      </c>
      <c r="Z15" s="240">
        <v>0</v>
      </c>
      <c r="AA15" s="249">
        <v>0</v>
      </c>
      <c r="AB15" s="318">
        <v>41214248</v>
      </c>
      <c r="AC15" s="245">
        <v>100</v>
      </c>
    </row>
    <row r="16" spans="1:31" ht="15.75" customHeight="1">
      <c r="A16" s="638" t="s">
        <v>482</v>
      </c>
      <c r="B16" s="132">
        <v>33874824</v>
      </c>
      <c r="C16" s="116">
        <v>37.200000000000003</v>
      </c>
      <c r="D16" s="129">
        <v>7921413</v>
      </c>
      <c r="E16" s="116">
        <v>8.6999999999999993</v>
      </c>
      <c r="F16" s="129">
        <v>35554733</v>
      </c>
      <c r="G16" s="234">
        <v>39.1</v>
      </c>
      <c r="H16" s="129">
        <v>1216213</v>
      </c>
      <c r="I16" s="234">
        <v>1.4</v>
      </c>
      <c r="J16" s="129">
        <v>37371</v>
      </c>
      <c r="K16" s="133">
        <v>0</v>
      </c>
      <c r="L16" s="120">
        <v>3673422</v>
      </c>
      <c r="M16" s="116">
        <v>4</v>
      </c>
      <c r="N16" s="129">
        <v>0</v>
      </c>
      <c r="O16" s="116">
        <v>0</v>
      </c>
      <c r="P16" s="129">
        <v>0</v>
      </c>
      <c r="Q16" s="116">
        <v>0</v>
      </c>
      <c r="R16" s="131">
        <v>0</v>
      </c>
      <c r="S16" s="116">
        <v>0</v>
      </c>
      <c r="T16" s="129">
        <v>19</v>
      </c>
      <c r="U16" s="116">
        <v>0</v>
      </c>
      <c r="V16" s="132">
        <v>8763539</v>
      </c>
      <c r="W16" s="133">
        <v>9.6</v>
      </c>
      <c r="X16" s="132">
        <v>5280747</v>
      </c>
      <c r="Y16" s="116">
        <v>5.8</v>
      </c>
      <c r="Z16" s="129">
        <v>3460086</v>
      </c>
      <c r="AA16" s="116">
        <v>3.8</v>
      </c>
      <c r="AB16" s="358">
        <v>91041534</v>
      </c>
      <c r="AC16" s="121">
        <v>100</v>
      </c>
    </row>
    <row r="17" spans="1:29" ht="15.75" customHeight="1">
      <c r="A17" s="458" t="s">
        <v>363</v>
      </c>
      <c r="B17" s="267">
        <v>19389127</v>
      </c>
      <c r="C17" s="239">
        <v>36.299999999999997</v>
      </c>
      <c r="D17" s="240">
        <v>4609538</v>
      </c>
      <c r="E17" s="239">
        <v>8.6</v>
      </c>
      <c r="F17" s="240">
        <v>21888058</v>
      </c>
      <c r="G17" s="248">
        <v>40.9</v>
      </c>
      <c r="H17" s="240">
        <v>967904</v>
      </c>
      <c r="I17" s="248">
        <v>1.8</v>
      </c>
      <c r="J17" s="240">
        <v>39722</v>
      </c>
      <c r="K17" s="247">
        <v>0</v>
      </c>
      <c r="L17" s="244">
        <v>2219618</v>
      </c>
      <c r="M17" s="239">
        <v>4.2</v>
      </c>
      <c r="N17" s="240">
        <v>0</v>
      </c>
      <c r="O17" s="239">
        <v>0</v>
      </c>
      <c r="P17" s="240">
        <v>0</v>
      </c>
      <c r="Q17" s="239">
        <v>0</v>
      </c>
      <c r="R17" s="373">
        <v>0</v>
      </c>
      <c r="S17" s="239">
        <v>0</v>
      </c>
      <c r="T17" s="240">
        <v>0</v>
      </c>
      <c r="U17" s="239">
        <v>0</v>
      </c>
      <c r="V17" s="267">
        <v>4366241</v>
      </c>
      <c r="W17" s="247">
        <v>8.1999999999999993</v>
      </c>
      <c r="X17" s="267">
        <v>2097128</v>
      </c>
      <c r="Y17" s="239">
        <v>3.9</v>
      </c>
      <c r="Z17" s="240">
        <v>2221512</v>
      </c>
      <c r="AA17" s="239">
        <v>4.2</v>
      </c>
      <c r="AB17" s="317">
        <v>53480208</v>
      </c>
      <c r="AC17" s="245">
        <v>100</v>
      </c>
    </row>
    <row r="18" spans="1:29" ht="15.75" customHeight="1">
      <c r="A18" s="638" t="s">
        <v>483</v>
      </c>
      <c r="B18" s="186">
        <v>22154066</v>
      </c>
      <c r="C18" s="181">
        <v>35.700000000000003</v>
      </c>
      <c r="D18" s="185">
        <v>5725127</v>
      </c>
      <c r="E18" s="181">
        <v>9.1999999999999993</v>
      </c>
      <c r="F18" s="185">
        <v>25101474</v>
      </c>
      <c r="G18" s="199">
        <v>40.6</v>
      </c>
      <c r="H18" s="129">
        <v>1026351</v>
      </c>
      <c r="I18" s="234">
        <v>1.6</v>
      </c>
      <c r="J18" s="129">
        <v>37571</v>
      </c>
      <c r="K18" s="133">
        <v>0.1</v>
      </c>
      <c r="L18" s="182">
        <v>2382817</v>
      </c>
      <c r="M18" s="181">
        <v>3.8</v>
      </c>
      <c r="N18" s="185" t="s">
        <v>550</v>
      </c>
      <c r="O18" s="185" t="s">
        <v>550</v>
      </c>
      <c r="P18" s="185" t="s">
        <v>550</v>
      </c>
      <c r="Q18" s="181" t="s">
        <v>550</v>
      </c>
      <c r="R18" s="185" t="s">
        <v>550</v>
      </c>
      <c r="S18" s="181" t="s">
        <v>550</v>
      </c>
      <c r="T18" s="185" t="s">
        <v>550</v>
      </c>
      <c r="U18" s="181" t="s">
        <v>550</v>
      </c>
      <c r="V18" s="186">
        <v>5554997</v>
      </c>
      <c r="W18" s="198">
        <v>9</v>
      </c>
      <c r="X18" s="186">
        <v>2933098</v>
      </c>
      <c r="Y18" s="181">
        <v>4.7</v>
      </c>
      <c r="Z18" s="185">
        <v>2594479</v>
      </c>
      <c r="AA18" s="181">
        <v>4.2</v>
      </c>
      <c r="AB18" s="196">
        <v>61982403</v>
      </c>
      <c r="AC18" s="184">
        <v>100</v>
      </c>
    </row>
    <row r="19" spans="1:29" ht="15.75" customHeight="1">
      <c r="A19" s="458" t="s">
        <v>484</v>
      </c>
      <c r="B19" s="467">
        <v>21739803</v>
      </c>
      <c r="C19" s="451">
        <v>38.200000000000003</v>
      </c>
      <c r="D19" s="455">
        <v>3926985</v>
      </c>
      <c r="E19" s="451">
        <v>6.9</v>
      </c>
      <c r="F19" s="455">
        <v>22649787</v>
      </c>
      <c r="G19" s="462">
        <v>39.700000000000003</v>
      </c>
      <c r="H19" s="455">
        <v>649324</v>
      </c>
      <c r="I19" s="462">
        <v>1.1000000000000001</v>
      </c>
      <c r="J19" s="455">
        <v>23276</v>
      </c>
      <c r="K19" s="459">
        <v>0</v>
      </c>
      <c r="L19" s="452">
        <v>2123528</v>
      </c>
      <c r="M19" s="451">
        <v>3.7</v>
      </c>
      <c r="N19" s="455">
        <v>0</v>
      </c>
      <c r="O19" s="239">
        <v>0</v>
      </c>
      <c r="P19" s="455">
        <v>0</v>
      </c>
      <c r="Q19" s="451">
        <v>0</v>
      </c>
      <c r="R19" s="373">
        <v>0</v>
      </c>
      <c r="S19" s="451">
        <v>0</v>
      </c>
      <c r="T19" s="455">
        <v>0</v>
      </c>
      <c r="U19" s="451">
        <v>0</v>
      </c>
      <c r="V19" s="467">
        <v>5862012</v>
      </c>
      <c r="W19" s="459">
        <v>10.3</v>
      </c>
      <c r="X19" s="467">
        <v>4140911</v>
      </c>
      <c r="Y19" s="451">
        <v>7.3</v>
      </c>
      <c r="Z19" s="455">
        <v>1720491</v>
      </c>
      <c r="AA19" s="451">
        <v>3</v>
      </c>
      <c r="AB19" s="495">
        <v>56974715</v>
      </c>
      <c r="AC19" s="461">
        <v>100</v>
      </c>
    </row>
    <row r="20" spans="1:29" ht="15.75" customHeight="1">
      <c r="A20" s="638" t="s">
        <v>575</v>
      </c>
      <c r="B20" s="132">
        <v>40597198</v>
      </c>
      <c r="C20" s="116">
        <v>41.7</v>
      </c>
      <c r="D20" s="129">
        <v>4223935</v>
      </c>
      <c r="E20" s="116">
        <v>4.3</v>
      </c>
      <c r="F20" s="129">
        <v>37546444</v>
      </c>
      <c r="G20" s="234">
        <v>38.5</v>
      </c>
      <c r="H20" s="129">
        <v>675023</v>
      </c>
      <c r="I20" s="234">
        <v>0.7</v>
      </c>
      <c r="J20" s="129">
        <v>31437</v>
      </c>
      <c r="K20" s="133">
        <v>0</v>
      </c>
      <c r="L20" s="120">
        <v>4227915</v>
      </c>
      <c r="M20" s="116">
        <v>4.3</v>
      </c>
      <c r="N20" s="129">
        <v>0</v>
      </c>
      <c r="O20" s="116">
        <v>0</v>
      </c>
      <c r="P20" s="129">
        <v>0</v>
      </c>
      <c r="Q20" s="116">
        <v>0</v>
      </c>
      <c r="R20" s="129">
        <v>0</v>
      </c>
      <c r="S20" s="116">
        <v>0</v>
      </c>
      <c r="T20" s="129">
        <v>0</v>
      </c>
      <c r="U20" s="116">
        <v>0</v>
      </c>
      <c r="V20" s="132">
        <v>10231233</v>
      </c>
      <c r="W20" s="133">
        <v>10.5</v>
      </c>
      <c r="X20" s="132">
        <v>8800257</v>
      </c>
      <c r="Y20" s="116">
        <v>9</v>
      </c>
      <c r="Z20" s="129">
        <v>1430976</v>
      </c>
      <c r="AA20" s="116">
        <v>1.5</v>
      </c>
      <c r="AB20" s="358">
        <v>97533185</v>
      </c>
      <c r="AC20" s="121">
        <v>100</v>
      </c>
    </row>
    <row r="21" spans="1:29" ht="15.75" customHeight="1">
      <c r="A21" s="458" t="s">
        <v>485</v>
      </c>
      <c r="B21" s="267">
        <v>21902144</v>
      </c>
      <c r="C21" s="239">
        <v>44.2</v>
      </c>
      <c r="D21" s="240">
        <v>2835320</v>
      </c>
      <c r="E21" s="239">
        <v>5.7</v>
      </c>
      <c r="F21" s="240">
        <v>18703416</v>
      </c>
      <c r="G21" s="248">
        <v>37.700000000000003</v>
      </c>
      <c r="H21" s="240">
        <v>457542</v>
      </c>
      <c r="I21" s="248">
        <v>0.9</v>
      </c>
      <c r="J21" s="240">
        <v>19922</v>
      </c>
      <c r="K21" s="247">
        <v>0.1</v>
      </c>
      <c r="L21" s="244">
        <v>2358167</v>
      </c>
      <c r="M21" s="239">
        <v>4.8</v>
      </c>
      <c r="N21" s="240" t="s">
        <v>550</v>
      </c>
      <c r="O21" s="240" t="s">
        <v>550</v>
      </c>
      <c r="P21" s="240" t="s">
        <v>550</v>
      </c>
      <c r="Q21" s="239" t="s">
        <v>550</v>
      </c>
      <c r="R21" s="249" t="s">
        <v>550</v>
      </c>
      <c r="S21" s="239" t="s">
        <v>550</v>
      </c>
      <c r="T21" s="240" t="s">
        <v>550</v>
      </c>
      <c r="U21" s="239" t="s">
        <v>550</v>
      </c>
      <c r="V21" s="267">
        <v>3281499</v>
      </c>
      <c r="W21" s="247">
        <v>6.6</v>
      </c>
      <c r="X21" s="267">
        <v>2440131</v>
      </c>
      <c r="Y21" s="239">
        <v>4.9000000000000004</v>
      </c>
      <c r="Z21" s="240">
        <v>841368</v>
      </c>
      <c r="AA21" s="239">
        <v>1.7</v>
      </c>
      <c r="AB21" s="317">
        <v>49558010</v>
      </c>
      <c r="AC21" s="245">
        <v>100</v>
      </c>
    </row>
    <row r="22" spans="1:29" ht="15.75" customHeight="1">
      <c r="A22" s="638" t="s">
        <v>486</v>
      </c>
      <c r="B22" s="132">
        <v>45634402</v>
      </c>
      <c r="C22" s="116">
        <v>44.8</v>
      </c>
      <c r="D22" s="129">
        <v>4883435</v>
      </c>
      <c r="E22" s="116">
        <v>4.8</v>
      </c>
      <c r="F22" s="129">
        <v>36982938</v>
      </c>
      <c r="G22" s="234">
        <v>36.299999999999997</v>
      </c>
      <c r="H22" s="129">
        <v>638131</v>
      </c>
      <c r="I22" s="234">
        <v>6.3</v>
      </c>
      <c r="J22" s="129">
        <v>26131</v>
      </c>
      <c r="K22" s="133">
        <v>0</v>
      </c>
      <c r="L22" s="120">
        <v>3782269</v>
      </c>
      <c r="M22" s="116">
        <v>3.7</v>
      </c>
      <c r="N22" s="129" t="s">
        <v>550</v>
      </c>
      <c r="O22" s="116" t="s">
        <v>550</v>
      </c>
      <c r="P22" s="129" t="s">
        <v>550</v>
      </c>
      <c r="Q22" s="116" t="s">
        <v>550</v>
      </c>
      <c r="R22" s="804" t="s">
        <v>550</v>
      </c>
      <c r="S22" s="116" t="s">
        <v>550</v>
      </c>
      <c r="T22" s="129" t="s">
        <v>550</v>
      </c>
      <c r="U22" s="116" t="s">
        <v>550</v>
      </c>
      <c r="V22" s="132">
        <v>9874883</v>
      </c>
      <c r="W22" s="133">
        <v>9.6999999999999993</v>
      </c>
      <c r="X22" s="132">
        <v>7768732</v>
      </c>
      <c r="Y22" s="116">
        <v>7.6</v>
      </c>
      <c r="Z22" s="185">
        <v>2103002</v>
      </c>
      <c r="AA22" s="181">
        <v>2.1</v>
      </c>
      <c r="AB22" s="196">
        <v>101822189</v>
      </c>
      <c r="AC22" s="121">
        <v>100</v>
      </c>
    </row>
    <row r="23" spans="1:29" ht="15.75" customHeight="1">
      <c r="A23" s="458" t="s">
        <v>204</v>
      </c>
      <c r="B23" s="267">
        <v>29618326</v>
      </c>
      <c r="C23" s="239">
        <v>42.9</v>
      </c>
      <c r="D23" s="240">
        <v>3753034</v>
      </c>
      <c r="E23" s="239">
        <v>5.4</v>
      </c>
      <c r="F23" s="240">
        <v>25597620</v>
      </c>
      <c r="G23" s="248">
        <v>37.1</v>
      </c>
      <c r="H23" s="240">
        <v>572141</v>
      </c>
      <c r="I23" s="248">
        <v>0.8</v>
      </c>
      <c r="J23" s="240">
        <v>20828</v>
      </c>
      <c r="K23" s="247">
        <v>0</v>
      </c>
      <c r="L23" s="244">
        <v>2606399</v>
      </c>
      <c r="M23" s="239">
        <v>3.8</v>
      </c>
      <c r="N23" s="373">
        <v>0</v>
      </c>
      <c r="O23" s="239">
        <v>0</v>
      </c>
      <c r="P23" s="373">
        <v>0</v>
      </c>
      <c r="Q23" s="239">
        <v>0</v>
      </c>
      <c r="R23" s="373">
        <v>0</v>
      </c>
      <c r="S23" s="239">
        <v>0</v>
      </c>
      <c r="T23" s="373">
        <v>0</v>
      </c>
      <c r="U23" s="451">
        <v>0</v>
      </c>
      <c r="V23" s="267">
        <v>6889566</v>
      </c>
      <c r="W23" s="247">
        <v>10</v>
      </c>
      <c r="X23" s="267">
        <v>5376424</v>
      </c>
      <c r="Y23" s="239">
        <v>7.8</v>
      </c>
      <c r="Z23" s="240">
        <v>1513142</v>
      </c>
      <c r="AA23" s="239">
        <v>2.2000000000000002</v>
      </c>
      <c r="AB23" s="317">
        <v>69057914</v>
      </c>
      <c r="AC23" s="245">
        <v>100</v>
      </c>
    </row>
    <row r="24" spans="1:29" ht="15.75" customHeight="1">
      <c r="A24" s="638" t="s">
        <v>487</v>
      </c>
      <c r="B24" s="186">
        <v>36449529</v>
      </c>
      <c r="C24" s="181">
        <v>40.6</v>
      </c>
      <c r="D24" s="185">
        <v>4475511</v>
      </c>
      <c r="E24" s="181">
        <v>4.9000000000000004</v>
      </c>
      <c r="F24" s="185">
        <v>35520625</v>
      </c>
      <c r="G24" s="199">
        <v>39.6</v>
      </c>
      <c r="H24" s="129">
        <v>794902</v>
      </c>
      <c r="I24" s="234">
        <v>0.9</v>
      </c>
      <c r="J24" s="129">
        <v>39146</v>
      </c>
      <c r="K24" s="133">
        <v>0.1</v>
      </c>
      <c r="L24" s="182">
        <v>3331246</v>
      </c>
      <c r="M24" s="181">
        <v>3.7</v>
      </c>
      <c r="N24" s="185" t="s">
        <v>550</v>
      </c>
      <c r="O24" s="185" t="s">
        <v>550</v>
      </c>
      <c r="P24" s="185" t="s">
        <v>550</v>
      </c>
      <c r="Q24" s="181" t="s">
        <v>550</v>
      </c>
      <c r="R24" s="204" t="s">
        <v>550</v>
      </c>
      <c r="S24" s="181" t="s">
        <v>550</v>
      </c>
      <c r="T24" s="185" t="s">
        <v>550</v>
      </c>
      <c r="U24" s="181" t="s">
        <v>550</v>
      </c>
      <c r="V24" s="186">
        <v>9166406</v>
      </c>
      <c r="W24" s="198">
        <v>10.199999999999999</v>
      </c>
      <c r="X24" s="186">
        <v>6962257</v>
      </c>
      <c r="Y24" s="181">
        <v>7.8</v>
      </c>
      <c r="Z24" s="185">
        <v>2204149</v>
      </c>
      <c r="AA24" s="181">
        <v>2.4</v>
      </c>
      <c r="AB24" s="196">
        <v>89777365</v>
      </c>
      <c r="AC24" s="184">
        <v>100</v>
      </c>
    </row>
    <row r="25" spans="1:29" ht="15.75" customHeight="1">
      <c r="A25" s="458" t="s">
        <v>488</v>
      </c>
      <c r="B25" s="267">
        <f>692864+22262424</f>
        <v>22955288</v>
      </c>
      <c r="C25" s="239">
        <f>B25/$AB25*100</f>
        <v>40.05997665015191</v>
      </c>
      <c r="D25" s="240">
        <f>837179+1581614</f>
        <v>2418793</v>
      </c>
      <c r="E25" s="239">
        <f>D25/$AB25*100</f>
        <v>4.2211097983850561</v>
      </c>
      <c r="F25" s="240">
        <v>22550151</v>
      </c>
      <c r="G25" s="248">
        <f>F25/$AB25*100</f>
        <v>39.352959654324522</v>
      </c>
      <c r="H25" s="240">
        <v>571270</v>
      </c>
      <c r="I25" s="248">
        <f>H25/$AB25*100</f>
        <v>0.9969407859719418</v>
      </c>
      <c r="J25" s="240">
        <v>25297</v>
      </c>
      <c r="K25" s="247">
        <f>J25/$AB25*100</f>
        <v>4.4146570032965522E-2</v>
      </c>
      <c r="L25" s="244">
        <v>2794294</v>
      </c>
      <c r="M25" s="239">
        <f>L25/$AB25*100</f>
        <v>4.8764081022925776</v>
      </c>
      <c r="N25" s="240">
        <v>0</v>
      </c>
      <c r="O25" s="239">
        <v>0</v>
      </c>
      <c r="P25" s="373">
        <v>0</v>
      </c>
      <c r="Q25" s="239">
        <v>0</v>
      </c>
      <c r="R25" s="373">
        <v>0</v>
      </c>
      <c r="S25" s="239">
        <v>0</v>
      </c>
      <c r="T25" s="373">
        <v>0</v>
      </c>
      <c r="U25" s="451">
        <v>0</v>
      </c>
      <c r="V25" s="267">
        <v>5987207</v>
      </c>
      <c r="W25" s="247">
        <f>V25/$AB25*100</f>
        <v>10.448458438841024</v>
      </c>
      <c r="X25" s="267">
        <v>4496713</v>
      </c>
      <c r="Y25" s="239">
        <f>X25/$AB25*100</f>
        <v>7.8473516769832967</v>
      </c>
      <c r="Z25" s="240">
        <v>1483514</v>
      </c>
      <c r="AA25" s="239">
        <f>Z25/$AB25*100</f>
        <v>2.5889257499262683</v>
      </c>
      <c r="AB25" s="317">
        <f>+B25+D25+F25+H25+J25+L25+N25+P25+R25+T25+V25</f>
        <v>57302300</v>
      </c>
      <c r="AC25" s="245">
        <f>AB25/$AB25*100</f>
        <v>100</v>
      </c>
    </row>
    <row r="26" spans="1:29" ht="15.75" customHeight="1">
      <c r="A26" s="638" t="s">
        <v>208</v>
      </c>
      <c r="B26" s="186">
        <v>24628914</v>
      </c>
      <c r="C26" s="181">
        <v>33.299999999999997</v>
      </c>
      <c r="D26" s="185">
        <v>7269738</v>
      </c>
      <c r="E26" s="181">
        <v>9.8000000000000007</v>
      </c>
      <c r="F26" s="185">
        <v>30482395</v>
      </c>
      <c r="G26" s="199">
        <v>41.2</v>
      </c>
      <c r="H26" s="185">
        <v>1175405</v>
      </c>
      <c r="I26" s="199">
        <v>1.6</v>
      </c>
      <c r="J26" s="185">
        <v>47738</v>
      </c>
      <c r="K26" s="198">
        <v>0.1</v>
      </c>
      <c r="L26" s="182">
        <v>2687124</v>
      </c>
      <c r="M26" s="181">
        <v>3.6</v>
      </c>
      <c r="N26" s="185">
        <v>0</v>
      </c>
      <c r="O26" s="116">
        <v>0</v>
      </c>
      <c r="P26" s="185">
        <v>0</v>
      </c>
      <c r="Q26" s="181">
        <v>0</v>
      </c>
      <c r="R26" s="804">
        <v>0</v>
      </c>
      <c r="S26" s="181">
        <v>0</v>
      </c>
      <c r="T26" s="185">
        <v>0</v>
      </c>
      <c r="U26" s="181">
        <v>0</v>
      </c>
      <c r="V26" s="186">
        <v>7733660</v>
      </c>
      <c r="W26" s="198">
        <v>10.4</v>
      </c>
      <c r="X26" s="186">
        <v>3968222</v>
      </c>
      <c r="Y26" s="181">
        <v>5.3</v>
      </c>
      <c r="Z26" s="185">
        <v>3706646</v>
      </c>
      <c r="AA26" s="181">
        <v>5</v>
      </c>
      <c r="AB26" s="196">
        <v>74024974</v>
      </c>
      <c r="AC26" s="184">
        <v>100</v>
      </c>
    </row>
    <row r="27" spans="1:29" ht="15.75" customHeight="1">
      <c r="A27" s="458" t="s">
        <v>489</v>
      </c>
      <c r="B27" s="267">
        <v>28658264</v>
      </c>
      <c r="C27" s="239">
        <v>35.4</v>
      </c>
      <c r="D27" s="240">
        <v>7839959</v>
      </c>
      <c r="E27" s="239">
        <v>9.6999999999999993</v>
      </c>
      <c r="F27" s="240">
        <v>30823535</v>
      </c>
      <c r="G27" s="248">
        <v>38</v>
      </c>
      <c r="H27" s="455">
        <v>1089371</v>
      </c>
      <c r="I27" s="462">
        <v>1.3</v>
      </c>
      <c r="J27" s="455">
        <v>46873</v>
      </c>
      <c r="K27" s="459">
        <v>0.1</v>
      </c>
      <c r="L27" s="244">
        <v>3045246</v>
      </c>
      <c r="M27" s="239">
        <v>3.8</v>
      </c>
      <c r="N27" s="240" t="s">
        <v>550</v>
      </c>
      <c r="O27" s="240" t="s">
        <v>550</v>
      </c>
      <c r="P27" s="240" t="s">
        <v>550</v>
      </c>
      <c r="Q27" s="239" t="s">
        <v>550</v>
      </c>
      <c r="R27" s="249" t="s">
        <v>550</v>
      </c>
      <c r="S27" s="240" t="s">
        <v>550</v>
      </c>
      <c r="T27" s="240" t="s">
        <v>550</v>
      </c>
      <c r="U27" s="240" t="s">
        <v>550</v>
      </c>
      <c r="V27" s="267">
        <v>9504745</v>
      </c>
      <c r="W27" s="247">
        <v>11.7</v>
      </c>
      <c r="X27" s="267">
        <v>6329949</v>
      </c>
      <c r="Y27" s="239">
        <v>7.8</v>
      </c>
      <c r="Z27" s="240">
        <v>2640346</v>
      </c>
      <c r="AA27" s="239">
        <v>3.3</v>
      </c>
      <c r="AB27" s="317">
        <v>81007993</v>
      </c>
      <c r="AC27" s="245">
        <v>100</v>
      </c>
    </row>
    <row r="28" spans="1:29" ht="15.75" customHeight="1">
      <c r="A28" s="638" t="s">
        <v>574</v>
      </c>
      <c r="B28" s="186">
        <v>17258244</v>
      </c>
      <c r="C28" s="181">
        <v>37.9</v>
      </c>
      <c r="D28" s="185">
        <v>4044029</v>
      </c>
      <c r="E28" s="181">
        <v>8.9</v>
      </c>
      <c r="F28" s="185">
        <v>18339411</v>
      </c>
      <c r="G28" s="199">
        <v>40.299999999999997</v>
      </c>
      <c r="H28" s="185">
        <v>36271</v>
      </c>
      <c r="I28" s="199">
        <v>0.1</v>
      </c>
      <c r="J28" s="185">
        <v>735089</v>
      </c>
      <c r="K28" s="198">
        <v>1.6</v>
      </c>
      <c r="L28" s="182">
        <v>1879378</v>
      </c>
      <c r="M28" s="181">
        <v>4.0999999999999996</v>
      </c>
      <c r="N28" s="185">
        <v>0</v>
      </c>
      <c r="O28" s="185">
        <v>0</v>
      </c>
      <c r="P28" s="185">
        <v>0</v>
      </c>
      <c r="Q28" s="181">
        <v>0</v>
      </c>
      <c r="R28" s="204">
        <v>0</v>
      </c>
      <c r="S28" s="181">
        <v>0</v>
      </c>
      <c r="T28" s="185">
        <v>0</v>
      </c>
      <c r="U28" s="181">
        <v>0</v>
      </c>
      <c r="V28" s="186">
        <v>3267001</v>
      </c>
      <c r="W28" s="198">
        <v>7.1</v>
      </c>
      <c r="X28" s="186">
        <v>3204824</v>
      </c>
      <c r="Y28" s="181">
        <v>7</v>
      </c>
      <c r="Z28" s="185">
        <v>62177</v>
      </c>
      <c r="AA28" s="181">
        <v>0.1</v>
      </c>
      <c r="AB28" s="196">
        <v>45559423</v>
      </c>
      <c r="AC28" s="184">
        <v>100</v>
      </c>
    </row>
    <row r="29" spans="1:29" ht="15.75" customHeight="1">
      <c r="A29" s="458" t="s">
        <v>573</v>
      </c>
      <c r="B29" s="267">
        <v>10664930</v>
      </c>
      <c r="C29" s="239">
        <v>37.5</v>
      </c>
      <c r="D29" s="240">
        <v>2691422</v>
      </c>
      <c r="E29" s="239">
        <v>9.5</v>
      </c>
      <c r="F29" s="240">
        <v>11190559</v>
      </c>
      <c r="G29" s="248">
        <v>39.4</v>
      </c>
      <c r="H29" s="240">
        <v>578344</v>
      </c>
      <c r="I29" s="248">
        <v>2</v>
      </c>
      <c r="J29" s="240">
        <v>21987</v>
      </c>
      <c r="K29" s="247">
        <v>0.1</v>
      </c>
      <c r="L29" s="244">
        <v>1300383</v>
      </c>
      <c r="M29" s="239">
        <v>4.5999999999999996</v>
      </c>
      <c r="N29" s="259" t="s">
        <v>550</v>
      </c>
      <c r="O29" s="259" t="s">
        <v>550</v>
      </c>
      <c r="P29" s="259" t="s">
        <v>550</v>
      </c>
      <c r="Q29" s="259" t="s">
        <v>550</v>
      </c>
      <c r="R29" s="259" t="s">
        <v>550</v>
      </c>
      <c r="S29" s="259" t="s">
        <v>550</v>
      </c>
      <c r="T29" s="259" t="s">
        <v>550</v>
      </c>
      <c r="U29" s="259" t="s">
        <v>550</v>
      </c>
      <c r="V29" s="267">
        <v>1948923</v>
      </c>
      <c r="W29" s="247">
        <v>6.9</v>
      </c>
      <c r="X29" s="267">
        <v>1924392</v>
      </c>
      <c r="Y29" s="239">
        <v>6.78</v>
      </c>
      <c r="Z29" s="240" t="s">
        <v>550</v>
      </c>
      <c r="AA29" s="239" t="s">
        <v>550</v>
      </c>
      <c r="AB29" s="317">
        <v>28396548</v>
      </c>
      <c r="AC29" s="245">
        <v>100</v>
      </c>
    </row>
    <row r="30" spans="1:29" ht="15.75" customHeight="1">
      <c r="A30" s="638" t="s">
        <v>257</v>
      </c>
      <c r="B30" s="186">
        <v>21060804</v>
      </c>
      <c r="C30" s="181">
        <v>36.1</v>
      </c>
      <c r="D30" s="185">
        <v>5653767</v>
      </c>
      <c r="E30" s="181">
        <v>9.6999999999999993</v>
      </c>
      <c r="F30" s="185">
        <v>22195229</v>
      </c>
      <c r="G30" s="199">
        <v>38.1</v>
      </c>
      <c r="H30" s="185">
        <v>1176437</v>
      </c>
      <c r="I30" s="199">
        <v>2.1</v>
      </c>
      <c r="J30" s="185">
        <v>65156</v>
      </c>
      <c r="K30" s="198">
        <v>0</v>
      </c>
      <c r="L30" s="182">
        <v>2247680</v>
      </c>
      <c r="M30" s="181">
        <v>3.9</v>
      </c>
      <c r="N30" s="185">
        <v>0</v>
      </c>
      <c r="O30" s="185">
        <v>0</v>
      </c>
      <c r="P30" s="185">
        <v>0</v>
      </c>
      <c r="Q30" s="181">
        <v>0</v>
      </c>
      <c r="R30" s="204">
        <v>0</v>
      </c>
      <c r="S30" s="181">
        <v>0</v>
      </c>
      <c r="T30" s="185">
        <v>0</v>
      </c>
      <c r="U30" s="181">
        <v>0</v>
      </c>
      <c r="V30" s="186">
        <v>5863965</v>
      </c>
      <c r="W30" s="198">
        <v>10.1</v>
      </c>
      <c r="X30" s="186">
        <v>3745449</v>
      </c>
      <c r="Y30" s="181">
        <v>6.5</v>
      </c>
      <c r="Z30" s="185">
        <v>2095757</v>
      </c>
      <c r="AA30" s="181">
        <v>3.6</v>
      </c>
      <c r="AB30" s="196">
        <v>58263038</v>
      </c>
      <c r="AC30" s="184">
        <v>100</v>
      </c>
    </row>
    <row r="31" spans="1:29" ht="15.75" customHeight="1">
      <c r="A31" s="458" t="s">
        <v>607</v>
      </c>
      <c r="B31" s="467">
        <v>13931233</v>
      </c>
      <c r="C31" s="451">
        <v>38.4</v>
      </c>
      <c r="D31" s="455">
        <v>3340943</v>
      </c>
      <c r="E31" s="451">
        <v>9.1999999999999993</v>
      </c>
      <c r="F31" s="455">
        <v>15039824</v>
      </c>
      <c r="G31" s="462">
        <v>41.4</v>
      </c>
      <c r="H31" s="455">
        <v>737765</v>
      </c>
      <c r="I31" s="462">
        <v>2</v>
      </c>
      <c r="J31" s="455">
        <v>36119</v>
      </c>
      <c r="K31" s="459">
        <v>0.1</v>
      </c>
      <c r="L31" s="452">
        <v>1522678</v>
      </c>
      <c r="M31" s="451">
        <v>4.2</v>
      </c>
      <c r="N31" s="1219" t="s">
        <v>550</v>
      </c>
      <c r="O31" s="1219" t="s">
        <v>550</v>
      </c>
      <c r="P31" s="1219" t="s">
        <v>550</v>
      </c>
      <c r="Q31" s="1265" t="s">
        <v>550</v>
      </c>
      <c r="R31" s="1220" t="s">
        <v>550</v>
      </c>
      <c r="S31" s="1265" t="s">
        <v>550</v>
      </c>
      <c r="T31" s="1219" t="s">
        <v>550</v>
      </c>
      <c r="U31" s="1265" t="s">
        <v>550</v>
      </c>
      <c r="V31" s="467">
        <v>1690845</v>
      </c>
      <c r="W31" s="459">
        <v>4.7</v>
      </c>
      <c r="X31" s="467">
        <v>1633147</v>
      </c>
      <c r="Y31" s="451">
        <v>4.5999999999999996</v>
      </c>
      <c r="Z31" s="1219" t="s">
        <v>550</v>
      </c>
      <c r="AA31" s="1265" t="s">
        <v>550</v>
      </c>
      <c r="AB31" s="495">
        <v>36299407</v>
      </c>
      <c r="AC31" s="461">
        <v>100</v>
      </c>
    </row>
    <row r="32" spans="1:29" ht="15.75" customHeight="1">
      <c r="A32" s="638" t="s">
        <v>220</v>
      </c>
      <c r="B32" s="132">
        <v>24629955</v>
      </c>
      <c r="C32" s="116">
        <v>37.913383630513437</v>
      </c>
      <c r="D32" s="129">
        <v>4206828</v>
      </c>
      <c r="E32" s="116">
        <v>6.4756546989868884</v>
      </c>
      <c r="F32" s="129">
        <v>25447007</v>
      </c>
      <c r="G32" s="234">
        <v>39.171088158275595</v>
      </c>
      <c r="H32" s="129">
        <v>938055</v>
      </c>
      <c r="I32" s="234">
        <v>1.4439668721084258</v>
      </c>
      <c r="J32" s="129">
        <v>35068</v>
      </c>
      <c r="K32" s="133">
        <v>5.3980875610809886E-2</v>
      </c>
      <c r="L32" s="120">
        <v>2624311</v>
      </c>
      <c r="M32" s="116">
        <v>4.0396545470252114</v>
      </c>
      <c r="N32" s="804" t="s">
        <v>550</v>
      </c>
      <c r="O32" s="804" t="s">
        <v>550</v>
      </c>
      <c r="P32" s="804" t="s">
        <v>550</v>
      </c>
      <c r="Q32" s="804" t="s">
        <v>550</v>
      </c>
      <c r="R32" s="804" t="s">
        <v>550</v>
      </c>
      <c r="S32" s="804" t="s">
        <v>550</v>
      </c>
      <c r="T32" s="804" t="s">
        <v>550</v>
      </c>
      <c r="U32" s="804" t="s">
        <v>550</v>
      </c>
      <c r="V32" s="132">
        <v>7082524</v>
      </c>
      <c r="W32" s="133">
        <v>10.902271217479633</v>
      </c>
      <c r="X32" s="132">
        <v>5449660</v>
      </c>
      <c r="Y32" s="116">
        <v>8.3887709188207555</v>
      </c>
      <c r="Z32" s="129">
        <v>1611744</v>
      </c>
      <c r="AA32" s="116">
        <v>2.4809898591442106</v>
      </c>
      <c r="AB32" s="358">
        <v>64963748</v>
      </c>
      <c r="AC32" s="121">
        <v>100</v>
      </c>
    </row>
    <row r="33" spans="1:29" ht="15.75" customHeight="1">
      <c r="A33" s="458" t="s">
        <v>490</v>
      </c>
      <c r="B33" s="467">
        <v>22810773</v>
      </c>
      <c r="C33" s="451">
        <v>35.6</v>
      </c>
      <c r="D33" s="455">
        <v>3293123</v>
      </c>
      <c r="E33" s="451">
        <v>5.0999999999999996</v>
      </c>
      <c r="F33" s="455">
        <v>27743544</v>
      </c>
      <c r="G33" s="462">
        <v>43.3</v>
      </c>
      <c r="H33" s="455">
        <v>1032039</v>
      </c>
      <c r="I33" s="462">
        <v>1.6</v>
      </c>
      <c r="J33" s="455">
        <v>39805</v>
      </c>
      <c r="K33" s="459">
        <v>0.1</v>
      </c>
      <c r="L33" s="452">
        <v>2415275</v>
      </c>
      <c r="M33" s="451">
        <v>3.8</v>
      </c>
      <c r="N33" s="455">
        <v>0</v>
      </c>
      <c r="O33" s="455">
        <v>0</v>
      </c>
      <c r="P33" s="455">
        <v>0</v>
      </c>
      <c r="Q33" s="451">
        <v>0</v>
      </c>
      <c r="R33" s="457">
        <v>0</v>
      </c>
      <c r="S33" s="451">
        <v>0</v>
      </c>
      <c r="T33" s="455">
        <v>143</v>
      </c>
      <c r="U33" s="451">
        <v>0</v>
      </c>
      <c r="V33" s="467">
        <v>6726351</v>
      </c>
      <c r="W33" s="459">
        <v>10.5</v>
      </c>
      <c r="X33" s="467">
        <v>3875686</v>
      </c>
      <c r="Y33" s="451">
        <v>6</v>
      </c>
      <c r="Z33" s="455">
        <v>2850665</v>
      </c>
      <c r="AA33" s="451">
        <v>4.4000000000000004</v>
      </c>
      <c r="AB33" s="495">
        <v>64061053</v>
      </c>
      <c r="AC33" s="461">
        <v>100</v>
      </c>
    </row>
    <row r="34" spans="1:29" ht="15.75" customHeight="1">
      <c r="A34" s="638" t="s">
        <v>218</v>
      </c>
      <c r="B34" s="132">
        <v>26247968</v>
      </c>
      <c r="C34" s="116">
        <v>38.1</v>
      </c>
      <c r="D34" s="129">
        <v>3417592</v>
      </c>
      <c r="E34" s="116">
        <v>4.9000000000000004</v>
      </c>
      <c r="F34" s="129">
        <v>27950243</v>
      </c>
      <c r="G34" s="234">
        <v>40.5</v>
      </c>
      <c r="H34" s="129">
        <v>921347</v>
      </c>
      <c r="I34" s="234">
        <v>1.3</v>
      </c>
      <c r="J34" s="129">
        <v>34658</v>
      </c>
      <c r="K34" s="133">
        <v>0.1</v>
      </c>
      <c r="L34" s="120">
        <v>2253327</v>
      </c>
      <c r="M34" s="116">
        <v>3.3</v>
      </c>
      <c r="N34" s="129" t="s">
        <v>550</v>
      </c>
      <c r="O34" s="129" t="s">
        <v>550</v>
      </c>
      <c r="P34" s="129" t="s">
        <v>550</v>
      </c>
      <c r="Q34" s="116" t="s">
        <v>550</v>
      </c>
      <c r="R34" s="235" t="s">
        <v>550</v>
      </c>
      <c r="S34" s="116" t="s">
        <v>550</v>
      </c>
      <c r="T34" s="129">
        <v>625</v>
      </c>
      <c r="U34" s="116">
        <v>0</v>
      </c>
      <c r="V34" s="132">
        <v>8138378</v>
      </c>
      <c r="W34" s="133">
        <v>11.8</v>
      </c>
      <c r="X34" s="132">
        <v>5219395</v>
      </c>
      <c r="Y34" s="116">
        <v>7.6</v>
      </c>
      <c r="Z34" s="129">
        <v>2918596</v>
      </c>
      <c r="AA34" s="116">
        <v>4.2</v>
      </c>
      <c r="AB34" s="358">
        <v>68964138</v>
      </c>
      <c r="AC34" s="121">
        <v>100</v>
      </c>
    </row>
    <row r="35" spans="1:29" ht="15.75" customHeight="1">
      <c r="A35" s="458" t="s">
        <v>626</v>
      </c>
      <c r="B35" s="467">
        <v>21748079</v>
      </c>
      <c r="C35" s="451">
        <v>43</v>
      </c>
      <c r="D35" s="455">
        <v>2129782</v>
      </c>
      <c r="E35" s="451">
        <v>4.2</v>
      </c>
      <c r="F35" s="455">
        <v>19640717</v>
      </c>
      <c r="G35" s="462">
        <v>38.799999999999997</v>
      </c>
      <c r="H35" s="455">
        <v>853765</v>
      </c>
      <c r="I35" s="462">
        <v>1.8</v>
      </c>
      <c r="J35" s="455">
        <v>27518</v>
      </c>
      <c r="K35" s="459">
        <v>0</v>
      </c>
      <c r="L35" s="452">
        <v>2184711</v>
      </c>
      <c r="M35" s="451">
        <v>4.3</v>
      </c>
      <c r="N35" s="455" t="s">
        <v>550</v>
      </c>
      <c r="O35" s="455" t="s">
        <v>550</v>
      </c>
      <c r="P35" s="455" t="s">
        <v>550</v>
      </c>
      <c r="Q35" s="451" t="s">
        <v>550</v>
      </c>
      <c r="R35" s="457" t="s">
        <v>550</v>
      </c>
      <c r="S35" s="451" t="s">
        <v>550</v>
      </c>
      <c r="T35" s="455" t="s">
        <v>550</v>
      </c>
      <c r="U35" s="451" t="s">
        <v>550</v>
      </c>
      <c r="V35" s="467">
        <v>4000108</v>
      </c>
      <c r="W35" s="459">
        <v>7.9</v>
      </c>
      <c r="X35" s="467">
        <v>2869819</v>
      </c>
      <c r="Y35" s="451">
        <v>5.7</v>
      </c>
      <c r="Z35" s="455">
        <v>1130035</v>
      </c>
      <c r="AA35" s="451">
        <v>2.2000000000000002</v>
      </c>
      <c r="AB35" s="495">
        <v>50584680</v>
      </c>
      <c r="AC35" s="461">
        <v>100</v>
      </c>
    </row>
    <row r="36" spans="1:29" ht="15.75" customHeight="1">
      <c r="A36" s="638" t="s">
        <v>210</v>
      </c>
      <c r="B36" s="132">
        <v>31585368</v>
      </c>
      <c r="C36" s="116">
        <v>32.799999999999997</v>
      </c>
      <c r="D36" s="129">
        <v>7400561</v>
      </c>
      <c r="E36" s="116">
        <v>7.7</v>
      </c>
      <c r="F36" s="129">
        <v>41623750</v>
      </c>
      <c r="G36" s="234">
        <v>43.3</v>
      </c>
      <c r="H36" s="129">
        <v>979667</v>
      </c>
      <c r="I36" s="234">
        <v>1.1000000000000001</v>
      </c>
      <c r="J36" s="129">
        <v>40568</v>
      </c>
      <c r="K36" s="133">
        <v>0</v>
      </c>
      <c r="L36" s="120">
        <v>2831505</v>
      </c>
      <c r="M36" s="116">
        <v>2.9</v>
      </c>
      <c r="N36" s="129" t="s">
        <v>550</v>
      </c>
      <c r="O36" s="129" t="s">
        <v>550</v>
      </c>
      <c r="P36" s="129" t="s">
        <v>550</v>
      </c>
      <c r="Q36" s="116" t="s">
        <v>550</v>
      </c>
      <c r="R36" s="235" t="s">
        <v>550</v>
      </c>
      <c r="S36" s="116" t="s">
        <v>550</v>
      </c>
      <c r="T36" s="129">
        <v>579</v>
      </c>
      <c r="U36" s="116">
        <v>0</v>
      </c>
      <c r="V36" s="132">
        <v>11680852</v>
      </c>
      <c r="W36" s="133">
        <v>12.1</v>
      </c>
      <c r="X36" s="132">
        <v>4164976</v>
      </c>
      <c r="Y36" s="116">
        <v>4.3</v>
      </c>
      <c r="Z36" s="129">
        <v>7515869</v>
      </c>
      <c r="AA36" s="116">
        <v>7.8</v>
      </c>
      <c r="AB36" s="358">
        <v>96142850</v>
      </c>
      <c r="AC36" s="121">
        <v>100</v>
      </c>
    </row>
    <row r="37" spans="1:29" ht="15.75" customHeight="1">
      <c r="A37" s="458" t="s">
        <v>229</v>
      </c>
      <c r="B37" s="267">
        <v>20914727</v>
      </c>
      <c r="C37" s="239">
        <f>B37*100/$AB37</f>
        <v>40.72801136263061</v>
      </c>
      <c r="D37" s="240">
        <v>3085440</v>
      </c>
      <c r="E37" s="239">
        <f>D37*100/$AB37</f>
        <v>6.0083899435414567</v>
      </c>
      <c r="F37" s="240">
        <v>19610645</v>
      </c>
      <c r="G37" s="248">
        <f>F37*100/$AB37</f>
        <v>38.188524879550911</v>
      </c>
      <c r="H37" s="240">
        <v>685558</v>
      </c>
      <c r="I37" s="248">
        <f>H37*100/$AB37</f>
        <v>1.3350121191513671</v>
      </c>
      <c r="J37" s="240">
        <v>24059</v>
      </c>
      <c r="K37" s="247">
        <f>J37*100/$AB37</f>
        <v>4.6850968954724098E-2</v>
      </c>
      <c r="L37" s="244">
        <v>1732203</v>
      </c>
      <c r="M37" s="239">
        <f>L37*100/$AB37</f>
        <v>3.3731821345974455</v>
      </c>
      <c r="N37" s="240" t="s">
        <v>550</v>
      </c>
      <c r="O37" s="240" t="s">
        <v>550</v>
      </c>
      <c r="P37" s="240" t="s">
        <v>550</v>
      </c>
      <c r="Q37" s="239" t="s">
        <v>550</v>
      </c>
      <c r="R37" s="265" t="s">
        <v>550</v>
      </c>
      <c r="S37" s="239" t="s">
        <v>550</v>
      </c>
      <c r="T37" s="240" t="s">
        <v>550</v>
      </c>
      <c r="U37" s="239" t="s">
        <v>550</v>
      </c>
      <c r="V37" s="267">
        <v>5299561</v>
      </c>
      <c r="W37" s="247">
        <f>V37*100/$AB37</f>
        <v>10.32002859157349</v>
      </c>
      <c r="X37" s="267">
        <v>3795846</v>
      </c>
      <c r="Y37" s="239">
        <f>X37*100/$AB37</f>
        <v>7.3917894801493675</v>
      </c>
      <c r="Z37" s="240">
        <v>1453731</v>
      </c>
      <c r="AA37" s="239">
        <f>Z37*100/$AB37</f>
        <v>2.8309034435978226</v>
      </c>
      <c r="AB37" s="317">
        <v>51352193</v>
      </c>
      <c r="AC37" s="245">
        <v>100</v>
      </c>
    </row>
    <row r="38" spans="1:29" ht="15.75" customHeight="1">
      <c r="A38" s="638" t="s">
        <v>491</v>
      </c>
      <c r="B38" s="186">
        <v>31140674</v>
      </c>
      <c r="C38" s="181">
        <v>44.2</v>
      </c>
      <c r="D38" s="185">
        <v>3948775</v>
      </c>
      <c r="E38" s="181">
        <v>5.6</v>
      </c>
      <c r="F38" s="185">
        <v>25477724</v>
      </c>
      <c r="G38" s="199">
        <v>36.1</v>
      </c>
      <c r="H38" s="185">
        <v>328948</v>
      </c>
      <c r="I38" s="199">
        <v>0.5</v>
      </c>
      <c r="J38" s="185">
        <v>14818</v>
      </c>
      <c r="K38" s="198">
        <v>0</v>
      </c>
      <c r="L38" s="182">
        <v>2619051</v>
      </c>
      <c r="M38" s="181">
        <v>3.7</v>
      </c>
      <c r="N38" s="185" t="s">
        <v>550</v>
      </c>
      <c r="O38" s="181" t="s">
        <v>550</v>
      </c>
      <c r="P38" s="185" t="s">
        <v>550</v>
      </c>
      <c r="Q38" s="181" t="s">
        <v>550</v>
      </c>
      <c r="R38" s="185" t="s">
        <v>550</v>
      </c>
      <c r="S38" s="181" t="s">
        <v>550</v>
      </c>
      <c r="T38" s="185" t="s">
        <v>550</v>
      </c>
      <c r="U38" s="181" t="s">
        <v>550</v>
      </c>
      <c r="V38" s="186">
        <v>6992299</v>
      </c>
      <c r="W38" s="198">
        <v>9.9</v>
      </c>
      <c r="X38" s="186">
        <v>5953681</v>
      </c>
      <c r="Y38" s="181">
        <v>8.4</v>
      </c>
      <c r="Z38" s="185">
        <v>1038618</v>
      </c>
      <c r="AA38" s="181">
        <v>1.5</v>
      </c>
      <c r="AB38" s="196">
        <v>70522289</v>
      </c>
      <c r="AC38" s="184">
        <v>100</v>
      </c>
    </row>
    <row r="39" spans="1:29" ht="15.75" customHeight="1">
      <c r="A39" s="458" t="s">
        <v>577</v>
      </c>
      <c r="B39" s="267">
        <v>29455376</v>
      </c>
      <c r="C39" s="239">
        <v>42.3</v>
      </c>
      <c r="D39" s="240">
        <v>4062237</v>
      </c>
      <c r="E39" s="239">
        <v>5.8</v>
      </c>
      <c r="F39" s="240">
        <v>27089195</v>
      </c>
      <c r="G39" s="248">
        <v>38.9</v>
      </c>
      <c r="H39" s="240">
        <v>282990</v>
      </c>
      <c r="I39" s="248">
        <v>0.4</v>
      </c>
      <c r="J39" s="240">
        <v>12361</v>
      </c>
      <c r="K39" s="247">
        <v>0</v>
      </c>
      <c r="L39" s="244">
        <v>1767907</v>
      </c>
      <c r="M39" s="239">
        <v>2.6</v>
      </c>
      <c r="N39" s="265" t="s">
        <v>550</v>
      </c>
      <c r="O39" s="239" t="s">
        <v>550</v>
      </c>
      <c r="P39" s="240">
        <v>0</v>
      </c>
      <c r="Q39" s="239">
        <v>0</v>
      </c>
      <c r="R39" s="240">
        <v>0</v>
      </c>
      <c r="S39" s="239">
        <v>0</v>
      </c>
      <c r="T39" s="240" t="s">
        <v>550</v>
      </c>
      <c r="U39" s="239" t="s">
        <v>550</v>
      </c>
      <c r="V39" s="267">
        <v>6997458</v>
      </c>
      <c r="W39" s="247">
        <v>10</v>
      </c>
      <c r="X39" s="267">
        <v>5927202</v>
      </c>
      <c r="Y39" s="239">
        <v>8.5</v>
      </c>
      <c r="Z39" s="240">
        <v>1060512</v>
      </c>
      <c r="AA39" s="239">
        <v>1.5</v>
      </c>
      <c r="AB39" s="317">
        <v>69667524</v>
      </c>
      <c r="AC39" s="245">
        <v>100</v>
      </c>
    </row>
    <row r="40" spans="1:29" ht="15.75" customHeight="1">
      <c r="A40" s="638" t="s">
        <v>492</v>
      </c>
      <c r="B40" s="132">
        <v>20845442</v>
      </c>
      <c r="C40" s="116">
        <v>40.9</v>
      </c>
      <c r="D40" s="129">
        <v>2882516</v>
      </c>
      <c r="E40" s="116">
        <v>5.7</v>
      </c>
      <c r="F40" s="129">
        <v>19879577</v>
      </c>
      <c r="G40" s="234">
        <v>39</v>
      </c>
      <c r="H40" s="129">
        <v>436211</v>
      </c>
      <c r="I40" s="234">
        <v>0.9</v>
      </c>
      <c r="J40" s="129">
        <v>15598</v>
      </c>
      <c r="K40" s="133">
        <v>0</v>
      </c>
      <c r="L40" s="120">
        <v>1667884</v>
      </c>
      <c r="M40" s="116">
        <v>3.3</v>
      </c>
      <c r="N40" s="129" t="s">
        <v>550</v>
      </c>
      <c r="O40" s="129" t="s">
        <v>550</v>
      </c>
      <c r="P40" s="129" t="s">
        <v>550</v>
      </c>
      <c r="Q40" s="116" t="s">
        <v>550</v>
      </c>
      <c r="R40" s="235" t="s">
        <v>550</v>
      </c>
      <c r="S40" s="116" t="s">
        <v>550</v>
      </c>
      <c r="T40" s="129" t="s">
        <v>550</v>
      </c>
      <c r="U40" s="116" t="s">
        <v>550</v>
      </c>
      <c r="V40" s="132">
        <v>5222687</v>
      </c>
      <c r="W40" s="133">
        <v>10.3</v>
      </c>
      <c r="X40" s="132">
        <v>4081208</v>
      </c>
      <c r="Y40" s="116">
        <v>8</v>
      </c>
      <c r="Z40" s="129">
        <v>1126102</v>
      </c>
      <c r="AA40" s="116">
        <v>2.2000000000000002</v>
      </c>
      <c r="AB40" s="358">
        <v>50949915</v>
      </c>
      <c r="AC40" s="121">
        <v>100</v>
      </c>
    </row>
    <row r="41" spans="1:29" ht="15.75" customHeight="1">
      <c r="A41" s="458" t="s">
        <v>493</v>
      </c>
      <c r="B41" s="267">
        <v>22650451</v>
      </c>
      <c r="C41" s="239">
        <v>40.6</v>
      </c>
      <c r="D41" s="240">
        <v>2855361</v>
      </c>
      <c r="E41" s="239">
        <v>5.0999999999999996</v>
      </c>
      <c r="F41" s="240">
        <v>21577436</v>
      </c>
      <c r="G41" s="248">
        <v>38.700000000000003</v>
      </c>
      <c r="H41" s="240">
        <v>573716</v>
      </c>
      <c r="I41" s="248">
        <v>1</v>
      </c>
      <c r="J41" s="240">
        <v>18502</v>
      </c>
      <c r="K41" s="247">
        <v>0.1</v>
      </c>
      <c r="L41" s="244">
        <v>1983586</v>
      </c>
      <c r="M41" s="239">
        <v>3.6</v>
      </c>
      <c r="N41" s="240" t="s">
        <v>550</v>
      </c>
      <c r="O41" s="239" t="s">
        <v>550</v>
      </c>
      <c r="P41" s="240" t="s">
        <v>550</v>
      </c>
      <c r="Q41" s="239" t="s">
        <v>550</v>
      </c>
      <c r="R41" s="240" t="s">
        <v>550</v>
      </c>
      <c r="S41" s="249" t="s">
        <v>550</v>
      </c>
      <c r="T41" s="240" t="s">
        <v>550</v>
      </c>
      <c r="U41" s="239" t="s">
        <v>550</v>
      </c>
      <c r="V41" s="267">
        <v>6072320</v>
      </c>
      <c r="W41" s="247">
        <v>10.9</v>
      </c>
      <c r="X41" s="267">
        <v>4622184</v>
      </c>
      <c r="Y41" s="239">
        <v>8.3000000000000007</v>
      </c>
      <c r="Z41" s="240">
        <v>1450136</v>
      </c>
      <c r="AA41" s="239">
        <v>2.6</v>
      </c>
      <c r="AB41" s="317">
        <v>55731372</v>
      </c>
      <c r="AC41" s="245">
        <v>100</v>
      </c>
    </row>
    <row r="42" spans="1:29" ht="15.75" customHeight="1">
      <c r="A42" s="638" t="s">
        <v>572</v>
      </c>
      <c r="B42" s="186">
        <v>14153753</v>
      </c>
      <c r="C42" s="181">
        <v>36.6</v>
      </c>
      <c r="D42" s="185">
        <v>2683072</v>
      </c>
      <c r="E42" s="181">
        <v>6.9</v>
      </c>
      <c r="F42" s="185">
        <v>16266140</v>
      </c>
      <c r="G42" s="199">
        <v>42.1</v>
      </c>
      <c r="H42" s="185">
        <v>385702</v>
      </c>
      <c r="I42" s="199">
        <v>1</v>
      </c>
      <c r="J42" s="185">
        <v>18379</v>
      </c>
      <c r="K42" s="198">
        <v>0</v>
      </c>
      <c r="L42" s="182">
        <v>1762132</v>
      </c>
      <c r="M42" s="181">
        <v>4.5999999999999996</v>
      </c>
      <c r="N42" s="185" t="s">
        <v>550</v>
      </c>
      <c r="O42" s="181" t="s">
        <v>550</v>
      </c>
      <c r="P42" s="185" t="s">
        <v>550</v>
      </c>
      <c r="Q42" s="181" t="s">
        <v>550</v>
      </c>
      <c r="R42" s="200" t="s">
        <v>550</v>
      </c>
      <c r="S42" s="181" t="s">
        <v>550</v>
      </c>
      <c r="T42" s="185" t="s">
        <v>550</v>
      </c>
      <c r="U42" s="181" t="s">
        <v>550</v>
      </c>
      <c r="V42" s="186">
        <v>3382784</v>
      </c>
      <c r="W42" s="198">
        <v>8.8000000000000007</v>
      </c>
      <c r="X42" s="186">
        <v>3380427</v>
      </c>
      <c r="Y42" s="181">
        <v>8.6999999999999993</v>
      </c>
      <c r="Z42" s="185" t="s">
        <v>550</v>
      </c>
      <c r="AA42" s="181" t="s">
        <v>550</v>
      </c>
      <c r="AB42" s="196">
        <v>38651962</v>
      </c>
      <c r="AC42" s="184">
        <v>100</v>
      </c>
    </row>
    <row r="43" spans="1:29" ht="15.75" customHeight="1">
      <c r="A43" s="458" t="s">
        <v>571</v>
      </c>
      <c r="B43" s="267">
        <v>11397122</v>
      </c>
      <c r="C43" s="239">
        <v>39.700000000000003</v>
      </c>
      <c r="D43" s="240">
        <v>1439011</v>
      </c>
      <c r="E43" s="239">
        <v>5</v>
      </c>
      <c r="F43" s="240">
        <v>11403132</v>
      </c>
      <c r="G43" s="248">
        <v>39.799999999999997</v>
      </c>
      <c r="H43" s="240">
        <v>328720</v>
      </c>
      <c r="I43" s="248">
        <v>1.1000000000000001</v>
      </c>
      <c r="J43" s="240">
        <v>14713</v>
      </c>
      <c r="K43" s="247">
        <v>0.1</v>
      </c>
      <c r="L43" s="244">
        <v>1578608</v>
      </c>
      <c r="M43" s="239">
        <v>5.5</v>
      </c>
      <c r="N43" s="240" t="s">
        <v>550</v>
      </c>
      <c r="O43" s="239" t="s">
        <v>550</v>
      </c>
      <c r="P43" s="240" t="s">
        <v>550</v>
      </c>
      <c r="Q43" s="239" t="s">
        <v>550</v>
      </c>
      <c r="R43" s="265" t="s">
        <v>550</v>
      </c>
      <c r="S43" s="239" t="s">
        <v>550</v>
      </c>
      <c r="T43" s="240" t="s">
        <v>550</v>
      </c>
      <c r="U43" s="239" t="s">
        <v>550</v>
      </c>
      <c r="V43" s="267">
        <v>2498028</v>
      </c>
      <c r="W43" s="247">
        <v>8.8000000000000007</v>
      </c>
      <c r="X43" s="267">
        <v>2489188</v>
      </c>
      <c r="Y43" s="239">
        <v>8.6999999999999993</v>
      </c>
      <c r="Z43" s="240" t="s">
        <v>550</v>
      </c>
      <c r="AA43" s="239" t="s">
        <v>550</v>
      </c>
      <c r="AB43" s="317">
        <v>28659334</v>
      </c>
      <c r="AC43" s="245">
        <v>100</v>
      </c>
    </row>
    <row r="44" spans="1:29" ht="15.75" customHeight="1">
      <c r="A44" s="638" t="s">
        <v>494</v>
      </c>
      <c r="B44" s="132">
        <v>25332283</v>
      </c>
      <c r="C44" s="116">
        <v>32.700000000000003</v>
      </c>
      <c r="D44" s="129">
        <v>5706229</v>
      </c>
      <c r="E44" s="116">
        <v>7.4</v>
      </c>
      <c r="F44" s="129">
        <v>32115667</v>
      </c>
      <c r="G44" s="234">
        <v>41.4</v>
      </c>
      <c r="H44" s="129">
        <v>667517</v>
      </c>
      <c r="I44" s="234">
        <v>0.9</v>
      </c>
      <c r="J44" s="129">
        <v>33015</v>
      </c>
      <c r="K44" s="133">
        <v>0</v>
      </c>
      <c r="L44" s="120">
        <v>4429839</v>
      </c>
      <c r="M44" s="116">
        <v>5.7</v>
      </c>
      <c r="N44" s="185" t="s">
        <v>550</v>
      </c>
      <c r="O44" s="181" t="s">
        <v>550</v>
      </c>
      <c r="P44" s="129" t="s">
        <v>550</v>
      </c>
      <c r="Q44" s="116" t="s">
        <v>550</v>
      </c>
      <c r="R44" s="200" t="s">
        <v>550</v>
      </c>
      <c r="S44" s="181" t="s">
        <v>550</v>
      </c>
      <c r="T44" s="185" t="s">
        <v>550</v>
      </c>
      <c r="U44" s="181" t="s">
        <v>550</v>
      </c>
      <c r="V44" s="132">
        <v>9182865</v>
      </c>
      <c r="W44" s="133">
        <v>11.9</v>
      </c>
      <c r="X44" s="132">
        <v>6812982</v>
      </c>
      <c r="Y44" s="116">
        <v>8.8000000000000007</v>
      </c>
      <c r="Z44" s="129">
        <v>2369300</v>
      </c>
      <c r="AA44" s="116">
        <v>3.1</v>
      </c>
      <c r="AB44" s="358">
        <v>77467415</v>
      </c>
      <c r="AC44" s="121">
        <v>100</v>
      </c>
    </row>
    <row r="45" spans="1:29" ht="15.75" customHeight="1">
      <c r="A45" s="458" t="s">
        <v>495</v>
      </c>
      <c r="B45" s="267">
        <v>29253509</v>
      </c>
      <c r="C45" s="239">
        <v>30.5</v>
      </c>
      <c r="D45" s="240">
        <v>6403445</v>
      </c>
      <c r="E45" s="239">
        <v>6.7</v>
      </c>
      <c r="F45" s="240">
        <v>43402227</v>
      </c>
      <c r="G45" s="248">
        <v>45.2</v>
      </c>
      <c r="H45" s="240">
        <v>1325612</v>
      </c>
      <c r="I45" s="248">
        <v>1.4</v>
      </c>
      <c r="J45" s="240">
        <v>47835</v>
      </c>
      <c r="K45" s="247">
        <v>0</v>
      </c>
      <c r="L45" s="244">
        <v>3791346</v>
      </c>
      <c r="M45" s="239">
        <v>4</v>
      </c>
      <c r="N45" s="240" t="s">
        <v>550</v>
      </c>
      <c r="O45" s="240" t="s">
        <v>550</v>
      </c>
      <c r="P45" s="240" t="s">
        <v>550</v>
      </c>
      <c r="Q45" s="239" t="s">
        <v>550</v>
      </c>
      <c r="R45" s="249" t="s">
        <v>550</v>
      </c>
      <c r="S45" s="239" t="s">
        <v>550</v>
      </c>
      <c r="T45" s="240" t="s">
        <v>550</v>
      </c>
      <c r="U45" s="239" t="s">
        <v>550</v>
      </c>
      <c r="V45" s="267">
        <v>11734596</v>
      </c>
      <c r="W45" s="247">
        <v>12.2</v>
      </c>
      <c r="X45" s="267">
        <v>6952701</v>
      </c>
      <c r="Y45" s="239">
        <v>7.2</v>
      </c>
      <c r="Z45" s="240">
        <v>4757881</v>
      </c>
      <c r="AA45" s="239">
        <v>5</v>
      </c>
      <c r="AB45" s="317">
        <v>95958570</v>
      </c>
      <c r="AC45" s="245">
        <v>100</v>
      </c>
    </row>
    <row r="46" spans="1:29" ht="15.75" customHeight="1">
      <c r="A46" s="638" t="s">
        <v>496</v>
      </c>
      <c r="B46" s="132">
        <v>25404015</v>
      </c>
      <c r="C46" s="116">
        <v>31.7</v>
      </c>
      <c r="D46" s="129">
        <v>5857797</v>
      </c>
      <c r="E46" s="116">
        <v>7.3</v>
      </c>
      <c r="F46" s="129">
        <v>34186963</v>
      </c>
      <c r="G46" s="234">
        <v>42.7</v>
      </c>
      <c r="H46" s="129">
        <v>442544</v>
      </c>
      <c r="I46" s="234">
        <v>0.6</v>
      </c>
      <c r="J46" s="129">
        <v>19765</v>
      </c>
      <c r="K46" s="133">
        <v>0</v>
      </c>
      <c r="L46" s="120">
        <v>3444250</v>
      </c>
      <c r="M46" s="116">
        <v>4.3</v>
      </c>
      <c r="N46" s="129">
        <v>0</v>
      </c>
      <c r="O46" s="129">
        <v>0</v>
      </c>
      <c r="P46" s="129">
        <v>0</v>
      </c>
      <c r="Q46" s="116">
        <v>0</v>
      </c>
      <c r="R46" s="235">
        <v>0</v>
      </c>
      <c r="S46" s="116">
        <v>0</v>
      </c>
      <c r="T46" s="129">
        <v>0</v>
      </c>
      <c r="U46" s="116">
        <v>0</v>
      </c>
      <c r="V46" s="132">
        <v>10755294</v>
      </c>
      <c r="W46" s="133">
        <v>13.4</v>
      </c>
      <c r="X46" s="132">
        <v>7162713</v>
      </c>
      <c r="Y46" s="116">
        <v>8.9</v>
      </c>
      <c r="Z46" s="129">
        <v>3580374</v>
      </c>
      <c r="AA46" s="116">
        <v>4.5</v>
      </c>
      <c r="AB46" s="358">
        <v>80110628</v>
      </c>
      <c r="AC46" s="121">
        <v>100</v>
      </c>
    </row>
    <row r="47" spans="1:29" ht="15.75" customHeight="1">
      <c r="A47" s="458" t="s">
        <v>570</v>
      </c>
      <c r="B47" s="267">
        <v>16531955</v>
      </c>
      <c r="C47" s="239">
        <v>37.9</v>
      </c>
      <c r="D47" s="240">
        <v>2597870</v>
      </c>
      <c r="E47" s="239">
        <v>6</v>
      </c>
      <c r="F47" s="240">
        <v>17253640</v>
      </c>
      <c r="G47" s="248">
        <v>39.5</v>
      </c>
      <c r="H47" s="240">
        <v>474166</v>
      </c>
      <c r="I47" s="248">
        <v>1.1000000000000001</v>
      </c>
      <c r="J47" s="240">
        <v>13530</v>
      </c>
      <c r="K47" s="247">
        <v>0</v>
      </c>
      <c r="L47" s="244">
        <v>1630146</v>
      </c>
      <c r="M47" s="239">
        <v>3.7</v>
      </c>
      <c r="N47" s="240">
        <v>0</v>
      </c>
      <c r="O47" s="240">
        <v>0</v>
      </c>
      <c r="P47" s="240">
        <v>0</v>
      </c>
      <c r="Q47" s="239">
        <v>0</v>
      </c>
      <c r="R47" s="249">
        <v>0</v>
      </c>
      <c r="S47" s="239">
        <v>0</v>
      </c>
      <c r="T47" s="240">
        <v>0</v>
      </c>
      <c r="U47" s="239">
        <v>0</v>
      </c>
      <c r="V47" s="267">
        <v>5160147</v>
      </c>
      <c r="W47" s="247">
        <v>11.8</v>
      </c>
      <c r="X47" s="267">
        <v>3491429</v>
      </c>
      <c r="Y47" s="239">
        <v>8</v>
      </c>
      <c r="Z47" s="240">
        <v>1668358</v>
      </c>
      <c r="AA47" s="239">
        <v>3.8</v>
      </c>
      <c r="AB47" s="317">
        <v>43661454</v>
      </c>
      <c r="AC47" s="245">
        <v>100</v>
      </c>
    </row>
    <row r="48" spans="1:29" ht="15.75" customHeight="1">
      <c r="A48" s="638" t="s">
        <v>497</v>
      </c>
      <c r="B48" s="132">
        <v>38459071</v>
      </c>
      <c r="C48" s="116">
        <v>44.4</v>
      </c>
      <c r="D48" s="129">
        <v>3632756</v>
      </c>
      <c r="E48" s="116">
        <v>4.2</v>
      </c>
      <c r="F48" s="129">
        <v>32750481</v>
      </c>
      <c r="G48" s="234">
        <v>37.799999999999997</v>
      </c>
      <c r="H48" s="129">
        <v>372841</v>
      </c>
      <c r="I48" s="234">
        <v>0.4</v>
      </c>
      <c r="J48" s="129">
        <v>16159</v>
      </c>
      <c r="K48" s="133">
        <v>0</v>
      </c>
      <c r="L48" s="120">
        <v>2210460</v>
      </c>
      <c r="M48" s="116">
        <v>2.6</v>
      </c>
      <c r="N48" s="185" t="s">
        <v>550</v>
      </c>
      <c r="O48" s="181" t="s">
        <v>550</v>
      </c>
      <c r="P48" s="129" t="s">
        <v>550</v>
      </c>
      <c r="Q48" s="116" t="s">
        <v>550</v>
      </c>
      <c r="R48" s="200" t="s">
        <v>550</v>
      </c>
      <c r="S48" s="181" t="s">
        <v>550</v>
      </c>
      <c r="T48" s="185" t="s">
        <v>550</v>
      </c>
      <c r="U48" s="181" t="s">
        <v>550</v>
      </c>
      <c r="V48" s="132">
        <v>9137018</v>
      </c>
      <c r="W48" s="133">
        <v>10.6</v>
      </c>
      <c r="X48" s="132">
        <v>7737259</v>
      </c>
      <c r="Y48" s="116">
        <v>9</v>
      </c>
      <c r="Z48" s="129">
        <v>1391160</v>
      </c>
      <c r="AA48" s="116">
        <v>1.6</v>
      </c>
      <c r="AB48" s="358">
        <v>86578786</v>
      </c>
      <c r="AC48" s="121">
        <v>100</v>
      </c>
    </row>
    <row r="49" spans="1:29" ht="15.75" customHeight="1">
      <c r="A49" s="458" t="s">
        <v>212</v>
      </c>
      <c r="B49" s="267">
        <v>22324229</v>
      </c>
      <c r="C49" s="239">
        <v>43.2</v>
      </c>
      <c r="D49" s="240">
        <v>2984537</v>
      </c>
      <c r="E49" s="239">
        <v>5.8</v>
      </c>
      <c r="F49" s="240">
        <v>19561206</v>
      </c>
      <c r="G49" s="248">
        <v>37.9</v>
      </c>
      <c r="H49" s="240">
        <v>650928</v>
      </c>
      <c r="I49" s="248">
        <v>1.3</v>
      </c>
      <c r="J49" s="240">
        <v>21898</v>
      </c>
      <c r="K49" s="247">
        <v>0</v>
      </c>
      <c r="L49" s="244">
        <v>1757477</v>
      </c>
      <c r="M49" s="239">
        <v>3.4</v>
      </c>
      <c r="N49" s="240" t="s">
        <v>550</v>
      </c>
      <c r="O49" s="240" t="s">
        <v>550</v>
      </c>
      <c r="P49" s="240" t="s">
        <v>550</v>
      </c>
      <c r="Q49" s="239" t="s">
        <v>550</v>
      </c>
      <c r="R49" s="249" t="s">
        <v>550</v>
      </c>
      <c r="S49" s="239" t="s">
        <v>550</v>
      </c>
      <c r="T49" s="240" t="s">
        <v>550</v>
      </c>
      <c r="U49" s="239" t="s">
        <v>550</v>
      </c>
      <c r="V49" s="267">
        <v>4371134</v>
      </c>
      <c r="W49" s="247">
        <v>8.4</v>
      </c>
      <c r="X49" s="267">
        <v>3324832</v>
      </c>
      <c r="Y49" s="239">
        <v>6.4</v>
      </c>
      <c r="Z49" s="240">
        <v>1022225</v>
      </c>
      <c r="AA49" s="239">
        <v>2</v>
      </c>
      <c r="AB49" s="317">
        <v>51671479</v>
      </c>
      <c r="AC49" s="245">
        <v>100</v>
      </c>
    </row>
    <row r="50" spans="1:29" ht="15.75" customHeight="1">
      <c r="A50" s="638" t="s">
        <v>498</v>
      </c>
      <c r="B50" s="132">
        <v>18783696</v>
      </c>
      <c r="C50" s="116">
        <v>32</v>
      </c>
      <c r="D50" s="129">
        <v>4131499</v>
      </c>
      <c r="E50" s="116">
        <v>7</v>
      </c>
      <c r="F50" s="129">
        <v>25535651</v>
      </c>
      <c r="G50" s="234">
        <v>43.5</v>
      </c>
      <c r="H50" s="129">
        <v>1152538</v>
      </c>
      <c r="I50" s="234">
        <v>2</v>
      </c>
      <c r="J50" s="129">
        <v>0</v>
      </c>
      <c r="K50" s="133">
        <v>0</v>
      </c>
      <c r="L50" s="120">
        <v>2671375</v>
      </c>
      <c r="M50" s="116">
        <v>4.5</v>
      </c>
      <c r="N50" s="129">
        <v>0</v>
      </c>
      <c r="O50" s="129">
        <v>0</v>
      </c>
      <c r="P50" s="129">
        <v>0</v>
      </c>
      <c r="Q50" s="116">
        <v>0</v>
      </c>
      <c r="R50" s="235">
        <v>0</v>
      </c>
      <c r="S50" s="116">
        <v>0</v>
      </c>
      <c r="T50" s="129">
        <v>0</v>
      </c>
      <c r="U50" s="116">
        <v>0</v>
      </c>
      <c r="V50" s="132">
        <v>6440186</v>
      </c>
      <c r="W50" s="133">
        <v>11</v>
      </c>
      <c r="X50" s="132">
        <v>4169517</v>
      </c>
      <c r="Y50" s="116">
        <v>7.1</v>
      </c>
      <c r="Z50" s="129">
        <v>2250811</v>
      </c>
      <c r="AA50" s="116">
        <v>3.9</v>
      </c>
      <c r="AB50" s="358">
        <v>58714945</v>
      </c>
      <c r="AC50" s="121">
        <v>100</v>
      </c>
    </row>
    <row r="51" spans="1:29" ht="15.75" customHeight="1">
      <c r="A51" s="458" t="s">
        <v>569</v>
      </c>
      <c r="B51" s="267">
        <v>8409589</v>
      </c>
      <c r="C51" s="239">
        <v>35.299999999999997</v>
      </c>
      <c r="D51" s="240">
        <v>1872858</v>
      </c>
      <c r="E51" s="239">
        <v>7.9</v>
      </c>
      <c r="F51" s="240">
        <v>11107987</v>
      </c>
      <c r="G51" s="248">
        <v>46.6</v>
      </c>
      <c r="H51" s="240">
        <v>619132</v>
      </c>
      <c r="I51" s="248">
        <v>2.6</v>
      </c>
      <c r="J51" s="240">
        <v>30845</v>
      </c>
      <c r="K51" s="247">
        <v>0.1</v>
      </c>
      <c r="L51" s="244">
        <v>1240133</v>
      </c>
      <c r="M51" s="239">
        <v>5.2</v>
      </c>
      <c r="N51" s="240">
        <v>0</v>
      </c>
      <c r="O51" s="240">
        <v>0</v>
      </c>
      <c r="P51" s="240">
        <v>0</v>
      </c>
      <c r="Q51" s="239">
        <v>0</v>
      </c>
      <c r="R51" s="249">
        <v>0</v>
      </c>
      <c r="S51" s="239">
        <v>0</v>
      </c>
      <c r="T51" s="240">
        <v>0</v>
      </c>
      <c r="U51" s="239">
        <v>0</v>
      </c>
      <c r="V51" s="267">
        <v>548173</v>
      </c>
      <c r="W51" s="247">
        <v>2.2999999999999998</v>
      </c>
      <c r="X51" s="267">
        <v>536203</v>
      </c>
      <c r="Y51" s="239">
        <v>2.2000000000000002</v>
      </c>
      <c r="Z51" s="240">
        <v>0</v>
      </c>
      <c r="AA51" s="239">
        <v>0</v>
      </c>
      <c r="AB51" s="317">
        <v>23828717</v>
      </c>
      <c r="AC51" s="245">
        <v>100</v>
      </c>
    </row>
    <row r="52" spans="1:29" ht="15.75" customHeight="1">
      <c r="A52" s="638" t="s">
        <v>568</v>
      </c>
      <c r="B52" s="186">
        <v>10341855</v>
      </c>
      <c r="C52" s="181">
        <v>36.4</v>
      </c>
      <c r="D52" s="185">
        <v>2429171</v>
      </c>
      <c r="E52" s="181">
        <v>8.5</v>
      </c>
      <c r="F52" s="185">
        <v>12672043</v>
      </c>
      <c r="G52" s="199">
        <v>44.5</v>
      </c>
      <c r="H52" s="185">
        <v>646343</v>
      </c>
      <c r="I52" s="199">
        <v>2.2999999999999998</v>
      </c>
      <c r="J52" s="185">
        <v>28956</v>
      </c>
      <c r="K52" s="198">
        <v>0.1</v>
      </c>
      <c r="L52" s="182">
        <v>1127986</v>
      </c>
      <c r="M52" s="181">
        <v>4</v>
      </c>
      <c r="N52" s="185" t="s">
        <v>550</v>
      </c>
      <c r="O52" s="185" t="s">
        <v>550</v>
      </c>
      <c r="P52" s="185" t="s">
        <v>550</v>
      </c>
      <c r="Q52" s="181" t="s">
        <v>550</v>
      </c>
      <c r="R52" s="235" t="s">
        <v>550</v>
      </c>
      <c r="S52" s="181" t="s">
        <v>550</v>
      </c>
      <c r="T52" s="185" t="s">
        <v>550</v>
      </c>
      <c r="U52" s="181" t="s">
        <v>550</v>
      </c>
      <c r="V52" s="186">
        <v>1206063</v>
      </c>
      <c r="W52" s="198">
        <v>4.2</v>
      </c>
      <c r="X52" s="186">
        <v>1143898</v>
      </c>
      <c r="Y52" s="181">
        <v>4</v>
      </c>
      <c r="Z52" s="185" t="s">
        <v>550</v>
      </c>
      <c r="AA52" s="181" t="s">
        <v>550</v>
      </c>
      <c r="AB52" s="196">
        <v>28452417</v>
      </c>
      <c r="AC52" s="184">
        <v>100</v>
      </c>
    </row>
    <row r="53" spans="1:29" ht="15.75" customHeight="1">
      <c r="A53" s="458" t="s">
        <v>214</v>
      </c>
      <c r="B53" s="267">
        <v>24857006</v>
      </c>
      <c r="C53" s="239">
        <v>29.9</v>
      </c>
      <c r="D53" s="240">
        <v>4493704</v>
      </c>
      <c r="E53" s="239">
        <v>5.4</v>
      </c>
      <c r="F53" s="240">
        <v>38874527</v>
      </c>
      <c r="G53" s="248">
        <v>46.7</v>
      </c>
      <c r="H53" s="240">
        <v>1580151</v>
      </c>
      <c r="I53" s="248">
        <v>1.9</v>
      </c>
      <c r="J53" s="240">
        <v>58706</v>
      </c>
      <c r="K53" s="247">
        <v>0.1</v>
      </c>
      <c r="L53" s="244">
        <v>3329525</v>
      </c>
      <c r="M53" s="239">
        <v>4</v>
      </c>
      <c r="N53" s="240" t="s">
        <v>550</v>
      </c>
      <c r="O53" s="240" t="s">
        <v>550</v>
      </c>
      <c r="P53" s="240" t="s">
        <v>550</v>
      </c>
      <c r="Q53" s="239" t="s">
        <v>550</v>
      </c>
      <c r="R53" s="249" t="s">
        <v>550</v>
      </c>
      <c r="S53" s="239" t="s">
        <v>550</v>
      </c>
      <c r="T53" s="240" t="s">
        <v>550</v>
      </c>
      <c r="U53" s="239" t="s">
        <v>550</v>
      </c>
      <c r="V53" s="267">
        <v>9947552</v>
      </c>
      <c r="W53" s="247">
        <v>12</v>
      </c>
      <c r="X53" s="267">
        <v>5348260</v>
      </c>
      <c r="Y53" s="239">
        <v>6.4</v>
      </c>
      <c r="Z53" s="240">
        <v>4581535</v>
      </c>
      <c r="AA53" s="239">
        <v>5.5</v>
      </c>
      <c r="AB53" s="317">
        <v>83141171</v>
      </c>
      <c r="AC53" s="245">
        <v>100</v>
      </c>
    </row>
    <row r="54" spans="1:29" ht="15.75" customHeight="1">
      <c r="A54" s="638" t="s">
        <v>567</v>
      </c>
      <c r="B54" s="186">
        <v>11322446</v>
      </c>
      <c r="C54" s="181">
        <v>37.3622720593549</v>
      </c>
      <c r="D54" s="185">
        <v>2236331</v>
      </c>
      <c r="E54" s="181">
        <v>7.3795368277110089</v>
      </c>
      <c r="F54" s="185">
        <v>12705494</v>
      </c>
      <c r="G54" s="199">
        <v>41.926110619251475</v>
      </c>
      <c r="H54" s="185">
        <v>583300</v>
      </c>
      <c r="I54" s="199">
        <v>1.9247972825149013</v>
      </c>
      <c r="J54" s="185">
        <v>20935</v>
      </c>
      <c r="K54" s="198">
        <v>6.9082172311759754E-2</v>
      </c>
      <c r="L54" s="182">
        <v>1329404</v>
      </c>
      <c r="M54" s="181">
        <v>4.386821886789714</v>
      </c>
      <c r="N54" s="185">
        <v>0</v>
      </c>
      <c r="O54" s="181">
        <v>0</v>
      </c>
      <c r="P54" s="185">
        <v>0</v>
      </c>
      <c r="Q54" s="181">
        <v>0</v>
      </c>
      <c r="R54" s="200">
        <v>0</v>
      </c>
      <c r="S54" s="181">
        <v>0</v>
      </c>
      <c r="T54" s="185">
        <v>0</v>
      </c>
      <c r="U54" s="181">
        <v>0</v>
      </c>
      <c r="V54" s="186">
        <v>2106580</v>
      </c>
      <c r="W54" s="198">
        <v>6.9513791520662451</v>
      </c>
      <c r="X54" s="186">
        <v>2098692</v>
      </c>
      <c r="Y54" s="181">
        <v>6.9253500058902153</v>
      </c>
      <c r="Z54" s="185">
        <v>0</v>
      </c>
      <c r="AA54" s="181">
        <v>0</v>
      </c>
      <c r="AB54" s="196">
        <v>30304490</v>
      </c>
      <c r="AC54" s="184">
        <v>100</v>
      </c>
    </row>
    <row r="55" spans="1:29" ht="15.75" customHeight="1">
      <c r="A55" s="458" t="s">
        <v>249</v>
      </c>
      <c r="B55" s="267">
        <v>24723167</v>
      </c>
      <c r="C55" s="239">
        <v>32.626123800912602</v>
      </c>
      <c r="D55" s="240">
        <v>4909644</v>
      </c>
      <c r="E55" s="239">
        <v>6.4790507204197487</v>
      </c>
      <c r="F55" s="240">
        <v>32588022</v>
      </c>
      <c r="G55" s="248">
        <v>43.005042201869344</v>
      </c>
      <c r="H55" s="240">
        <v>1486339</v>
      </c>
      <c r="I55" s="248">
        <v>1.9614590729466266</v>
      </c>
      <c r="J55" s="240">
        <v>50994</v>
      </c>
      <c r="K55" s="247">
        <v>0</v>
      </c>
      <c r="L55" s="244">
        <v>3257182</v>
      </c>
      <c r="M55" s="239">
        <v>4.2983661103815747</v>
      </c>
      <c r="N55" s="240" t="s">
        <v>550</v>
      </c>
      <c r="O55" s="240" t="s">
        <v>550</v>
      </c>
      <c r="P55" s="240" t="s">
        <v>550</v>
      </c>
      <c r="Q55" s="240" t="s">
        <v>550</v>
      </c>
      <c r="R55" s="240" t="s">
        <v>550</v>
      </c>
      <c r="S55" s="240" t="s">
        <v>550</v>
      </c>
      <c r="T55" s="240" t="s">
        <v>550</v>
      </c>
      <c r="U55" s="240" t="s">
        <v>550</v>
      </c>
      <c r="V55" s="267">
        <v>8761864</v>
      </c>
      <c r="W55" s="247">
        <v>11.562663456132432</v>
      </c>
      <c r="X55" s="267">
        <v>5114903</v>
      </c>
      <c r="Y55" s="239">
        <v>6.8</v>
      </c>
      <c r="Z55" s="240">
        <v>3637585</v>
      </c>
      <c r="AA55" s="239">
        <v>4.8003679523073508</v>
      </c>
      <c r="AB55" s="317">
        <v>75777212</v>
      </c>
      <c r="AC55" s="245">
        <v>100</v>
      </c>
    </row>
    <row r="56" spans="1:29" ht="15.75" customHeight="1">
      <c r="A56" s="638" t="s">
        <v>268</v>
      </c>
      <c r="B56" s="132">
        <v>11808830</v>
      </c>
      <c r="C56" s="116">
        <v>36.4</v>
      </c>
      <c r="D56" s="129">
        <v>2558623</v>
      </c>
      <c r="E56" s="116">
        <v>7.9</v>
      </c>
      <c r="F56" s="129">
        <v>14054167</v>
      </c>
      <c r="G56" s="234">
        <v>43.3</v>
      </c>
      <c r="H56" s="129">
        <v>742851</v>
      </c>
      <c r="I56" s="234">
        <v>2.2999999999999998</v>
      </c>
      <c r="J56" s="129">
        <v>27138</v>
      </c>
      <c r="K56" s="133">
        <v>0.1</v>
      </c>
      <c r="L56" s="120">
        <v>1787277</v>
      </c>
      <c r="M56" s="116">
        <v>5.5</v>
      </c>
      <c r="N56" s="185" t="s">
        <v>550</v>
      </c>
      <c r="O56" s="185" t="s">
        <v>550</v>
      </c>
      <c r="P56" s="185">
        <v>371</v>
      </c>
      <c r="Q56" s="181">
        <v>0</v>
      </c>
      <c r="R56" s="204" t="s">
        <v>550</v>
      </c>
      <c r="S56" s="181" t="s">
        <v>550</v>
      </c>
      <c r="T56" s="185" t="s">
        <v>550</v>
      </c>
      <c r="U56" s="181" t="s">
        <v>550</v>
      </c>
      <c r="V56" s="132">
        <v>1446110</v>
      </c>
      <c r="W56" s="133">
        <v>4.5</v>
      </c>
      <c r="X56" s="598">
        <v>1419603</v>
      </c>
      <c r="Y56" s="630">
        <v>4.4000000000000004</v>
      </c>
      <c r="Z56" s="129" t="s">
        <v>550</v>
      </c>
      <c r="AA56" s="116" t="s">
        <v>550</v>
      </c>
      <c r="AB56" s="358">
        <v>32425367</v>
      </c>
      <c r="AC56" s="121">
        <v>100</v>
      </c>
    </row>
    <row r="57" spans="1:29" ht="15.75" customHeight="1">
      <c r="A57" s="458" t="s">
        <v>216</v>
      </c>
      <c r="B57" s="267">
        <v>24189480</v>
      </c>
      <c r="C57" s="239">
        <v>37.799999999999997</v>
      </c>
      <c r="D57" s="240">
        <v>6972368</v>
      </c>
      <c r="E57" s="239">
        <v>10.9</v>
      </c>
      <c r="F57" s="240">
        <v>26393125</v>
      </c>
      <c r="G57" s="248">
        <v>41.2</v>
      </c>
      <c r="H57" s="240">
        <v>1236095</v>
      </c>
      <c r="I57" s="248">
        <v>2</v>
      </c>
      <c r="J57" s="240">
        <v>36877</v>
      </c>
      <c r="K57" s="247">
        <v>0</v>
      </c>
      <c r="L57" s="244">
        <v>2783825</v>
      </c>
      <c r="M57" s="239">
        <v>4.3</v>
      </c>
      <c r="N57" s="240" t="s">
        <v>550</v>
      </c>
      <c r="O57" s="240" t="s">
        <v>550</v>
      </c>
      <c r="P57" s="240" t="s">
        <v>550</v>
      </c>
      <c r="Q57" s="239" t="s">
        <v>550</v>
      </c>
      <c r="R57" s="249" t="s">
        <v>550</v>
      </c>
      <c r="S57" s="239" t="s">
        <v>550</v>
      </c>
      <c r="T57" s="240" t="s">
        <v>550</v>
      </c>
      <c r="U57" s="239" t="s">
        <v>550</v>
      </c>
      <c r="V57" s="267">
        <v>2440020</v>
      </c>
      <c r="W57" s="247">
        <v>3.8</v>
      </c>
      <c r="X57" s="267" t="s">
        <v>550</v>
      </c>
      <c r="Y57" s="239" t="s">
        <v>550</v>
      </c>
      <c r="Z57" s="240">
        <v>2422252</v>
      </c>
      <c r="AA57" s="239">
        <v>3.8</v>
      </c>
      <c r="AB57" s="317">
        <v>64051790</v>
      </c>
      <c r="AC57" s="245">
        <v>100</v>
      </c>
    </row>
    <row r="58" spans="1:29" ht="15.75" customHeight="1">
      <c r="A58" s="638" t="s">
        <v>259</v>
      </c>
      <c r="B58" s="186">
        <v>25295231</v>
      </c>
      <c r="C58" s="181">
        <v>36.5</v>
      </c>
      <c r="D58" s="185">
        <v>6203263</v>
      </c>
      <c r="E58" s="181">
        <v>8.9</v>
      </c>
      <c r="F58" s="185">
        <v>30987882</v>
      </c>
      <c r="G58" s="199">
        <v>44.7</v>
      </c>
      <c r="H58" s="185">
        <v>1461002</v>
      </c>
      <c r="I58" s="199">
        <v>2.1</v>
      </c>
      <c r="J58" s="185">
        <v>45102</v>
      </c>
      <c r="K58" s="198">
        <v>0.1</v>
      </c>
      <c r="L58" s="182">
        <v>3223857</v>
      </c>
      <c r="M58" s="181">
        <v>4.7</v>
      </c>
      <c r="N58" s="185" t="s">
        <v>550</v>
      </c>
      <c r="O58" s="185" t="s">
        <v>550</v>
      </c>
      <c r="P58" s="185" t="s">
        <v>550</v>
      </c>
      <c r="Q58" s="181" t="s">
        <v>550</v>
      </c>
      <c r="R58" s="204" t="s">
        <v>550</v>
      </c>
      <c r="S58" s="181" t="s">
        <v>550</v>
      </c>
      <c r="T58" s="185" t="s">
        <v>550</v>
      </c>
      <c r="U58" s="181" t="s">
        <v>550</v>
      </c>
      <c r="V58" s="186">
        <v>2112768</v>
      </c>
      <c r="W58" s="198">
        <v>3</v>
      </c>
      <c r="X58" s="186" t="s">
        <v>550</v>
      </c>
      <c r="Y58" s="181" t="s">
        <v>550</v>
      </c>
      <c r="Z58" s="185">
        <v>2032119</v>
      </c>
      <c r="AA58" s="181">
        <v>2.9</v>
      </c>
      <c r="AB58" s="196">
        <v>69329105</v>
      </c>
      <c r="AC58" s="184">
        <v>100</v>
      </c>
    </row>
    <row r="59" spans="1:29" ht="15.75" customHeight="1">
      <c r="A59" s="458" t="s">
        <v>260</v>
      </c>
      <c r="B59" s="267">
        <v>17065206</v>
      </c>
      <c r="C59" s="239">
        <v>38.1</v>
      </c>
      <c r="D59" s="240">
        <v>3617083</v>
      </c>
      <c r="E59" s="239">
        <v>8.1</v>
      </c>
      <c r="F59" s="240">
        <v>19495315</v>
      </c>
      <c r="G59" s="248">
        <v>43.5</v>
      </c>
      <c r="H59" s="240">
        <v>1041834</v>
      </c>
      <c r="I59" s="248">
        <v>2.2999999999999998</v>
      </c>
      <c r="J59" s="240">
        <v>34452</v>
      </c>
      <c r="K59" s="247">
        <v>0.1</v>
      </c>
      <c r="L59" s="244">
        <v>2371904</v>
      </c>
      <c r="M59" s="239">
        <v>5.3</v>
      </c>
      <c r="N59" s="240" t="s">
        <v>550</v>
      </c>
      <c r="O59" s="240" t="s">
        <v>550</v>
      </c>
      <c r="P59" s="240" t="s">
        <v>550</v>
      </c>
      <c r="Q59" s="239" t="s">
        <v>550</v>
      </c>
      <c r="R59" s="249" t="s">
        <v>550</v>
      </c>
      <c r="S59" s="239" t="s">
        <v>550</v>
      </c>
      <c r="T59" s="240">
        <v>4087</v>
      </c>
      <c r="U59" s="239">
        <v>0</v>
      </c>
      <c r="V59" s="267">
        <v>1168747</v>
      </c>
      <c r="W59" s="247">
        <v>2.6</v>
      </c>
      <c r="X59" s="267" t="s">
        <v>550</v>
      </c>
      <c r="Y59" s="239" t="s">
        <v>550</v>
      </c>
      <c r="Z59" s="240">
        <v>1152025</v>
      </c>
      <c r="AA59" s="239">
        <v>2.6</v>
      </c>
      <c r="AB59" s="317">
        <v>44798628</v>
      </c>
      <c r="AC59" s="245">
        <v>100</v>
      </c>
    </row>
    <row r="60" spans="1:29" ht="15.75" customHeight="1">
      <c r="A60" s="638" t="s">
        <v>266</v>
      </c>
      <c r="B60" s="186">
        <v>15398064</v>
      </c>
      <c r="C60" s="181">
        <v>37.343082040916329</v>
      </c>
      <c r="D60" s="185">
        <v>2749473</v>
      </c>
      <c r="E60" s="181">
        <v>6.667967856756821</v>
      </c>
      <c r="F60" s="185">
        <v>16389829</v>
      </c>
      <c r="G60" s="199">
        <v>39.748291017857163</v>
      </c>
      <c r="H60" s="185">
        <v>865695</v>
      </c>
      <c r="I60" s="199">
        <v>2.0994664918532009</v>
      </c>
      <c r="J60" s="185">
        <v>27843</v>
      </c>
      <c r="K60" s="198">
        <v>6.7524296123540814E-2</v>
      </c>
      <c r="L60" s="182">
        <v>2101004</v>
      </c>
      <c r="M60" s="181">
        <v>5.0953135887922913</v>
      </c>
      <c r="N60" s="185">
        <v>0</v>
      </c>
      <c r="O60" s="185">
        <v>0</v>
      </c>
      <c r="P60" s="185">
        <v>0</v>
      </c>
      <c r="Q60" s="181">
        <v>0</v>
      </c>
      <c r="R60" s="204">
        <v>0</v>
      </c>
      <c r="S60" s="181">
        <v>0</v>
      </c>
      <c r="T60" s="185">
        <v>0</v>
      </c>
      <c r="U60" s="181">
        <v>0</v>
      </c>
      <c r="V60" s="186">
        <v>3702139</v>
      </c>
      <c r="W60" s="198">
        <v>8.9783547077006531</v>
      </c>
      <c r="X60" s="186">
        <v>2538568</v>
      </c>
      <c r="Y60" s="181">
        <v>6.1564851977784283</v>
      </c>
      <c r="Z60" s="185">
        <v>1162492</v>
      </c>
      <c r="AA60" s="181">
        <v>2.8192527403385848</v>
      </c>
      <c r="AB60" s="196">
        <v>41234047</v>
      </c>
      <c r="AC60" s="184">
        <v>100</v>
      </c>
    </row>
    <row r="61" spans="1:29" ht="15.75" customHeight="1">
      <c r="A61" s="458" t="s">
        <v>351</v>
      </c>
      <c r="B61" s="268">
        <v>19583467</v>
      </c>
      <c r="C61" s="239">
        <v>36.799999999999997</v>
      </c>
      <c r="D61" s="240">
        <v>4152664</v>
      </c>
      <c r="E61" s="239">
        <v>7.8</v>
      </c>
      <c r="F61" s="240">
        <v>20332683</v>
      </c>
      <c r="G61" s="239">
        <v>38.299999999999997</v>
      </c>
      <c r="H61" s="240">
        <v>983045</v>
      </c>
      <c r="I61" s="239">
        <v>1.7999999999999998</v>
      </c>
      <c r="J61" s="240">
        <v>30144</v>
      </c>
      <c r="K61" s="247">
        <v>0.1</v>
      </c>
      <c r="L61" s="244">
        <v>2677223</v>
      </c>
      <c r="M61" s="239">
        <v>5</v>
      </c>
      <c r="N61" s="267" t="s">
        <v>550</v>
      </c>
      <c r="O61" s="240" t="s">
        <v>550</v>
      </c>
      <c r="P61" s="240" t="s">
        <v>550</v>
      </c>
      <c r="Q61" s="239" t="s">
        <v>550</v>
      </c>
      <c r="R61" s="249" t="s">
        <v>550</v>
      </c>
      <c r="S61" s="239" t="s">
        <v>550</v>
      </c>
      <c r="T61" s="240" t="s">
        <v>550</v>
      </c>
      <c r="U61" s="239" t="s">
        <v>550</v>
      </c>
      <c r="V61" s="268">
        <v>5388775</v>
      </c>
      <c r="W61" s="247">
        <v>10.100000000000001</v>
      </c>
      <c r="X61" s="267">
        <v>3793320</v>
      </c>
      <c r="Y61" s="239">
        <v>7.1</v>
      </c>
      <c r="Z61" s="240">
        <v>1563281</v>
      </c>
      <c r="AA61" s="252">
        <v>2.9000000000000004</v>
      </c>
      <c r="AB61" s="357">
        <v>53148001</v>
      </c>
      <c r="AC61" s="247">
        <v>100</v>
      </c>
    </row>
    <row r="62" spans="1:29" ht="15.75" customHeight="1">
      <c r="A62" s="638" t="s">
        <v>566</v>
      </c>
      <c r="B62" s="186">
        <v>10887356</v>
      </c>
      <c r="C62" s="199">
        <v>37.200000000000003</v>
      </c>
      <c r="D62" s="186">
        <v>1912602</v>
      </c>
      <c r="E62" s="199">
        <v>6.6</v>
      </c>
      <c r="F62" s="186">
        <v>11848786</v>
      </c>
      <c r="G62" s="199">
        <v>40.5</v>
      </c>
      <c r="H62" s="186">
        <v>762227</v>
      </c>
      <c r="I62" s="199">
        <v>2.6</v>
      </c>
      <c r="J62" s="186">
        <v>25363</v>
      </c>
      <c r="K62" s="198">
        <v>0.1</v>
      </c>
      <c r="L62" s="182">
        <v>1880442</v>
      </c>
      <c r="M62" s="199">
        <v>6.4</v>
      </c>
      <c r="N62" s="186" t="s">
        <v>550</v>
      </c>
      <c r="O62" s="186" t="s">
        <v>550</v>
      </c>
      <c r="P62" s="186" t="s">
        <v>550</v>
      </c>
      <c r="Q62" s="186" t="s">
        <v>550</v>
      </c>
      <c r="R62" s="201" t="s">
        <v>550</v>
      </c>
      <c r="S62" s="185" t="s">
        <v>550</v>
      </c>
      <c r="T62" s="185" t="s">
        <v>550</v>
      </c>
      <c r="U62" s="186" t="s">
        <v>550</v>
      </c>
      <c r="V62" s="186">
        <v>1922138</v>
      </c>
      <c r="W62" s="206">
        <v>6.6</v>
      </c>
      <c r="X62" s="186">
        <v>1892399</v>
      </c>
      <c r="Y62" s="199">
        <v>6.5</v>
      </c>
      <c r="Z62" s="186" t="s">
        <v>550</v>
      </c>
      <c r="AA62" s="360" t="s">
        <v>550</v>
      </c>
      <c r="AB62" s="196">
        <v>29238914</v>
      </c>
      <c r="AC62" s="206">
        <v>100</v>
      </c>
    </row>
    <row r="63" spans="1:29" ht="15.75" customHeight="1">
      <c r="A63" s="458" t="s">
        <v>261</v>
      </c>
      <c r="B63" s="268">
        <v>24813263</v>
      </c>
      <c r="C63" s="239">
        <v>31.3</v>
      </c>
      <c r="D63" s="240">
        <v>5609393</v>
      </c>
      <c r="E63" s="239">
        <v>7.1</v>
      </c>
      <c r="F63" s="240">
        <v>36017626</v>
      </c>
      <c r="G63" s="239">
        <v>45.5</v>
      </c>
      <c r="H63" s="240">
        <v>1398780</v>
      </c>
      <c r="I63" s="239">
        <v>1.8</v>
      </c>
      <c r="J63" s="240">
        <v>43028</v>
      </c>
      <c r="K63" s="247">
        <v>0.1</v>
      </c>
      <c r="L63" s="244">
        <v>3345231</v>
      </c>
      <c r="M63" s="239">
        <v>4.2</v>
      </c>
      <c r="N63" s="267" t="s">
        <v>550</v>
      </c>
      <c r="O63" s="240" t="s">
        <v>550</v>
      </c>
      <c r="P63" s="240" t="s">
        <v>550</v>
      </c>
      <c r="Q63" s="239" t="s">
        <v>550</v>
      </c>
      <c r="R63" s="249" t="s">
        <v>550</v>
      </c>
      <c r="S63" s="239" t="s">
        <v>550</v>
      </c>
      <c r="T63" s="240" t="s">
        <v>550</v>
      </c>
      <c r="U63" s="239" t="s">
        <v>550</v>
      </c>
      <c r="V63" s="268">
        <v>7940301</v>
      </c>
      <c r="W63" s="247">
        <v>10</v>
      </c>
      <c r="X63" s="267">
        <v>4777037</v>
      </c>
      <c r="Y63" s="239">
        <v>6</v>
      </c>
      <c r="Z63" s="240">
        <v>3134524</v>
      </c>
      <c r="AA63" s="252">
        <v>4</v>
      </c>
      <c r="AB63" s="357">
        <v>79167622</v>
      </c>
      <c r="AC63" s="247">
        <v>100</v>
      </c>
    </row>
    <row r="64" spans="1:29" ht="15.75" customHeight="1">
      <c r="A64" s="638" t="s">
        <v>222</v>
      </c>
      <c r="B64" s="186">
        <v>19178371</v>
      </c>
      <c r="C64" s="199">
        <v>35.299999999999997</v>
      </c>
      <c r="D64" s="186">
        <v>3842498</v>
      </c>
      <c r="E64" s="199">
        <v>7.1</v>
      </c>
      <c r="F64" s="186">
        <v>22972472</v>
      </c>
      <c r="G64" s="199">
        <v>42.3</v>
      </c>
      <c r="H64" s="186">
        <v>1274383</v>
      </c>
      <c r="I64" s="199">
        <v>2.2999999999999998</v>
      </c>
      <c r="J64" s="186">
        <v>38388</v>
      </c>
      <c r="K64" s="198">
        <v>0.1</v>
      </c>
      <c r="L64" s="182">
        <v>2834579</v>
      </c>
      <c r="M64" s="199">
        <v>5.2</v>
      </c>
      <c r="N64" s="186" t="s">
        <v>550</v>
      </c>
      <c r="O64" s="186" t="s">
        <v>550</v>
      </c>
      <c r="P64" s="186" t="s">
        <v>550</v>
      </c>
      <c r="Q64" s="186" t="s">
        <v>550</v>
      </c>
      <c r="R64" s="201" t="s">
        <v>550</v>
      </c>
      <c r="S64" s="185" t="s">
        <v>550</v>
      </c>
      <c r="T64" s="185" t="s">
        <v>550</v>
      </c>
      <c r="U64" s="186" t="s">
        <v>550</v>
      </c>
      <c r="V64" s="186">
        <v>4185966</v>
      </c>
      <c r="W64" s="206">
        <v>7.7</v>
      </c>
      <c r="X64" s="186">
        <v>2541169</v>
      </c>
      <c r="Y64" s="199">
        <v>4.7</v>
      </c>
      <c r="Z64" s="186">
        <v>1570959</v>
      </c>
      <c r="AA64" s="360">
        <v>2.9</v>
      </c>
      <c r="AB64" s="196">
        <v>54326657</v>
      </c>
      <c r="AC64" s="206">
        <v>100</v>
      </c>
    </row>
    <row r="65" spans="1:35" ht="15.75" customHeight="1">
      <c r="A65" s="458" t="s">
        <v>251</v>
      </c>
      <c r="B65" s="268">
        <v>29885379</v>
      </c>
      <c r="C65" s="239">
        <v>33.9</v>
      </c>
      <c r="D65" s="240">
        <v>6098930</v>
      </c>
      <c r="E65" s="239">
        <v>6.9</v>
      </c>
      <c r="F65" s="240">
        <v>37377181</v>
      </c>
      <c r="G65" s="239">
        <v>42.4</v>
      </c>
      <c r="H65" s="240">
        <v>1638642</v>
      </c>
      <c r="I65" s="239">
        <v>1.9</v>
      </c>
      <c r="J65" s="267">
        <v>54525</v>
      </c>
      <c r="K65" s="247">
        <v>0.1</v>
      </c>
      <c r="L65" s="244">
        <v>3837662</v>
      </c>
      <c r="M65" s="248">
        <v>4.4000000000000004</v>
      </c>
      <c r="N65" s="267">
        <v>0</v>
      </c>
      <c r="O65" s="267">
        <v>0</v>
      </c>
      <c r="P65" s="267">
        <v>0</v>
      </c>
      <c r="Q65" s="267">
        <v>0</v>
      </c>
      <c r="R65" s="268">
        <v>0</v>
      </c>
      <c r="S65" s="240">
        <v>0</v>
      </c>
      <c r="T65" s="240">
        <v>0</v>
      </c>
      <c r="U65" s="267">
        <v>0</v>
      </c>
      <c r="V65" s="267">
        <v>9191840</v>
      </c>
      <c r="W65" s="250">
        <v>10.4</v>
      </c>
      <c r="X65" s="267">
        <v>7148849</v>
      </c>
      <c r="Y65" s="248">
        <v>8.1</v>
      </c>
      <c r="Z65" s="267">
        <v>2000966</v>
      </c>
      <c r="AA65" s="252">
        <v>2.2999999999999998</v>
      </c>
      <c r="AB65" s="317">
        <v>88084159</v>
      </c>
      <c r="AC65" s="250">
        <v>100</v>
      </c>
      <c r="AI65" s="667"/>
    </row>
    <row r="66" spans="1:35" ht="15.75" customHeight="1" thickBot="1">
      <c r="A66" s="638" t="s">
        <v>499</v>
      </c>
      <c r="B66" s="186">
        <v>16253691</v>
      </c>
      <c r="C66" s="181">
        <v>32</v>
      </c>
      <c r="D66" s="185">
        <v>3903619</v>
      </c>
      <c r="E66" s="181">
        <v>7.7</v>
      </c>
      <c r="F66" s="185">
        <v>24525084</v>
      </c>
      <c r="G66" s="199">
        <v>48.3</v>
      </c>
      <c r="H66" s="185">
        <v>807037</v>
      </c>
      <c r="I66" s="199">
        <v>1.6</v>
      </c>
      <c r="J66" s="185">
        <v>13579</v>
      </c>
      <c r="K66" s="198">
        <v>0</v>
      </c>
      <c r="L66" s="182">
        <v>4120235</v>
      </c>
      <c r="M66" s="181">
        <v>8.1</v>
      </c>
      <c r="N66" s="185">
        <v>0</v>
      </c>
      <c r="O66" s="185">
        <v>0</v>
      </c>
      <c r="P66" s="185">
        <v>0</v>
      </c>
      <c r="Q66" s="181">
        <v>0</v>
      </c>
      <c r="R66" s="201">
        <v>0</v>
      </c>
      <c r="S66" s="181">
        <v>0</v>
      </c>
      <c r="T66" s="547">
        <v>0</v>
      </c>
      <c r="U66" s="548">
        <v>0</v>
      </c>
      <c r="V66" s="186">
        <v>1152328</v>
      </c>
      <c r="W66" s="198">
        <v>2.2999999999999998</v>
      </c>
      <c r="X66" s="186">
        <v>0</v>
      </c>
      <c r="Y66" s="181">
        <v>0</v>
      </c>
      <c r="Z66" s="185">
        <v>1143960</v>
      </c>
      <c r="AA66" s="181">
        <v>2.2999999999999998</v>
      </c>
      <c r="AB66" s="196">
        <v>50775573</v>
      </c>
      <c r="AC66" s="184">
        <v>100</v>
      </c>
    </row>
    <row r="67" spans="1:35" ht="15.75" customHeight="1" thickTop="1">
      <c r="A67" s="580" t="s">
        <v>665</v>
      </c>
      <c r="B67" s="561">
        <f>SUM(B5:B66)</f>
        <v>1318595230</v>
      </c>
      <c r="C67" s="558" t="s">
        <v>550</v>
      </c>
      <c r="D67" s="558">
        <f>SUM(D5:D66)</f>
        <v>247472870</v>
      </c>
      <c r="E67" s="558" t="s">
        <v>550</v>
      </c>
      <c r="F67" s="558">
        <f>SUM(F5:F66)</f>
        <v>1446608710</v>
      </c>
      <c r="G67" s="558" t="s">
        <v>550</v>
      </c>
      <c r="H67" s="558">
        <f>SUM(H5:H66)</f>
        <v>50483660</v>
      </c>
      <c r="I67" s="558" t="s">
        <v>550</v>
      </c>
      <c r="J67" s="558">
        <f>SUM(J5:J66)</f>
        <v>2609265</v>
      </c>
      <c r="K67" s="559" t="s">
        <v>550</v>
      </c>
      <c r="L67" s="557">
        <f>SUM(L5:L66)</f>
        <v>153070113</v>
      </c>
      <c r="M67" s="558" t="s">
        <v>550</v>
      </c>
      <c r="N67" s="558" t="s">
        <v>550</v>
      </c>
      <c r="O67" s="558" t="s">
        <v>550</v>
      </c>
      <c r="P67" s="558">
        <f>SUM(P5:P66)</f>
        <v>371</v>
      </c>
      <c r="Q67" s="558" t="s">
        <v>550</v>
      </c>
      <c r="R67" s="558" t="s">
        <v>550</v>
      </c>
      <c r="S67" s="558" t="s">
        <v>550</v>
      </c>
      <c r="T67" s="558">
        <f>SUM(T5:T66)</f>
        <v>16247</v>
      </c>
      <c r="U67" s="562" t="s">
        <v>550</v>
      </c>
      <c r="V67" s="562">
        <f>SUM(V5:V66)</f>
        <v>322705968</v>
      </c>
      <c r="W67" s="596" t="s">
        <v>550</v>
      </c>
      <c r="X67" s="562">
        <f>SUM(X5:X66)</f>
        <v>221688212</v>
      </c>
      <c r="Y67" s="562" t="s">
        <v>550</v>
      </c>
      <c r="Z67" s="562">
        <f>SUM(Z5:Z66)</f>
        <v>99088037</v>
      </c>
      <c r="AA67" s="561" t="s">
        <v>550</v>
      </c>
      <c r="AB67" s="590">
        <f>SUM(AB5:AB66)</f>
        <v>3541562504</v>
      </c>
      <c r="AC67" s="559" t="s">
        <v>550</v>
      </c>
    </row>
    <row r="68" spans="1:35" ht="15.75" customHeight="1">
      <c r="A68" s="638" t="s">
        <v>666</v>
      </c>
      <c r="B68" s="48">
        <f>AVERAGE(B5:B66)</f>
        <v>21267665</v>
      </c>
      <c r="C68" s="116">
        <f t="shared" ref="C68:AA68" si="0">AVERAGE(C5:C66)</f>
        <v>37.324723379749685</v>
      </c>
      <c r="D68" s="129">
        <f t="shared" si="0"/>
        <v>3991497.9032258065</v>
      </c>
      <c r="E68" s="116">
        <f t="shared" si="0"/>
        <v>7.1514791910613056</v>
      </c>
      <c r="F68" s="129">
        <f t="shared" si="0"/>
        <v>23332398.548387095</v>
      </c>
      <c r="G68" s="116">
        <f t="shared" si="0"/>
        <v>40.966161556953701</v>
      </c>
      <c r="H68" s="129">
        <f>AVERAGE(H5:H66)</f>
        <v>814252.58064516133</v>
      </c>
      <c r="I68" s="116">
        <f>AVERAGE(I5:I66)</f>
        <v>1.6290587520088136</v>
      </c>
      <c r="J68" s="129">
        <f t="shared" si="0"/>
        <v>42084.919354838712</v>
      </c>
      <c r="K68" s="133">
        <f t="shared" si="0"/>
        <v>7.9698112836619636E-2</v>
      </c>
      <c r="L68" s="325">
        <f t="shared" si="0"/>
        <v>2468872.7903225808</v>
      </c>
      <c r="M68" s="116">
        <f t="shared" si="0"/>
        <v>4.5166088124173989</v>
      </c>
      <c r="N68" s="129" t="s">
        <v>550</v>
      </c>
      <c r="O68" s="116" t="s">
        <v>550</v>
      </c>
      <c r="P68" s="129">
        <f t="shared" si="0"/>
        <v>17.666666666666668</v>
      </c>
      <c r="Q68" s="116">
        <f t="shared" si="0"/>
        <v>0</v>
      </c>
      <c r="R68" s="129" t="s">
        <v>550</v>
      </c>
      <c r="S68" s="116" t="s">
        <v>550</v>
      </c>
      <c r="T68" s="129">
        <f t="shared" si="0"/>
        <v>624.88461538461536</v>
      </c>
      <c r="U68" s="49">
        <f t="shared" si="0"/>
        <v>7.9634804537591154E-6</v>
      </c>
      <c r="V68" s="116">
        <f>AVERAGE(V5:V66)</f>
        <v>5290261.7704918031</v>
      </c>
      <c r="W68" s="326">
        <f t="shared" si="0"/>
        <v>8.5548058289146454</v>
      </c>
      <c r="X68" s="132">
        <f t="shared" si="0"/>
        <v>3958718.0714285714</v>
      </c>
      <c r="Y68" s="234">
        <f t="shared" si="0"/>
        <v>6.6055312014218206</v>
      </c>
      <c r="Z68" s="132">
        <f t="shared" si="0"/>
        <v>1981760.74</v>
      </c>
      <c r="AA68" s="49">
        <f t="shared" si="0"/>
        <v>2.9624087949062852</v>
      </c>
      <c r="AB68" s="358">
        <f>AVERAGE(AB5:AB66)</f>
        <v>57121975.870967738</v>
      </c>
      <c r="AC68" s="133" t="s">
        <v>550</v>
      </c>
      <c r="AI68" s="667"/>
    </row>
    <row r="69" spans="1:35">
      <c r="A69" s="986" t="s">
        <v>284</v>
      </c>
      <c r="B69" s="993"/>
      <c r="C69" s="993"/>
      <c r="D69" s="993"/>
      <c r="E69" s="993"/>
      <c r="F69" s="993"/>
      <c r="G69" s="993"/>
      <c r="H69" s="993"/>
      <c r="I69" s="993"/>
      <c r="J69" s="993"/>
      <c r="K69" s="993"/>
      <c r="L69" s="993"/>
      <c r="M69" s="993"/>
      <c r="N69" s="993"/>
      <c r="O69" s="993"/>
      <c r="P69" s="993"/>
      <c r="Q69" s="993"/>
      <c r="R69" s="993"/>
      <c r="S69" s="993"/>
      <c r="T69" s="993"/>
      <c r="U69" s="993"/>
      <c r="V69" s="993"/>
      <c r="W69" s="993"/>
      <c r="X69" s="993"/>
      <c r="Y69" s="993"/>
      <c r="Z69" s="993"/>
      <c r="AA69" s="993"/>
      <c r="AB69" s="993"/>
      <c r="AC69" s="993"/>
    </row>
    <row r="131" spans="2:29" ht="28.5" customHeight="1">
      <c r="B131" s="1448"/>
      <c r="C131" s="1448"/>
      <c r="D131" s="1448"/>
      <c r="E131" s="1448"/>
      <c r="F131" s="1448"/>
      <c r="G131" s="1448"/>
      <c r="H131" s="749"/>
      <c r="I131" s="749"/>
      <c r="J131" s="1448"/>
      <c r="K131" s="1448"/>
      <c r="L131" s="1448"/>
      <c r="M131" s="1448"/>
      <c r="N131" s="1448"/>
      <c r="O131" s="1448"/>
      <c r="P131" s="1448"/>
      <c r="Q131" s="1448"/>
      <c r="R131" s="1448"/>
      <c r="S131" s="1448"/>
      <c r="T131" s="1448"/>
      <c r="U131" s="1448"/>
      <c r="V131" s="1448"/>
      <c r="W131" s="1448"/>
      <c r="X131" s="1448"/>
      <c r="Y131" s="1448"/>
      <c r="Z131" s="1448"/>
      <c r="AA131" s="1448"/>
      <c r="AB131" s="1448"/>
      <c r="AC131" s="1448"/>
    </row>
  </sheetData>
  <customSheetViews>
    <customSheetView guid="{CFB8F6A3-286B-44DA-98E2-E06FA9DC17D9}" scale="90" showGridLines="0">
      <pane xSplit="1" ySplit="6" topLeftCell="B7" activePane="bottomRight" state="frozen"/>
      <selection pane="bottomRight" activeCell="J21" sqref="J21"/>
      <colBreaks count="3" manualBreakCount="3">
        <brk id="9" max="70" man="1"/>
        <brk id="20" max="70" man="1"/>
        <brk id="29" max="1048575" man="1"/>
      </colBreaks>
      <pageMargins left="0.6692913385826772" right="0.43307086614173229" top="0.78740157480314965" bottom="0.39370078740157483" header="0.51181102362204722" footer="0.19685039370078741"/>
      <pageSetup paperSize="9" scale="80" firstPageNumber="12" fitToWidth="0" orientation="portrait" useFirstPageNumber="1" r:id="rId1"/>
      <headerFooter alignWithMargins="0"/>
    </customSheetView>
    <customSheetView guid="{429188B7-F8E8-41E0-BAA6-8F869C883D4F}" scale="70" showGridLines="0">
      <pane xSplit="1" ySplit="6" topLeftCell="B7" activePane="bottomRight" state="frozen"/>
      <selection pane="bottomRight" activeCell="A2" sqref="A2"/>
      <colBreaks count="1" manualBreakCount="1">
        <brk id="9" max="78" man="1"/>
      </colBreaks>
      <pageMargins left="0.74803149606299213" right="0.23622047244094491" top="1.1023622047244095" bottom="0.39370078740157483" header="0.59055118110236227" footer="0.31496062992125984"/>
      <pageSetup paperSize="8" scale="99" firstPageNumber="12" fitToWidth="0" orientation="portrait" r:id="rId2"/>
      <headerFooter alignWithMargins="0">
        <oddHeader xml:space="preserve">&amp;L&amp;"ＭＳ Ｐゴシック,太字"&amp;16ⅳ　市税内訳
（平成30年度）&amp;"ＭＳ Ｐゴシック,標準"&amp;11
</oddHeader>
      </headerFooter>
    </customSheetView>
  </customSheetViews>
  <mergeCells count="19">
    <mergeCell ref="Z2:AA2"/>
    <mergeCell ref="X2:Y2"/>
    <mergeCell ref="T1:U2"/>
    <mergeCell ref="B131:G131"/>
    <mergeCell ref="J131:U131"/>
    <mergeCell ref="V131:AC131"/>
    <mergeCell ref="F1:G2"/>
    <mergeCell ref="L1:M2"/>
    <mergeCell ref="B2:C2"/>
    <mergeCell ref="D2:E2"/>
    <mergeCell ref="B1:E1"/>
    <mergeCell ref="H1:K1"/>
    <mergeCell ref="H2:I2"/>
    <mergeCell ref="J2:K2"/>
    <mergeCell ref="AB1:AC2"/>
    <mergeCell ref="N1:O2"/>
    <mergeCell ref="P1:Q2"/>
    <mergeCell ref="V1:W2"/>
    <mergeCell ref="R1:S2"/>
  </mergeCells>
  <phoneticPr fontId="2"/>
  <dataValidations count="1">
    <dataValidation imeMode="disabled" allowBlank="1" showInputMessage="1" showErrorMessage="1" sqref="B5:AC66" xr:uid="{00000000-0002-0000-0C00-000000000000}"/>
  </dataValidations>
  <pageMargins left="0.74803149606299213" right="0.23622047244094491" top="1.1023622047244095" bottom="0.39370078740157483" header="0.59055118110236227" footer="0.31496062992125984"/>
  <pageSetup paperSize="9" scale="65" firstPageNumber="12" fitToWidth="0" orientation="portrait" r:id="rId3"/>
  <headerFooter alignWithMargins="0">
    <oddHeader xml:space="preserve">&amp;L&amp;"ＭＳ Ｐゴシック,太字"&amp;16&amp;K01+000ⅳ　市税内訳
（令和３年度）&amp;"ＭＳ Ｐゴシック,標準"&amp;11
</oddHeader>
  </headerFooter>
  <colBreaks count="1" manualBreakCount="1">
    <brk id="11" max="68" man="1"/>
  </colBreaks>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AE131"/>
  <sheetViews>
    <sheetView showGridLines="0" view="pageBreakPreview" zoomScaleNormal="90" zoomScaleSheetLayoutView="100" workbookViewId="0">
      <pane xSplit="1" ySplit="4" topLeftCell="B5" activePane="bottomRight" state="frozen"/>
      <selection sqref="A1:C2"/>
      <selection pane="topRight" sqref="A1:C2"/>
      <selection pane="bottomLeft" sqref="A1:C2"/>
      <selection pane="bottomRight"/>
    </sheetView>
  </sheetViews>
  <sheetFormatPr defaultColWidth="9" defaultRowHeight="13.5"/>
  <cols>
    <col min="1" max="1" width="13.75" customWidth="1"/>
    <col min="2" max="2" width="10.375" customWidth="1"/>
    <col min="3" max="10" width="10.625" customWidth="1"/>
    <col min="22" max="22" width="9.75" bestFit="1" customWidth="1"/>
  </cols>
  <sheetData>
    <row r="1" spans="1:31" ht="17.25" customHeight="1">
      <c r="A1" s="44" t="s">
        <v>470</v>
      </c>
      <c r="B1" s="1395" t="s">
        <v>454</v>
      </c>
      <c r="C1" s="1752"/>
      <c r="D1" s="1752"/>
      <c r="E1" s="1752" t="s">
        <v>173</v>
      </c>
      <c r="F1" s="1752"/>
      <c r="G1" s="1398"/>
      <c r="H1" s="1753" t="s">
        <v>179</v>
      </c>
      <c r="I1" s="1752"/>
      <c r="J1" s="1692"/>
    </row>
    <row r="2" spans="1:31" ht="17.25" customHeight="1">
      <c r="A2" s="53"/>
      <c r="B2" s="1754" t="s">
        <v>180</v>
      </c>
      <c r="C2" s="1756" t="s">
        <v>181</v>
      </c>
      <c r="D2" s="1482" t="s">
        <v>184</v>
      </c>
      <c r="E2" s="1756" t="s">
        <v>180</v>
      </c>
      <c r="F2" s="1756" t="s">
        <v>181</v>
      </c>
      <c r="G2" s="1509" t="s">
        <v>182</v>
      </c>
      <c r="H2" s="1757" t="s">
        <v>180</v>
      </c>
      <c r="I2" s="1756" t="s">
        <v>181</v>
      </c>
      <c r="J2" s="1508" t="s">
        <v>182</v>
      </c>
    </row>
    <row r="3" spans="1:31" ht="17.25" customHeight="1">
      <c r="A3" s="888"/>
      <c r="B3" s="1755"/>
      <c r="C3" s="1482"/>
      <c r="D3" s="1482"/>
      <c r="E3" s="1482"/>
      <c r="F3" s="1756"/>
      <c r="G3" s="1509"/>
      <c r="H3" s="1757"/>
      <c r="I3" s="1756"/>
      <c r="J3" s="1508"/>
    </row>
    <row r="4" spans="1:31" ht="17.25" customHeight="1">
      <c r="A4" s="58" t="s">
        <v>469</v>
      </c>
      <c r="B4" s="56" t="s">
        <v>185</v>
      </c>
      <c r="C4" s="51" t="s">
        <v>185</v>
      </c>
      <c r="D4" s="51" t="s">
        <v>185</v>
      </c>
      <c r="E4" s="51" t="s">
        <v>185</v>
      </c>
      <c r="F4" s="51" t="s">
        <v>185</v>
      </c>
      <c r="G4" s="66" t="s">
        <v>185</v>
      </c>
      <c r="H4" s="76" t="s">
        <v>185</v>
      </c>
      <c r="I4" s="51" t="s">
        <v>185</v>
      </c>
      <c r="J4" s="52" t="s">
        <v>185</v>
      </c>
    </row>
    <row r="5" spans="1:31" ht="15.75" customHeight="1">
      <c r="A5" s="458" t="s">
        <v>253</v>
      </c>
      <c r="B5" s="248">
        <v>98.9</v>
      </c>
      <c r="C5" s="239">
        <v>33.6</v>
      </c>
      <c r="D5" s="239">
        <v>96.5</v>
      </c>
      <c r="E5" s="239">
        <v>98.9</v>
      </c>
      <c r="F5" s="239">
        <v>49.7</v>
      </c>
      <c r="G5" s="249">
        <v>96.7</v>
      </c>
      <c r="H5" s="359">
        <v>99</v>
      </c>
      <c r="I5" s="239">
        <v>42.1</v>
      </c>
      <c r="J5" s="247">
        <v>96.9</v>
      </c>
    </row>
    <row r="6" spans="1:31" ht="15.75" customHeight="1">
      <c r="A6" s="638" t="s">
        <v>478</v>
      </c>
      <c r="B6" s="1145">
        <v>99.5</v>
      </c>
      <c r="C6" s="1095">
        <v>30.2</v>
      </c>
      <c r="D6" s="1095">
        <v>97.9</v>
      </c>
      <c r="E6" s="1095">
        <v>96.3</v>
      </c>
      <c r="F6" s="1095">
        <v>39.1</v>
      </c>
      <c r="G6" s="1146">
        <v>99.5</v>
      </c>
      <c r="H6" s="1147">
        <v>99.5</v>
      </c>
      <c r="I6" s="1095">
        <v>35.94</v>
      </c>
      <c r="J6" s="1148">
        <v>97.18</v>
      </c>
      <c r="AB6" s="665"/>
      <c r="AC6" s="665"/>
    </row>
    <row r="7" spans="1:31" ht="15.75" customHeight="1">
      <c r="A7" s="458" t="s">
        <v>206</v>
      </c>
      <c r="B7" s="248">
        <v>99.5</v>
      </c>
      <c r="C7" s="239">
        <v>23.3</v>
      </c>
      <c r="D7" s="239">
        <v>96.3</v>
      </c>
      <c r="E7" s="239">
        <v>98.8</v>
      </c>
      <c r="F7" s="239">
        <v>23.9</v>
      </c>
      <c r="G7" s="249">
        <v>93.2</v>
      </c>
      <c r="H7" s="359">
        <v>99.2</v>
      </c>
      <c r="I7" s="239">
        <v>23.9</v>
      </c>
      <c r="J7" s="247">
        <v>95</v>
      </c>
      <c r="S7" s="1276"/>
      <c r="Z7" s="1276"/>
      <c r="AB7" s="665"/>
      <c r="AC7" s="665"/>
    </row>
    <row r="8" spans="1:31" ht="15.75" customHeight="1">
      <c r="A8" s="638" t="s">
        <v>514</v>
      </c>
      <c r="B8" s="199">
        <v>99</v>
      </c>
      <c r="C8" s="181">
        <v>33.1</v>
      </c>
      <c r="D8" s="181">
        <v>96.8</v>
      </c>
      <c r="E8" s="181">
        <v>99</v>
      </c>
      <c r="F8" s="181">
        <v>29.1</v>
      </c>
      <c r="G8" s="204">
        <v>95.3</v>
      </c>
      <c r="H8" s="395">
        <v>99</v>
      </c>
      <c r="I8" s="181">
        <v>30.3</v>
      </c>
      <c r="J8" s="198">
        <v>96.2</v>
      </c>
      <c r="K8" s="657"/>
      <c r="L8" s="657"/>
      <c r="M8" s="657"/>
      <c r="P8" s="657"/>
      <c r="Q8" s="657"/>
      <c r="R8" s="657"/>
      <c r="S8" s="657"/>
      <c r="T8" s="657"/>
      <c r="U8" s="657"/>
      <c r="V8" s="657"/>
      <c r="W8" s="657"/>
      <c r="X8" s="657"/>
      <c r="Y8" s="657"/>
      <c r="Z8" s="657"/>
      <c r="AA8" s="657"/>
      <c r="AB8" s="674"/>
      <c r="AC8" s="665"/>
    </row>
    <row r="9" spans="1:31" ht="15.75" customHeight="1">
      <c r="A9" s="458" t="s">
        <v>479</v>
      </c>
      <c r="B9" s="462">
        <v>99.5</v>
      </c>
      <c r="C9" s="451">
        <v>39.799999999999997</v>
      </c>
      <c r="D9" s="451">
        <v>98.3</v>
      </c>
      <c r="E9" s="451">
        <v>99.3</v>
      </c>
      <c r="F9" s="451">
        <v>36.700000000000003</v>
      </c>
      <c r="G9" s="457">
        <v>97.6</v>
      </c>
      <c r="H9" s="499">
        <v>99.4</v>
      </c>
      <c r="I9" s="451">
        <v>37.700000000000003</v>
      </c>
      <c r="J9" s="459">
        <v>98.1</v>
      </c>
      <c r="K9" s="657"/>
      <c r="L9" s="657"/>
      <c r="M9" s="657"/>
      <c r="P9" s="657"/>
      <c r="Q9" s="657"/>
      <c r="R9" s="657"/>
      <c r="S9" s="657"/>
      <c r="T9" s="657"/>
      <c r="U9" s="657"/>
      <c r="V9" s="657"/>
      <c r="W9" s="657"/>
      <c r="X9" s="657"/>
      <c r="Y9" s="657"/>
      <c r="Z9" s="657"/>
      <c r="AA9" s="657"/>
      <c r="AB9" s="674"/>
      <c r="AC9" s="665"/>
      <c r="AE9" s="1276"/>
    </row>
    <row r="10" spans="1:31" ht="15.75" customHeight="1">
      <c r="A10" s="638" t="s">
        <v>263</v>
      </c>
      <c r="B10" s="199">
        <v>99.3</v>
      </c>
      <c r="C10" s="181">
        <v>27.5</v>
      </c>
      <c r="D10" s="181">
        <v>97.7</v>
      </c>
      <c r="E10" s="181">
        <v>98.8</v>
      </c>
      <c r="F10" s="181">
        <v>23.4</v>
      </c>
      <c r="G10" s="204">
        <v>94.6</v>
      </c>
      <c r="H10" s="395">
        <v>99.1</v>
      </c>
      <c r="I10" s="181">
        <v>24.6</v>
      </c>
      <c r="J10" s="198">
        <v>96.4</v>
      </c>
      <c r="K10" s="657"/>
      <c r="L10" s="657"/>
      <c r="M10" s="657"/>
      <c r="P10" s="657"/>
      <c r="Q10" s="657"/>
      <c r="R10" s="657"/>
      <c r="S10" s="657"/>
      <c r="T10" s="657"/>
      <c r="U10" s="657"/>
      <c r="V10" s="657"/>
      <c r="W10" s="657"/>
      <c r="X10" s="657"/>
      <c r="Y10" s="657"/>
      <c r="Z10" s="657"/>
      <c r="AA10" s="657"/>
      <c r="AB10" s="674"/>
      <c r="AC10" s="665"/>
    </row>
    <row r="11" spans="1:31" ht="15.75" customHeight="1">
      <c r="A11" s="458" t="s">
        <v>542</v>
      </c>
      <c r="B11" s="462">
        <v>99.3</v>
      </c>
      <c r="C11" s="451">
        <v>25.7</v>
      </c>
      <c r="D11" s="451">
        <v>97.3</v>
      </c>
      <c r="E11" s="451">
        <v>98.9</v>
      </c>
      <c r="F11" s="451">
        <v>29.4</v>
      </c>
      <c r="G11" s="457">
        <v>95.9</v>
      </c>
      <c r="H11" s="499">
        <v>99.2</v>
      </c>
      <c r="I11" s="451">
        <v>27.7</v>
      </c>
      <c r="J11" s="459">
        <v>96.7</v>
      </c>
      <c r="K11" s="657"/>
      <c r="L11" s="657"/>
      <c r="M11" s="657"/>
      <c r="P11" s="657"/>
      <c r="Q11" s="657"/>
      <c r="R11" s="657"/>
      <c r="S11" s="657"/>
      <c r="T11" s="657"/>
      <c r="U11" s="657"/>
      <c r="V11" s="657"/>
      <c r="W11" s="657"/>
      <c r="X11" s="657"/>
      <c r="Y11" s="657"/>
      <c r="Z11" s="657"/>
      <c r="AA11" s="657"/>
      <c r="AB11" s="674"/>
      <c r="AC11" s="665"/>
    </row>
    <row r="12" spans="1:31" ht="15.75" customHeight="1">
      <c r="A12" s="638" t="s">
        <v>532</v>
      </c>
      <c r="B12" s="199">
        <v>99.3</v>
      </c>
      <c r="C12" s="181">
        <v>28.8</v>
      </c>
      <c r="D12" s="181">
        <v>97.3</v>
      </c>
      <c r="E12" s="181">
        <v>99.2</v>
      </c>
      <c r="F12" s="181">
        <v>34.5</v>
      </c>
      <c r="G12" s="204">
        <v>97.3</v>
      </c>
      <c r="H12" s="395">
        <v>99.3</v>
      </c>
      <c r="I12" s="181">
        <v>31.5</v>
      </c>
      <c r="J12" s="198">
        <v>97.4</v>
      </c>
      <c r="K12" s="657"/>
      <c r="L12" s="657"/>
      <c r="M12" s="657"/>
      <c r="P12" s="657"/>
      <c r="Q12" s="657"/>
      <c r="R12" s="657"/>
      <c r="S12" s="657"/>
      <c r="T12" s="657"/>
      <c r="U12" s="657"/>
      <c r="V12" s="657"/>
      <c r="W12" s="657"/>
      <c r="X12" s="657"/>
      <c r="Y12" s="657"/>
      <c r="Z12" s="657"/>
      <c r="AA12" s="657"/>
      <c r="AB12" s="674"/>
      <c r="AC12" s="665"/>
    </row>
    <row r="13" spans="1:31" ht="15.75" customHeight="1">
      <c r="A13" s="458" t="s">
        <v>480</v>
      </c>
      <c r="B13" s="462">
        <v>99</v>
      </c>
      <c r="C13" s="451">
        <v>23.2</v>
      </c>
      <c r="D13" s="451">
        <v>96</v>
      </c>
      <c r="E13" s="451">
        <v>99.3</v>
      </c>
      <c r="F13" s="451">
        <v>38</v>
      </c>
      <c r="G13" s="457">
        <v>97.1</v>
      </c>
      <c r="H13" s="499">
        <v>99.2</v>
      </c>
      <c r="I13" s="451">
        <v>31.6</v>
      </c>
      <c r="J13" s="459">
        <v>96.8</v>
      </c>
      <c r="K13" s="657"/>
      <c r="L13" s="657"/>
      <c r="M13" s="657"/>
      <c r="P13" s="657"/>
      <c r="Q13" s="657"/>
      <c r="R13" s="657"/>
      <c r="S13" s="657"/>
      <c r="T13" s="657"/>
      <c r="U13" s="657"/>
      <c r="V13" s="657"/>
      <c r="W13" s="657"/>
      <c r="X13" s="657"/>
      <c r="Y13" s="657"/>
      <c r="Z13" s="657"/>
      <c r="AA13" s="657"/>
      <c r="AB13" s="674"/>
      <c r="AC13" s="665"/>
    </row>
    <row r="14" spans="1:31" ht="15.75" customHeight="1">
      <c r="A14" s="638" t="s">
        <v>481</v>
      </c>
      <c r="B14" s="199">
        <v>98.9</v>
      </c>
      <c r="C14" s="181">
        <v>27.4</v>
      </c>
      <c r="D14" s="181">
        <v>95.8</v>
      </c>
      <c r="E14" s="181">
        <v>99</v>
      </c>
      <c r="F14" s="181">
        <v>24.3</v>
      </c>
      <c r="G14" s="204">
        <v>96</v>
      </c>
      <c r="H14" s="395">
        <v>99</v>
      </c>
      <c r="I14" s="181">
        <v>26</v>
      </c>
      <c r="J14" s="198">
        <v>96.2</v>
      </c>
      <c r="K14" s="657"/>
      <c r="L14" s="657"/>
      <c r="M14" s="657"/>
      <c r="P14" s="657"/>
      <c r="Q14" s="657"/>
      <c r="R14" s="657"/>
      <c r="S14" s="657"/>
      <c r="T14" s="657"/>
      <c r="U14" s="657"/>
      <c r="V14" s="657"/>
      <c r="W14" s="657"/>
      <c r="X14" s="657"/>
      <c r="Y14" s="657"/>
      <c r="Z14" s="657"/>
      <c r="AA14" s="657"/>
      <c r="AB14" s="674"/>
      <c r="AC14" s="665"/>
    </row>
    <row r="15" spans="1:31" ht="15.75" customHeight="1">
      <c r="A15" s="458" t="s">
        <v>576</v>
      </c>
      <c r="B15" s="314">
        <v>99.1</v>
      </c>
      <c r="C15" s="253">
        <v>36.6</v>
      </c>
      <c r="D15" s="253">
        <v>97.4</v>
      </c>
      <c r="E15" s="239">
        <v>99.1</v>
      </c>
      <c r="F15" s="239">
        <v>54.7</v>
      </c>
      <c r="G15" s="249">
        <v>97.7</v>
      </c>
      <c r="H15" s="359">
        <v>99.1</v>
      </c>
      <c r="I15" s="239">
        <v>44.8</v>
      </c>
      <c r="J15" s="247">
        <v>97.6</v>
      </c>
      <c r="T15" s="665"/>
      <c r="U15" s="666"/>
      <c r="V15" s="665"/>
      <c r="W15" s="665"/>
      <c r="X15" s="665"/>
    </row>
    <row r="16" spans="1:31" ht="15.75" customHeight="1">
      <c r="A16" s="638" t="s">
        <v>482</v>
      </c>
      <c r="B16" s="234">
        <v>99.2</v>
      </c>
      <c r="C16" s="116">
        <v>38.9</v>
      </c>
      <c r="D16" s="116">
        <v>98</v>
      </c>
      <c r="E16" s="116">
        <v>99.1</v>
      </c>
      <c r="F16" s="116">
        <v>41.9</v>
      </c>
      <c r="G16" s="235">
        <v>97.9</v>
      </c>
      <c r="H16" s="236">
        <v>99.1</v>
      </c>
      <c r="I16" s="116">
        <v>39.9</v>
      </c>
      <c r="J16" s="133">
        <v>98</v>
      </c>
    </row>
    <row r="17" spans="1:10" ht="15.75" customHeight="1">
      <c r="A17" s="458" t="s">
        <v>363</v>
      </c>
      <c r="B17" s="248">
        <v>99.5</v>
      </c>
      <c r="C17" s="239">
        <v>37.200000000000003</v>
      </c>
      <c r="D17" s="239">
        <v>98.7</v>
      </c>
      <c r="E17" s="239">
        <v>99.6</v>
      </c>
      <c r="F17" s="239">
        <v>49.1</v>
      </c>
      <c r="G17" s="249">
        <v>98.6</v>
      </c>
      <c r="H17" s="359">
        <v>99.6</v>
      </c>
      <c r="I17" s="239">
        <v>45.8</v>
      </c>
      <c r="J17" s="247">
        <v>98.7</v>
      </c>
    </row>
    <row r="18" spans="1:10" ht="15.75" customHeight="1">
      <c r="A18" s="638" t="s">
        <v>483</v>
      </c>
      <c r="B18" s="199">
        <v>99.7</v>
      </c>
      <c r="C18" s="181">
        <v>46.9</v>
      </c>
      <c r="D18" s="181">
        <v>99.2</v>
      </c>
      <c r="E18" s="181">
        <v>99.8</v>
      </c>
      <c r="F18" s="181">
        <v>75.3</v>
      </c>
      <c r="G18" s="204">
        <v>99.6</v>
      </c>
      <c r="H18" s="395">
        <v>99.8</v>
      </c>
      <c r="I18" s="181">
        <v>50.2</v>
      </c>
      <c r="J18" s="198">
        <v>99.3</v>
      </c>
    </row>
    <row r="19" spans="1:10" ht="15.75" customHeight="1">
      <c r="A19" s="458" t="s">
        <v>484</v>
      </c>
      <c r="B19" s="1181">
        <v>99.02</v>
      </c>
      <c r="C19" s="1163">
        <v>28.24</v>
      </c>
      <c r="D19" s="1163">
        <v>96.77</v>
      </c>
      <c r="E19" s="1163">
        <v>99.48</v>
      </c>
      <c r="F19" s="1163">
        <v>35.619999999999997</v>
      </c>
      <c r="G19" s="1161">
        <v>97.66</v>
      </c>
      <c r="H19" s="1182">
        <v>99.34</v>
      </c>
      <c r="I19" s="1163">
        <v>35.549999999999997</v>
      </c>
      <c r="J19" s="1183">
        <v>97.52</v>
      </c>
    </row>
    <row r="20" spans="1:10" ht="15.75" customHeight="1">
      <c r="A20" s="638" t="s">
        <v>575</v>
      </c>
      <c r="B20" s="199">
        <v>98.8</v>
      </c>
      <c r="C20" s="181">
        <v>39.700000000000003</v>
      </c>
      <c r="D20" s="181">
        <v>96.6</v>
      </c>
      <c r="E20" s="181">
        <v>99.4</v>
      </c>
      <c r="F20" s="181">
        <v>67.7</v>
      </c>
      <c r="G20" s="204">
        <v>98.9</v>
      </c>
      <c r="H20" s="395">
        <v>99.1</v>
      </c>
      <c r="I20" s="181">
        <v>49.3</v>
      </c>
      <c r="J20" s="198">
        <v>97.9</v>
      </c>
    </row>
    <row r="21" spans="1:10" ht="15.75" customHeight="1">
      <c r="A21" s="458" t="s">
        <v>485</v>
      </c>
      <c r="B21" s="248">
        <v>99.1</v>
      </c>
      <c r="C21" s="239">
        <v>41.5</v>
      </c>
      <c r="D21" s="239">
        <v>97.5</v>
      </c>
      <c r="E21" s="239">
        <v>99.5</v>
      </c>
      <c r="F21" s="239">
        <v>46.1</v>
      </c>
      <c r="G21" s="249">
        <v>98.3</v>
      </c>
      <c r="H21" s="359">
        <v>99.3</v>
      </c>
      <c r="I21" s="239">
        <v>44.4</v>
      </c>
      <c r="J21" s="247">
        <v>98</v>
      </c>
    </row>
    <row r="22" spans="1:10" ht="15.75" customHeight="1">
      <c r="A22" s="638" t="s">
        <v>486</v>
      </c>
      <c r="B22" s="234">
        <v>99.1</v>
      </c>
      <c r="C22" s="116">
        <v>38.6</v>
      </c>
      <c r="D22" s="116">
        <v>97.3</v>
      </c>
      <c r="E22" s="116">
        <v>99.5</v>
      </c>
      <c r="F22" s="116">
        <v>49.5</v>
      </c>
      <c r="G22" s="204">
        <v>98.7</v>
      </c>
      <c r="H22" s="395">
        <v>99.3</v>
      </c>
      <c r="I22" s="181">
        <v>42.6</v>
      </c>
      <c r="J22" s="198">
        <v>98</v>
      </c>
    </row>
    <row r="23" spans="1:10" ht="15.75" customHeight="1">
      <c r="A23" s="458" t="s">
        <v>204</v>
      </c>
      <c r="B23" s="248">
        <v>98.8</v>
      </c>
      <c r="C23" s="239">
        <v>36.299999999999997</v>
      </c>
      <c r="D23" s="239">
        <v>96.7</v>
      </c>
      <c r="E23" s="239">
        <v>99.3</v>
      </c>
      <c r="F23" s="239">
        <v>47</v>
      </c>
      <c r="G23" s="249">
        <v>97.9</v>
      </c>
      <c r="H23" s="359">
        <v>99.1</v>
      </c>
      <c r="I23" s="239">
        <v>40.700000000000003</v>
      </c>
      <c r="J23" s="247">
        <v>97.4</v>
      </c>
    </row>
    <row r="24" spans="1:10" ht="15.75" customHeight="1">
      <c r="A24" s="638" t="s">
        <v>487</v>
      </c>
      <c r="B24" s="199">
        <v>99.6</v>
      </c>
      <c r="C24" s="181">
        <v>39.799999999999997</v>
      </c>
      <c r="D24" s="181">
        <v>98.6</v>
      </c>
      <c r="E24" s="181">
        <v>99.8</v>
      </c>
      <c r="F24" s="181">
        <v>64.3</v>
      </c>
      <c r="G24" s="204">
        <v>99.6</v>
      </c>
      <c r="H24" s="395">
        <v>99.7</v>
      </c>
      <c r="I24" s="181">
        <v>47.6</v>
      </c>
      <c r="J24" s="198">
        <v>99.1</v>
      </c>
    </row>
    <row r="25" spans="1:10" ht="15.75" customHeight="1">
      <c r="A25" s="458" t="s">
        <v>488</v>
      </c>
      <c r="B25" s="248">
        <v>98.9</v>
      </c>
      <c r="C25" s="239">
        <v>29.9</v>
      </c>
      <c r="D25" s="239">
        <v>96.1</v>
      </c>
      <c r="E25" s="239">
        <v>99.4</v>
      </c>
      <c r="F25" s="239">
        <v>30.9</v>
      </c>
      <c r="G25" s="249">
        <v>97.3</v>
      </c>
      <c r="H25" s="359">
        <v>99.2</v>
      </c>
      <c r="I25" s="239">
        <v>30.4</v>
      </c>
      <c r="J25" s="247">
        <v>97</v>
      </c>
    </row>
    <row r="26" spans="1:10" ht="15.75" customHeight="1">
      <c r="A26" s="638" t="s">
        <v>208</v>
      </c>
      <c r="B26" s="199">
        <v>99.3</v>
      </c>
      <c r="C26" s="181">
        <v>35.9</v>
      </c>
      <c r="D26" s="181">
        <v>96.9</v>
      </c>
      <c r="E26" s="181">
        <v>99.1</v>
      </c>
      <c r="F26" s="181">
        <v>31.8</v>
      </c>
      <c r="G26" s="204">
        <v>95.4</v>
      </c>
      <c r="H26" s="395">
        <v>99.2</v>
      </c>
      <c r="I26" s="181">
        <v>33.299999999999997</v>
      </c>
      <c r="J26" s="198">
        <v>96.3</v>
      </c>
    </row>
    <row r="27" spans="1:10" ht="15.75" customHeight="1">
      <c r="A27" s="458" t="s">
        <v>489</v>
      </c>
      <c r="B27" s="248">
        <v>99.4</v>
      </c>
      <c r="C27" s="239">
        <v>38.9</v>
      </c>
      <c r="D27" s="239">
        <v>97.5</v>
      </c>
      <c r="E27" s="239">
        <v>99.4</v>
      </c>
      <c r="F27" s="239">
        <v>49.8</v>
      </c>
      <c r="G27" s="249">
        <v>97.6</v>
      </c>
      <c r="H27" s="359">
        <v>99.4</v>
      </c>
      <c r="I27" s="239">
        <v>45.3</v>
      </c>
      <c r="J27" s="247">
        <v>97.7</v>
      </c>
    </row>
    <row r="28" spans="1:10" ht="15.75" customHeight="1">
      <c r="A28" s="638" t="s">
        <v>574</v>
      </c>
      <c r="B28" s="199">
        <v>99.6</v>
      </c>
      <c r="C28" s="181">
        <v>46</v>
      </c>
      <c r="D28" s="181">
        <v>98.7</v>
      </c>
      <c r="E28" s="181">
        <v>99.5</v>
      </c>
      <c r="F28" s="181">
        <v>43.4</v>
      </c>
      <c r="G28" s="204">
        <v>97.5</v>
      </c>
      <c r="H28" s="395">
        <v>99.6</v>
      </c>
      <c r="I28" s="181">
        <v>44</v>
      </c>
      <c r="J28" s="198">
        <v>98.2</v>
      </c>
    </row>
    <row r="29" spans="1:10" ht="15.75" customHeight="1">
      <c r="A29" s="458" t="s">
        <v>573</v>
      </c>
      <c r="B29" s="248">
        <v>99.5</v>
      </c>
      <c r="C29" s="239">
        <v>40.1</v>
      </c>
      <c r="D29" s="239">
        <v>98.1</v>
      </c>
      <c r="E29" s="239">
        <v>99</v>
      </c>
      <c r="F29" s="239">
        <v>25.8</v>
      </c>
      <c r="G29" s="249">
        <v>95.4</v>
      </c>
      <c r="H29" s="359">
        <v>99.3</v>
      </c>
      <c r="I29" s="239">
        <v>30.1</v>
      </c>
      <c r="J29" s="247">
        <v>96.8</v>
      </c>
    </row>
    <row r="30" spans="1:10" ht="15.75" customHeight="1">
      <c r="A30" s="638" t="s">
        <v>257</v>
      </c>
      <c r="B30" s="199">
        <v>99.6</v>
      </c>
      <c r="C30" s="181">
        <v>48.8</v>
      </c>
      <c r="D30" s="181">
        <v>99.1</v>
      </c>
      <c r="E30" s="181">
        <v>99.6</v>
      </c>
      <c r="F30" s="181">
        <v>54.3</v>
      </c>
      <c r="G30" s="204">
        <v>99</v>
      </c>
      <c r="H30" s="395">
        <v>99.7</v>
      </c>
      <c r="I30" s="181">
        <v>52.6</v>
      </c>
      <c r="J30" s="198">
        <v>99.1</v>
      </c>
    </row>
    <row r="31" spans="1:10" ht="15.75" customHeight="1">
      <c r="A31" s="458" t="s">
        <v>607</v>
      </c>
      <c r="B31" s="462">
        <v>99.3</v>
      </c>
      <c r="C31" s="451">
        <v>35.1</v>
      </c>
      <c r="D31" s="451">
        <v>98</v>
      </c>
      <c r="E31" s="451">
        <v>99.5</v>
      </c>
      <c r="F31" s="451">
        <v>58.8</v>
      </c>
      <c r="G31" s="457">
        <v>98.6</v>
      </c>
      <c r="H31" s="499">
        <v>99.5</v>
      </c>
      <c r="I31" s="451">
        <v>46.6</v>
      </c>
      <c r="J31" s="459">
        <v>98.4</v>
      </c>
    </row>
    <row r="32" spans="1:10" ht="15.75" customHeight="1">
      <c r="A32" s="638" t="s">
        <v>220</v>
      </c>
      <c r="B32" s="234">
        <v>99</v>
      </c>
      <c r="C32" s="116">
        <v>26.1</v>
      </c>
      <c r="D32" s="116">
        <v>95.9</v>
      </c>
      <c r="E32" s="116">
        <v>99</v>
      </c>
      <c r="F32" s="116">
        <v>24.9</v>
      </c>
      <c r="G32" s="235">
        <v>95.1</v>
      </c>
      <c r="H32" s="236">
        <v>99.1</v>
      </c>
      <c r="I32" s="116">
        <v>26.1</v>
      </c>
      <c r="J32" s="133">
        <v>95.7</v>
      </c>
    </row>
    <row r="33" spans="1:10" ht="15.75" customHeight="1">
      <c r="A33" s="458" t="s">
        <v>490</v>
      </c>
      <c r="B33" s="462">
        <v>99.1</v>
      </c>
      <c r="C33" s="451">
        <v>36.299999999999997</v>
      </c>
      <c r="D33" s="451">
        <v>96.4</v>
      </c>
      <c r="E33" s="451">
        <v>99.6</v>
      </c>
      <c r="F33" s="451">
        <v>33.5</v>
      </c>
      <c r="G33" s="457">
        <v>98</v>
      </c>
      <c r="H33" s="499">
        <v>99.4</v>
      </c>
      <c r="I33" s="451">
        <v>35.5</v>
      </c>
      <c r="J33" s="459">
        <v>97.4</v>
      </c>
    </row>
    <row r="34" spans="1:10" ht="15.75" customHeight="1">
      <c r="A34" s="638" t="s">
        <v>218</v>
      </c>
      <c r="B34" s="234">
        <v>99.1</v>
      </c>
      <c r="C34" s="116">
        <v>27.9</v>
      </c>
      <c r="D34" s="116">
        <v>96.8</v>
      </c>
      <c r="E34" s="116">
        <v>99.6</v>
      </c>
      <c r="F34" s="116">
        <v>32.1</v>
      </c>
      <c r="G34" s="235">
        <v>98.5</v>
      </c>
      <c r="H34" s="236">
        <v>99.4</v>
      </c>
      <c r="I34" s="116">
        <v>29.8</v>
      </c>
      <c r="J34" s="133">
        <v>97.8</v>
      </c>
    </row>
    <row r="35" spans="1:10" ht="15.75" customHeight="1">
      <c r="A35" s="458" t="s">
        <v>602</v>
      </c>
      <c r="B35" s="462">
        <v>99.3</v>
      </c>
      <c r="C35" s="451">
        <v>32.6</v>
      </c>
      <c r="D35" s="451">
        <v>97.5</v>
      </c>
      <c r="E35" s="451">
        <v>99.5</v>
      </c>
      <c r="F35" s="451">
        <v>32.5</v>
      </c>
      <c r="G35" s="457">
        <v>98</v>
      </c>
      <c r="H35" s="499">
        <v>99.4</v>
      </c>
      <c r="I35" s="451">
        <v>33.5</v>
      </c>
      <c r="J35" s="459">
        <v>97.9</v>
      </c>
    </row>
    <row r="36" spans="1:10" ht="15.75" customHeight="1">
      <c r="A36" s="638" t="s">
        <v>210</v>
      </c>
      <c r="B36" s="234">
        <v>99.5</v>
      </c>
      <c r="C36" s="116">
        <v>35.299999999999997</v>
      </c>
      <c r="D36" s="116">
        <v>98.4</v>
      </c>
      <c r="E36" s="116">
        <v>99.8</v>
      </c>
      <c r="F36" s="116">
        <v>47.2</v>
      </c>
      <c r="G36" s="235">
        <v>99.6</v>
      </c>
      <c r="H36" s="236">
        <v>99.7</v>
      </c>
      <c r="I36" s="116">
        <v>38.1</v>
      </c>
      <c r="J36" s="133">
        <v>99.1</v>
      </c>
    </row>
    <row r="37" spans="1:10" ht="15.75" customHeight="1">
      <c r="A37" s="458" t="s">
        <v>229</v>
      </c>
      <c r="B37" s="248">
        <v>99.3</v>
      </c>
      <c r="C37" s="239">
        <v>27.1</v>
      </c>
      <c r="D37" s="239">
        <v>96.7</v>
      </c>
      <c r="E37" s="239">
        <v>99.1</v>
      </c>
      <c r="F37" s="239">
        <v>39.6</v>
      </c>
      <c r="G37" s="249">
        <v>95.1</v>
      </c>
      <c r="H37" s="359">
        <v>99.2</v>
      </c>
      <c r="I37" s="239">
        <v>34.700000000000003</v>
      </c>
      <c r="J37" s="247">
        <v>96</v>
      </c>
    </row>
    <row r="38" spans="1:10" ht="15.75" customHeight="1">
      <c r="A38" s="638" t="s">
        <v>491</v>
      </c>
      <c r="B38" s="234">
        <v>99.3</v>
      </c>
      <c r="C38" s="116">
        <v>36.299999999999997</v>
      </c>
      <c r="D38" s="116">
        <v>97.6</v>
      </c>
      <c r="E38" s="116">
        <v>99.4</v>
      </c>
      <c r="F38" s="116">
        <v>59.3</v>
      </c>
      <c r="G38" s="235">
        <v>98.1</v>
      </c>
      <c r="H38" s="236">
        <v>99.4</v>
      </c>
      <c r="I38" s="116">
        <v>48.4</v>
      </c>
      <c r="J38" s="133">
        <v>97.9</v>
      </c>
    </row>
    <row r="39" spans="1:10" ht="15.75" customHeight="1">
      <c r="A39" s="458" t="s">
        <v>577</v>
      </c>
      <c r="B39" s="248">
        <v>99.5</v>
      </c>
      <c r="C39" s="239">
        <v>41.6</v>
      </c>
      <c r="D39" s="239">
        <v>98.5</v>
      </c>
      <c r="E39" s="239">
        <v>99.7</v>
      </c>
      <c r="F39" s="239">
        <v>88.4</v>
      </c>
      <c r="G39" s="249">
        <v>99.2</v>
      </c>
      <c r="H39" s="359">
        <v>99.6</v>
      </c>
      <c r="I39" s="239">
        <v>73.3</v>
      </c>
      <c r="J39" s="247">
        <v>98.8</v>
      </c>
    </row>
    <row r="40" spans="1:10" ht="15.75" customHeight="1">
      <c r="A40" s="638" t="s">
        <v>492</v>
      </c>
      <c r="B40" s="234">
        <v>99.6</v>
      </c>
      <c r="C40" s="116">
        <v>61.3</v>
      </c>
      <c r="D40" s="116">
        <v>99.3</v>
      </c>
      <c r="E40" s="116">
        <v>99.9</v>
      </c>
      <c r="F40" s="116">
        <v>94.3</v>
      </c>
      <c r="G40" s="235">
        <v>99.8</v>
      </c>
      <c r="H40" s="236">
        <v>99.8</v>
      </c>
      <c r="I40" s="116">
        <v>84.5</v>
      </c>
      <c r="J40" s="133">
        <v>99.5</v>
      </c>
    </row>
    <row r="41" spans="1:10" ht="15.75" customHeight="1">
      <c r="A41" s="458" t="s">
        <v>493</v>
      </c>
      <c r="B41" s="248">
        <v>99.8</v>
      </c>
      <c r="C41" s="239">
        <v>59.7</v>
      </c>
      <c r="D41" s="239">
        <v>99.4</v>
      </c>
      <c r="E41" s="239">
        <v>99.9</v>
      </c>
      <c r="F41" s="239">
        <v>66.900000000000006</v>
      </c>
      <c r="G41" s="249">
        <v>99.5</v>
      </c>
      <c r="H41" s="359">
        <v>99.9</v>
      </c>
      <c r="I41" s="239">
        <v>64.2</v>
      </c>
      <c r="J41" s="247">
        <v>99.5</v>
      </c>
    </row>
    <row r="42" spans="1:10" ht="15.75" customHeight="1">
      <c r="A42" s="638" t="s">
        <v>572</v>
      </c>
      <c r="B42" s="199">
        <v>99.3</v>
      </c>
      <c r="C42" s="181">
        <v>41</v>
      </c>
      <c r="D42" s="181">
        <v>98.2</v>
      </c>
      <c r="E42" s="181">
        <v>99.3</v>
      </c>
      <c r="F42" s="181">
        <v>47</v>
      </c>
      <c r="G42" s="204">
        <v>97.9</v>
      </c>
      <c r="H42" s="395">
        <v>99.3</v>
      </c>
      <c r="I42" s="181">
        <v>44</v>
      </c>
      <c r="J42" s="198">
        <v>98.1</v>
      </c>
    </row>
    <row r="43" spans="1:10" ht="15.75" customHeight="1">
      <c r="A43" s="458" t="s">
        <v>571</v>
      </c>
      <c r="B43" s="248">
        <v>98.9</v>
      </c>
      <c r="C43" s="239">
        <v>66.2</v>
      </c>
      <c r="D43" s="239">
        <v>98.1</v>
      </c>
      <c r="E43" s="239">
        <v>99.3</v>
      </c>
      <c r="F43" s="239">
        <v>34.299999999999997</v>
      </c>
      <c r="G43" s="249">
        <v>96.6</v>
      </c>
      <c r="H43" s="359">
        <v>99.1</v>
      </c>
      <c r="I43" s="239">
        <v>44.2</v>
      </c>
      <c r="J43" s="247">
        <v>97.3</v>
      </c>
    </row>
    <row r="44" spans="1:10" ht="15.75" customHeight="1">
      <c r="A44" s="638" t="s">
        <v>494</v>
      </c>
      <c r="B44" s="234">
        <v>99.2</v>
      </c>
      <c r="C44" s="116">
        <v>48.6</v>
      </c>
      <c r="D44" s="116">
        <v>98.3</v>
      </c>
      <c r="E44" s="116">
        <v>99.7</v>
      </c>
      <c r="F44" s="116">
        <v>81.7</v>
      </c>
      <c r="G44" s="235">
        <v>99.3</v>
      </c>
      <c r="H44" s="236">
        <v>99.5</v>
      </c>
      <c r="I44" s="116">
        <v>66.2</v>
      </c>
      <c r="J44" s="133">
        <v>98.9</v>
      </c>
    </row>
    <row r="45" spans="1:10" ht="15.75" customHeight="1">
      <c r="A45" s="458" t="s">
        <v>495</v>
      </c>
      <c r="B45" s="248">
        <v>99.3</v>
      </c>
      <c r="C45" s="239">
        <v>33.799999999999997</v>
      </c>
      <c r="D45" s="239">
        <v>97.4</v>
      </c>
      <c r="E45" s="239">
        <v>99.4</v>
      </c>
      <c r="F45" s="239">
        <v>47.2</v>
      </c>
      <c r="G45" s="249">
        <v>97.3</v>
      </c>
      <c r="H45" s="359">
        <v>99.4</v>
      </c>
      <c r="I45" s="239">
        <v>42.6</v>
      </c>
      <c r="J45" s="247">
        <v>97.5</v>
      </c>
    </row>
    <row r="46" spans="1:10" ht="15.75" customHeight="1">
      <c r="A46" s="638" t="s">
        <v>496</v>
      </c>
      <c r="B46" s="234">
        <v>98.9</v>
      </c>
      <c r="C46" s="116">
        <v>36.799999999999997</v>
      </c>
      <c r="D46" s="116">
        <v>96.3</v>
      </c>
      <c r="E46" s="116">
        <v>99.4</v>
      </c>
      <c r="F46" s="116">
        <v>54.9</v>
      </c>
      <c r="G46" s="235">
        <v>98.2</v>
      </c>
      <c r="H46" s="236">
        <v>99.3</v>
      </c>
      <c r="I46" s="116">
        <v>45</v>
      </c>
      <c r="J46" s="133">
        <v>97.5</v>
      </c>
    </row>
    <row r="47" spans="1:10" ht="15.75" customHeight="1">
      <c r="A47" s="458" t="s">
        <v>570</v>
      </c>
      <c r="B47" s="248">
        <v>99.3</v>
      </c>
      <c r="C47" s="239">
        <v>23.8</v>
      </c>
      <c r="D47" s="239">
        <v>97.1</v>
      </c>
      <c r="E47" s="239">
        <v>99.3</v>
      </c>
      <c r="F47" s="239">
        <v>47.2</v>
      </c>
      <c r="G47" s="249">
        <v>97</v>
      </c>
      <c r="H47" s="359">
        <v>99.4</v>
      </c>
      <c r="I47" s="239">
        <v>38.299999999999997</v>
      </c>
      <c r="J47" s="247">
        <v>97.2</v>
      </c>
    </row>
    <row r="48" spans="1:10" ht="15.75" customHeight="1">
      <c r="A48" s="638" t="s">
        <v>497</v>
      </c>
      <c r="B48" s="199">
        <v>99.5</v>
      </c>
      <c r="C48" s="181">
        <v>48.2</v>
      </c>
      <c r="D48" s="181">
        <v>98.7</v>
      </c>
      <c r="E48" s="181">
        <v>99.7</v>
      </c>
      <c r="F48" s="181">
        <v>66.3</v>
      </c>
      <c r="G48" s="204">
        <v>99</v>
      </c>
      <c r="H48" s="395">
        <v>99.6</v>
      </c>
      <c r="I48" s="181">
        <v>41.4</v>
      </c>
      <c r="J48" s="198">
        <v>98.3</v>
      </c>
    </row>
    <row r="49" spans="1:10" ht="15.75" customHeight="1">
      <c r="A49" s="458" t="s">
        <v>212</v>
      </c>
      <c r="B49" s="248">
        <v>99.3</v>
      </c>
      <c r="C49" s="239">
        <v>26.8</v>
      </c>
      <c r="D49" s="239">
        <v>97.4</v>
      </c>
      <c r="E49" s="239">
        <v>99.1</v>
      </c>
      <c r="F49" s="239">
        <v>39.700000000000003</v>
      </c>
      <c r="G49" s="249">
        <v>96.8</v>
      </c>
      <c r="H49" s="359">
        <v>99.3</v>
      </c>
      <c r="I49" s="239">
        <v>34.5</v>
      </c>
      <c r="J49" s="247">
        <v>97.2</v>
      </c>
    </row>
    <row r="50" spans="1:10" ht="15.75" customHeight="1">
      <c r="A50" s="638" t="s">
        <v>498</v>
      </c>
      <c r="B50" s="199">
        <v>99.4</v>
      </c>
      <c r="C50" s="181">
        <v>30.2</v>
      </c>
      <c r="D50" s="181">
        <v>97.9</v>
      </c>
      <c r="E50" s="181">
        <v>99.4</v>
      </c>
      <c r="F50" s="181">
        <v>54.2</v>
      </c>
      <c r="G50" s="204">
        <v>97.9</v>
      </c>
      <c r="H50" s="395">
        <v>99.4</v>
      </c>
      <c r="I50" s="181">
        <v>45.8</v>
      </c>
      <c r="J50" s="198">
        <v>98</v>
      </c>
    </row>
    <row r="51" spans="1:10" ht="15.75" customHeight="1">
      <c r="A51" s="458" t="s">
        <v>569</v>
      </c>
      <c r="B51" s="248">
        <v>99.4</v>
      </c>
      <c r="C51" s="239">
        <v>24.8</v>
      </c>
      <c r="D51" s="239">
        <v>97.4</v>
      </c>
      <c r="E51" s="239">
        <v>99.3</v>
      </c>
      <c r="F51" s="239">
        <v>65</v>
      </c>
      <c r="G51" s="249">
        <v>97.7</v>
      </c>
      <c r="H51" s="359">
        <v>99.4</v>
      </c>
      <c r="I51" s="239">
        <v>50.7</v>
      </c>
      <c r="J51" s="247">
        <v>97.7</v>
      </c>
    </row>
    <row r="52" spans="1:10" ht="15.75" customHeight="1">
      <c r="A52" s="638" t="s">
        <v>568</v>
      </c>
      <c r="B52" s="234">
        <v>99.6</v>
      </c>
      <c r="C52" s="116">
        <v>46.7</v>
      </c>
      <c r="D52" s="116">
        <v>98.9</v>
      </c>
      <c r="E52" s="116">
        <v>99.5</v>
      </c>
      <c r="F52" s="116">
        <v>58.7</v>
      </c>
      <c r="G52" s="235">
        <v>97.9</v>
      </c>
      <c r="H52" s="236">
        <v>99.5</v>
      </c>
      <c r="I52" s="116">
        <v>55.5</v>
      </c>
      <c r="J52" s="133">
        <v>98.4</v>
      </c>
    </row>
    <row r="53" spans="1:10" ht="15.75" customHeight="1">
      <c r="A53" s="458" t="s">
        <v>214</v>
      </c>
      <c r="B53" s="248">
        <v>99.3</v>
      </c>
      <c r="C53" s="239">
        <v>43.7</v>
      </c>
      <c r="D53" s="239">
        <v>98.2</v>
      </c>
      <c r="E53" s="239">
        <v>99.6</v>
      </c>
      <c r="F53" s="239">
        <v>64.099999999999994</v>
      </c>
      <c r="G53" s="249">
        <v>98.9</v>
      </c>
      <c r="H53" s="359">
        <v>99.5</v>
      </c>
      <c r="I53" s="239">
        <v>55.3</v>
      </c>
      <c r="J53" s="247">
        <v>98.7</v>
      </c>
    </row>
    <row r="54" spans="1:10" ht="15.75" customHeight="1">
      <c r="A54" s="638" t="s">
        <v>567</v>
      </c>
      <c r="B54" s="199">
        <v>99.9</v>
      </c>
      <c r="C54" s="181">
        <v>45.7</v>
      </c>
      <c r="D54" s="181">
        <v>99.5</v>
      </c>
      <c r="E54" s="181">
        <v>99.9</v>
      </c>
      <c r="F54" s="181">
        <v>70.2</v>
      </c>
      <c r="G54" s="204">
        <v>99.3</v>
      </c>
      <c r="H54" s="395">
        <v>99.9</v>
      </c>
      <c r="I54" s="181">
        <v>63.3</v>
      </c>
      <c r="J54" s="198">
        <v>99.4</v>
      </c>
    </row>
    <row r="55" spans="1:10" ht="15.75" customHeight="1">
      <c r="A55" s="458" t="s">
        <v>249</v>
      </c>
      <c r="B55" s="248">
        <v>99.2</v>
      </c>
      <c r="C55" s="239">
        <v>32.4</v>
      </c>
      <c r="D55" s="239">
        <v>97.3</v>
      </c>
      <c r="E55" s="239">
        <v>99.6</v>
      </c>
      <c r="F55" s="239">
        <v>54.5</v>
      </c>
      <c r="G55" s="249">
        <v>98.3</v>
      </c>
      <c r="H55" s="359">
        <v>99.5</v>
      </c>
      <c r="I55" s="239">
        <v>44.7</v>
      </c>
      <c r="J55" s="247">
        <v>98</v>
      </c>
    </row>
    <row r="56" spans="1:10" ht="15.75" customHeight="1">
      <c r="A56" s="638" t="s">
        <v>268</v>
      </c>
      <c r="B56" s="234">
        <v>99.3</v>
      </c>
      <c r="C56" s="116">
        <v>28.3</v>
      </c>
      <c r="D56" s="116">
        <v>97.4</v>
      </c>
      <c r="E56" s="116">
        <v>99.3</v>
      </c>
      <c r="F56" s="116">
        <v>62.9</v>
      </c>
      <c r="G56" s="235">
        <v>97.9</v>
      </c>
      <c r="H56" s="236">
        <v>99.3</v>
      </c>
      <c r="I56" s="116">
        <v>47.7</v>
      </c>
      <c r="J56" s="133">
        <v>97.7</v>
      </c>
    </row>
    <row r="57" spans="1:10" ht="15.75" customHeight="1">
      <c r="A57" s="458" t="s">
        <v>216</v>
      </c>
      <c r="B57" s="252">
        <v>99.3</v>
      </c>
      <c r="C57" s="239">
        <v>37.1</v>
      </c>
      <c r="D57" s="239">
        <v>97.9</v>
      </c>
      <c r="E57" s="239">
        <v>99.2</v>
      </c>
      <c r="F57" s="239">
        <v>44.1</v>
      </c>
      <c r="G57" s="249">
        <v>96.9</v>
      </c>
      <c r="H57" s="359">
        <v>99.2</v>
      </c>
      <c r="I57" s="239">
        <v>42.3</v>
      </c>
      <c r="J57" s="250">
        <v>97.5</v>
      </c>
    </row>
    <row r="58" spans="1:10" ht="15.75" customHeight="1">
      <c r="A58" s="638" t="s">
        <v>259</v>
      </c>
      <c r="B58" s="199">
        <v>99.5</v>
      </c>
      <c r="C58" s="181">
        <v>39.799999999999997</v>
      </c>
      <c r="D58" s="181">
        <v>98.6</v>
      </c>
      <c r="E58" s="181">
        <v>99.6</v>
      </c>
      <c r="F58" s="181">
        <v>66.8</v>
      </c>
      <c r="G58" s="204">
        <v>98.8</v>
      </c>
      <c r="H58" s="395">
        <v>99.5</v>
      </c>
      <c r="I58" s="181">
        <v>56.6</v>
      </c>
      <c r="J58" s="198">
        <v>98.7</v>
      </c>
    </row>
    <row r="59" spans="1:10" ht="15.75" customHeight="1">
      <c r="A59" s="458" t="s">
        <v>260</v>
      </c>
      <c r="B59" s="252">
        <v>99.6</v>
      </c>
      <c r="C59" s="239">
        <v>39.5</v>
      </c>
      <c r="D59" s="239">
        <v>98.6</v>
      </c>
      <c r="E59" s="239">
        <v>99.6</v>
      </c>
      <c r="F59" s="239">
        <v>39.9</v>
      </c>
      <c r="G59" s="249">
        <v>97.4</v>
      </c>
      <c r="H59" s="359">
        <v>99.6</v>
      </c>
      <c r="I59" s="248">
        <v>39.799999999999997</v>
      </c>
      <c r="J59" s="250">
        <v>98.1</v>
      </c>
    </row>
    <row r="60" spans="1:10" ht="15.75" customHeight="1">
      <c r="A60" s="638" t="s">
        <v>266</v>
      </c>
      <c r="B60" s="199">
        <v>99.1</v>
      </c>
      <c r="C60" s="181">
        <v>34.200000000000003</v>
      </c>
      <c r="D60" s="181">
        <v>97.6</v>
      </c>
      <c r="E60" s="181">
        <v>99.3</v>
      </c>
      <c r="F60" s="181">
        <v>50.2</v>
      </c>
      <c r="G60" s="204">
        <v>97.5</v>
      </c>
      <c r="H60" s="395">
        <v>99.2</v>
      </c>
      <c r="I60" s="181">
        <v>44.2</v>
      </c>
      <c r="J60" s="198">
        <v>97.7</v>
      </c>
    </row>
    <row r="61" spans="1:10" ht="15.75" customHeight="1">
      <c r="A61" s="458" t="s">
        <v>351</v>
      </c>
      <c r="B61" s="252">
        <v>99.2</v>
      </c>
      <c r="C61" s="239">
        <v>37.1</v>
      </c>
      <c r="D61" s="239">
        <v>97.8</v>
      </c>
      <c r="E61" s="239">
        <v>99.2</v>
      </c>
      <c r="F61" s="239">
        <v>46</v>
      </c>
      <c r="G61" s="249">
        <v>96.9</v>
      </c>
      <c r="H61" s="359">
        <v>99.2</v>
      </c>
      <c r="I61" s="239">
        <v>44.1</v>
      </c>
      <c r="J61" s="250">
        <v>97.5</v>
      </c>
    </row>
    <row r="62" spans="1:10" ht="15.75" customHeight="1">
      <c r="A62" s="638" t="s">
        <v>566</v>
      </c>
      <c r="B62" s="199">
        <v>99.3</v>
      </c>
      <c r="C62" s="181">
        <v>30.8</v>
      </c>
      <c r="D62" s="181">
        <v>97.5</v>
      </c>
      <c r="E62" s="181">
        <v>99.4</v>
      </c>
      <c r="F62" s="181">
        <v>57.4</v>
      </c>
      <c r="G62" s="204">
        <v>97.8</v>
      </c>
      <c r="H62" s="395">
        <v>99.4</v>
      </c>
      <c r="I62" s="181">
        <v>46.6</v>
      </c>
      <c r="J62" s="198">
        <v>97.8</v>
      </c>
    </row>
    <row r="63" spans="1:10" ht="15.75" customHeight="1">
      <c r="A63" s="458" t="s">
        <v>261</v>
      </c>
      <c r="B63" s="252">
        <v>99.7</v>
      </c>
      <c r="C63" s="239">
        <v>43</v>
      </c>
      <c r="D63" s="239">
        <v>99.2</v>
      </c>
      <c r="E63" s="239">
        <v>99.9</v>
      </c>
      <c r="F63" s="239">
        <v>81.099999999999994</v>
      </c>
      <c r="G63" s="249">
        <v>99.6</v>
      </c>
      <c r="H63" s="359">
        <v>99.8</v>
      </c>
      <c r="I63" s="239">
        <v>69.900000000000006</v>
      </c>
      <c r="J63" s="250">
        <v>99.4</v>
      </c>
    </row>
    <row r="64" spans="1:10" ht="15.75" customHeight="1">
      <c r="A64" s="638" t="s">
        <v>222</v>
      </c>
      <c r="B64" s="199">
        <v>99.2</v>
      </c>
      <c r="C64" s="181">
        <v>33.9</v>
      </c>
      <c r="D64" s="181">
        <v>98</v>
      </c>
      <c r="E64" s="181">
        <v>99.3</v>
      </c>
      <c r="F64" s="181">
        <v>59.1</v>
      </c>
      <c r="G64" s="204">
        <v>98.3</v>
      </c>
      <c r="H64" s="395">
        <v>99.3</v>
      </c>
      <c r="I64" s="181">
        <v>48.5</v>
      </c>
      <c r="J64" s="198">
        <v>98.2</v>
      </c>
    </row>
    <row r="65" spans="1:10" ht="15.75" customHeight="1">
      <c r="A65" s="458" t="s">
        <v>251</v>
      </c>
      <c r="B65" s="252">
        <v>99.4</v>
      </c>
      <c r="C65" s="239">
        <v>29.2</v>
      </c>
      <c r="D65" s="239">
        <v>97.9</v>
      </c>
      <c r="E65" s="239">
        <v>99.3</v>
      </c>
      <c r="F65" s="239">
        <v>51.5</v>
      </c>
      <c r="G65" s="249">
        <v>97.2</v>
      </c>
      <c r="H65" s="359">
        <v>99.3</v>
      </c>
      <c r="I65" s="248">
        <v>44.9</v>
      </c>
      <c r="J65" s="250">
        <v>97.7</v>
      </c>
    </row>
    <row r="66" spans="1:10" ht="15.75" customHeight="1" thickBot="1">
      <c r="A66" s="330" t="s">
        <v>499</v>
      </c>
      <c r="B66" s="640">
        <v>99.6</v>
      </c>
      <c r="C66" s="424">
        <v>41.9</v>
      </c>
      <c r="D66" s="424">
        <v>97.8</v>
      </c>
      <c r="E66" s="424">
        <v>99.5</v>
      </c>
      <c r="F66" s="424">
        <v>68.8</v>
      </c>
      <c r="G66" s="500">
        <v>98.9</v>
      </c>
      <c r="H66" s="501">
        <v>99.5</v>
      </c>
      <c r="I66" s="424">
        <v>55.2</v>
      </c>
      <c r="J66" s="502">
        <v>98.4</v>
      </c>
    </row>
    <row r="67" spans="1:10" ht="15.75" customHeight="1" thickTop="1">
      <c r="A67" s="458" t="s">
        <v>665</v>
      </c>
      <c r="B67" s="462" t="s">
        <v>550</v>
      </c>
      <c r="C67" s="451" t="s">
        <v>550</v>
      </c>
      <c r="D67" s="451" t="s">
        <v>550</v>
      </c>
      <c r="E67" s="451" t="s">
        <v>550</v>
      </c>
      <c r="F67" s="451" t="s">
        <v>550</v>
      </c>
      <c r="G67" s="457" t="s">
        <v>550</v>
      </c>
      <c r="H67" s="499" t="s">
        <v>550</v>
      </c>
      <c r="I67" s="451" t="s">
        <v>550</v>
      </c>
      <c r="J67" s="591" t="s">
        <v>550</v>
      </c>
    </row>
    <row r="68" spans="1:10" ht="15.75" customHeight="1">
      <c r="A68" s="638" t="s">
        <v>666</v>
      </c>
      <c r="B68" s="994">
        <f>AVERAGE(B5:B66)</f>
        <v>99.305161290322602</v>
      </c>
      <c r="C68" s="934">
        <f t="shared" ref="C68:J68" si="0">AVERAGE(C5:C66)</f>
        <v>36.753870967741925</v>
      </c>
      <c r="D68" s="934">
        <f t="shared" si="0"/>
        <v>97.686612903225793</v>
      </c>
      <c r="E68" s="934">
        <f t="shared" si="0"/>
        <v>99.341612903225808</v>
      </c>
      <c r="F68" s="934">
        <f t="shared" si="0"/>
        <v>49.768064516129023</v>
      </c>
      <c r="G68" s="995">
        <f t="shared" si="0"/>
        <v>97.726774193548351</v>
      </c>
      <c r="H68" s="996">
        <f t="shared" si="0"/>
        <v>99.37967741935482</v>
      </c>
      <c r="I68" s="934">
        <f t="shared" si="0"/>
        <v>43.772419354838703</v>
      </c>
      <c r="J68" s="121">
        <f t="shared" si="0"/>
        <v>97.780645161290309</v>
      </c>
    </row>
    <row r="69" spans="1:10">
      <c r="A69" s="986" t="s">
        <v>284</v>
      </c>
      <c r="B69" s="993"/>
      <c r="C69" s="993"/>
      <c r="D69" s="993"/>
      <c r="E69" s="993"/>
      <c r="F69" s="993"/>
      <c r="G69" s="993"/>
      <c r="H69" s="993"/>
      <c r="I69" s="993"/>
      <c r="J69" s="993"/>
    </row>
    <row r="131" spans="2:10" ht="27" customHeight="1">
      <c r="B131" s="1448"/>
      <c r="C131" s="1448"/>
      <c r="D131" s="1448"/>
      <c r="E131" s="1448"/>
      <c r="F131" s="1448"/>
      <c r="G131" s="1448"/>
      <c r="H131" s="1448"/>
      <c r="I131" s="1448"/>
      <c r="J131" s="1448"/>
    </row>
  </sheetData>
  <customSheetViews>
    <customSheetView guid="{CFB8F6A3-286B-44DA-98E2-E06FA9DC17D9}" showGridLines="0">
      <pane xSplit="1" ySplit="6" topLeftCell="B7" activePane="bottomRight" state="frozen"/>
      <selection pane="bottomRight" activeCell="D14" sqref="D14"/>
      <colBreaks count="1" manualBreakCount="1">
        <brk id="10" max="1048575" man="1"/>
      </colBreaks>
      <pageMargins left="0.6692913385826772" right="0.43307086614173229" top="0.78740157480314965" bottom="0.39370078740157483" header="0.51181102362204722" footer="0.19685039370078741"/>
      <pageSetup paperSize="9" scale="80" firstPageNumber="12" orientation="portrait" useFirstPageNumber="1" r:id="rId1"/>
      <headerFooter alignWithMargins="0"/>
    </customSheetView>
    <customSheetView guid="{429188B7-F8E8-41E0-BAA6-8F869C883D4F}" scale="90" showGridLines="0">
      <pane xSplit="1" ySplit="6" topLeftCell="B7" activePane="bottomRight" state="frozen"/>
      <selection pane="bottomRight" activeCell="A2" sqref="A2"/>
      <pageMargins left="0.74803149606299213" right="0.23622047244094491" top="1.1417322834645669" bottom="0.39370078740157483" header="0.59055118110236227" footer="0.31496062992125984"/>
      <pageSetup paperSize="8" firstPageNumber="12" orientation="portrait" r:id="rId2"/>
      <headerFooter alignWithMargins="0">
        <oddHeader xml:space="preserve">&amp;L&amp;"ＭＳ Ｐゴシック,太字"&amp;16ⅴ　市税徴収率
（平成30年度）&amp;"ＭＳ Ｐゴシック,標準"&amp;11
</oddHeader>
      </headerFooter>
    </customSheetView>
  </customSheetViews>
  <mergeCells count="13">
    <mergeCell ref="B131:J131"/>
    <mergeCell ref="B1:D1"/>
    <mergeCell ref="E1:G1"/>
    <mergeCell ref="H1:J1"/>
    <mergeCell ref="D2:D3"/>
    <mergeCell ref="J2:J3"/>
    <mergeCell ref="G2:G3"/>
    <mergeCell ref="B2:B3"/>
    <mergeCell ref="C2:C3"/>
    <mergeCell ref="E2:E3"/>
    <mergeCell ref="F2:F3"/>
    <mergeCell ref="H2:H3"/>
    <mergeCell ref="I2:I3"/>
  </mergeCells>
  <phoneticPr fontId="2"/>
  <dataValidations count="1">
    <dataValidation imeMode="disabled" allowBlank="1" showInputMessage="1" showErrorMessage="1" sqref="B5:J66" xr:uid="{00000000-0002-0000-0D00-000000000000}"/>
  </dataValidations>
  <pageMargins left="0.74803149606299213" right="0.23622047244094491" top="1.1417322834645669" bottom="0.39370078740157483" header="0.59055118110236227" footer="0.31496062992125984"/>
  <pageSetup paperSize="9" scale="67" firstPageNumber="12" orientation="portrait" r:id="rId3"/>
  <headerFooter alignWithMargins="0">
    <oddHeader xml:space="preserve">&amp;L&amp;"ＭＳ Ｐゴシック,太字"&amp;16ⅴ　市税徴収率
（令和３年度）&amp;"ＭＳ Ｐゴシック,標準"&amp;11
</oddHeader>
  </headerFooter>
  <rowBreaks count="1" manualBreakCount="1">
    <brk id="69" max="9" man="1"/>
  </rowBreaks>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0"/>
  </sheetPr>
  <dimension ref="A1:AI93"/>
  <sheetViews>
    <sheetView view="pageBreakPreview" zoomScale="90" zoomScaleNormal="100" zoomScaleSheetLayoutView="90" workbookViewId="0">
      <selection sqref="A1:D2"/>
    </sheetView>
  </sheetViews>
  <sheetFormatPr defaultColWidth="8.875" defaultRowHeight="13.5"/>
  <cols>
    <col min="1" max="1" width="20.75" style="661" customWidth="1"/>
    <col min="2" max="2" width="11.25" customWidth="1"/>
    <col min="3" max="3" width="62.5" customWidth="1"/>
    <col min="4" max="4" width="8.75" style="663" customWidth="1"/>
    <col min="28" max="28" width="9.75" customWidth="1"/>
  </cols>
  <sheetData>
    <row r="1" spans="1:35" s="663" customFormat="1" ht="20.25" customHeight="1" thickTop="1" thickBot="1">
      <c r="A1" s="1760" t="s">
        <v>697</v>
      </c>
      <c r="B1" s="1761"/>
      <c r="C1" s="1761"/>
      <c r="D1" s="1762"/>
      <c r="E1" s="675"/>
    </row>
    <row r="2" spans="1:35" ht="9" customHeight="1" thickTop="1">
      <c r="C2" s="662"/>
      <c r="D2" s="823"/>
    </row>
    <row r="3" spans="1:35" ht="18" customHeight="1">
      <c r="A3" s="41" t="s">
        <v>244</v>
      </c>
      <c r="B3" s="42" t="s">
        <v>245</v>
      </c>
      <c r="C3" s="42" t="s">
        <v>246</v>
      </c>
      <c r="D3" s="42" t="s">
        <v>247</v>
      </c>
    </row>
    <row r="4" spans="1:35" ht="19.5" customHeight="1">
      <c r="A4" s="412">
        <v>37655</v>
      </c>
      <c r="B4" s="413" t="s">
        <v>249</v>
      </c>
      <c r="C4" s="414" t="s">
        <v>250</v>
      </c>
      <c r="D4" s="413" t="s">
        <v>248</v>
      </c>
      <c r="E4" s="164"/>
    </row>
    <row r="5" spans="1:35" ht="19.5" customHeight="1">
      <c r="A5" s="412">
        <v>37712</v>
      </c>
      <c r="B5" s="413" t="s">
        <v>515</v>
      </c>
      <c r="C5" s="414" t="s">
        <v>520</v>
      </c>
      <c r="D5" s="413" t="s">
        <v>521</v>
      </c>
      <c r="E5" s="164"/>
    </row>
    <row r="6" spans="1:35" ht="19.5" customHeight="1">
      <c r="A6" s="412">
        <v>38078</v>
      </c>
      <c r="B6" s="413" t="s">
        <v>515</v>
      </c>
      <c r="C6" s="414" t="s">
        <v>522</v>
      </c>
      <c r="D6" s="413" t="s">
        <v>521</v>
      </c>
      <c r="E6" s="164"/>
    </row>
    <row r="7" spans="1:35" ht="19.5" customHeight="1">
      <c r="A7" s="1758">
        <v>38292</v>
      </c>
      <c r="B7" s="413" t="s">
        <v>552</v>
      </c>
      <c r="C7" s="414" t="s">
        <v>553</v>
      </c>
      <c r="D7" s="413" t="s">
        <v>248</v>
      </c>
      <c r="E7" s="164"/>
    </row>
    <row r="8" spans="1:35" ht="19.5" customHeight="1">
      <c r="A8" s="1759"/>
      <c r="B8" s="413" t="s">
        <v>251</v>
      </c>
      <c r="C8" s="414" t="s">
        <v>252</v>
      </c>
      <c r="D8" s="413" t="s">
        <v>248</v>
      </c>
      <c r="E8" s="164"/>
    </row>
    <row r="9" spans="1:35" ht="19.5" customHeight="1">
      <c r="A9" s="412">
        <v>38322</v>
      </c>
      <c r="B9" s="413" t="s">
        <v>253</v>
      </c>
      <c r="C9" s="414" t="s">
        <v>254</v>
      </c>
      <c r="D9" s="413" t="s">
        <v>248</v>
      </c>
      <c r="E9" s="164"/>
    </row>
    <row r="10" spans="1:35" ht="19.5" customHeight="1">
      <c r="A10" s="416">
        <v>38326</v>
      </c>
      <c r="B10" s="413" t="s">
        <v>255</v>
      </c>
      <c r="C10" s="414" t="s">
        <v>256</v>
      </c>
      <c r="D10" s="413" t="s">
        <v>372</v>
      </c>
      <c r="E10" s="164"/>
      <c r="AH10" s="665"/>
      <c r="AI10" s="665"/>
    </row>
    <row r="11" spans="1:35" ht="19.5" customHeight="1">
      <c r="A11" s="1758">
        <v>38353</v>
      </c>
      <c r="B11" s="413" t="s">
        <v>257</v>
      </c>
      <c r="C11" s="414" t="s">
        <v>258</v>
      </c>
      <c r="D11" s="413" t="s">
        <v>248</v>
      </c>
      <c r="E11" s="164"/>
      <c r="AH11" s="665"/>
      <c r="AI11" s="665"/>
    </row>
    <row r="12" spans="1:35" ht="19.5" customHeight="1">
      <c r="A12" s="1763"/>
      <c r="B12" s="413" t="s">
        <v>259</v>
      </c>
      <c r="C12" s="414" t="s">
        <v>504</v>
      </c>
      <c r="D12" s="413" t="s">
        <v>248</v>
      </c>
      <c r="E12" s="417"/>
      <c r="F12" s="657"/>
      <c r="G12" s="657"/>
      <c r="H12" s="657"/>
      <c r="I12" s="657"/>
      <c r="J12" s="657"/>
      <c r="K12" s="657"/>
      <c r="L12" s="657"/>
      <c r="M12" s="657"/>
      <c r="N12" s="657"/>
      <c r="O12" s="657"/>
      <c r="P12" s="657"/>
      <c r="R12" s="657"/>
      <c r="S12" s="657"/>
      <c r="V12" s="657"/>
      <c r="W12" s="657"/>
      <c r="X12" s="657"/>
      <c r="Y12" s="657"/>
      <c r="Z12" s="657"/>
      <c r="AA12" s="657"/>
      <c r="AB12" s="657"/>
      <c r="AC12" s="657"/>
      <c r="AD12" s="657"/>
      <c r="AE12" s="657"/>
      <c r="AF12" s="657"/>
      <c r="AG12" s="657"/>
      <c r="AH12" s="674"/>
      <c r="AI12" s="665"/>
    </row>
    <row r="13" spans="1:35" ht="19.5" customHeight="1">
      <c r="A13" s="1763"/>
      <c r="B13" s="413" t="s">
        <v>260</v>
      </c>
      <c r="C13" s="414" t="s">
        <v>503</v>
      </c>
      <c r="D13" s="413" t="s">
        <v>248</v>
      </c>
      <c r="E13" s="164"/>
      <c r="Z13" s="665"/>
      <c r="AA13" s="665"/>
      <c r="AC13" s="665"/>
      <c r="AD13" s="665"/>
      <c r="AE13" s="665"/>
    </row>
    <row r="14" spans="1:35" ht="19.5" customHeight="1">
      <c r="A14" s="1764"/>
      <c r="B14" s="413" t="s">
        <v>261</v>
      </c>
      <c r="C14" s="414" t="s">
        <v>262</v>
      </c>
      <c r="D14" s="413" t="s">
        <v>248</v>
      </c>
      <c r="E14" s="164"/>
    </row>
    <row r="15" spans="1:35" ht="19.5" customHeight="1">
      <c r="A15" s="412">
        <v>38356</v>
      </c>
      <c r="B15" s="413" t="s">
        <v>351</v>
      </c>
      <c r="C15" s="414" t="s">
        <v>352</v>
      </c>
      <c r="D15" s="413" t="s">
        <v>248</v>
      </c>
      <c r="E15" s="164"/>
    </row>
    <row r="16" spans="1:35" ht="19.5" customHeight="1">
      <c r="A16" s="412">
        <v>38363</v>
      </c>
      <c r="B16" s="413" t="s">
        <v>263</v>
      </c>
      <c r="C16" s="414" t="s">
        <v>264</v>
      </c>
      <c r="D16" s="413" t="s">
        <v>248</v>
      </c>
      <c r="E16" s="164"/>
      <c r="G16" s="38"/>
    </row>
    <row r="17" spans="1:5" ht="19.5" customHeight="1">
      <c r="A17" s="416">
        <v>38384</v>
      </c>
      <c r="B17" s="413" t="s">
        <v>576</v>
      </c>
      <c r="C17" s="414" t="s">
        <v>595</v>
      </c>
      <c r="D17" s="413" t="s">
        <v>248</v>
      </c>
      <c r="E17" s="164"/>
    </row>
    <row r="18" spans="1:5" ht="19.5" customHeight="1">
      <c r="A18" s="418"/>
      <c r="B18" s="413" t="s">
        <v>249</v>
      </c>
      <c r="C18" s="414" t="s">
        <v>265</v>
      </c>
      <c r="D18" s="413" t="s">
        <v>248</v>
      </c>
      <c r="E18" s="164"/>
    </row>
    <row r="19" spans="1:5" ht="19.5" customHeight="1">
      <c r="A19" s="412">
        <v>38388</v>
      </c>
      <c r="B19" s="413" t="s">
        <v>266</v>
      </c>
      <c r="C19" s="414" t="s">
        <v>267</v>
      </c>
      <c r="D19" s="413" t="s">
        <v>248</v>
      </c>
      <c r="E19" s="164"/>
    </row>
    <row r="20" spans="1:5" ht="19.5" customHeight="1">
      <c r="A20" s="412">
        <v>38396</v>
      </c>
      <c r="B20" s="413" t="s">
        <v>268</v>
      </c>
      <c r="C20" s="414" t="s">
        <v>269</v>
      </c>
      <c r="D20" s="413" t="s">
        <v>203</v>
      </c>
      <c r="E20" s="164"/>
    </row>
    <row r="21" spans="1:5" ht="19.5" customHeight="1">
      <c r="A21" s="412">
        <v>38431</v>
      </c>
      <c r="B21" s="413" t="s">
        <v>515</v>
      </c>
      <c r="C21" s="414" t="s">
        <v>523</v>
      </c>
      <c r="D21" s="413" t="s">
        <v>521</v>
      </c>
      <c r="E21" s="164"/>
    </row>
    <row r="22" spans="1:5" ht="19.5" customHeight="1">
      <c r="A22" s="412">
        <v>38439</v>
      </c>
      <c r="B22" s="413" t="s">
        <v>204</v>
      </c>
      <c r="C22" s="414" t="s">
        <v>205</v>
      </c>
      <c r="D22" s="413" t="s">
        <v>248</v>
      </c>
      <c r="E22" s="164"/>
    </row>
    <row r="23" spans="1:5" ht="19.5" customHeight="1">
      <c r="A23" s="1758">
        <v>38442</v>
      </c>
      <c r="B23" s="413" t="s">
        <v>518</v>
      </c>
      <c r="C23" s="414" t="s">
        <v>519</v>
      </c>
      <c r="D23" s="413" t="s">
        <v>248</v>
      </c>
      <c r="E23" s="164"/>
    </row>
    <row r="24" spans="1:5" ht="19.5" customHeight="1">
      <c r="A24" s="1759"/>
      <c r="B24" s="413" t="s">
        <v>555</v>
      </c>
      <c r="C24" s="414" t="s">
        <v>554</v>
      </c>
      <c r="D24" s="413" t="s">
        <v>556</v>
      </c>
      <c r="E24" s="164"/>
    </row>
    <row r="25" spans="1:5" ht="19.5" customHeight="1">
      <c r="A25" s="1758">
        <v>38443</v>
      </c>
      <c r="B25" s="413" t="s">
        <v>206</v>
      </c>
      <c r="C25" s="414" t="s">
        <v>207</v>
      </c>
      <c r="D25" s="413" t="s">
        <v>203</v>
      </c>
      <c r="E25" s="164"/>
    </row>
    <row r="26" spans="1:5" ht="19.5" customHeight="1">
      <c r="A26" s="1767"/>
      <c r="B26" s="413" t="s">
        <v>208</v>
      </c>
      <c r="C26" s="414" t="s">
        <v>209</v>
      </c>
      <c r="D26" s="413" t="s">
        <v>203</v>
      </c>
      <c r="E26" s="164"/>
    </row>
    <row r="27" spans="1:5" ht="19.5" customHeight="1">
      <c r="A27" s="1767"/>
      <c r="B27" s="413" t="s">
        <v>615</v>
      </c>
      <c r="C27" s="414" t="s">
        <v>630</v>
      </c>
      <c r="D27" s="413" t="s">
        <v>248</v>
      </c>
      <c r="E27" s="164"/>
    </row>
    <row r="28" spans="1:5" ht="19.5" customHeight="1">
      <c r="A28" s="1767"/>
      <c r="B28" s="413" t="s">
        <v>653</v>
      </c>
      <c r="C28" s="414" t="s">
        <v>632</v>
      </c>
      <c r="D28" s="413" t="s">
        <v>248</v>
      </c>
      <c r="E28" s="164"/>
    </row>
    <row r="29" spans="1:5" ht="19.5" customHeight="1">
      <c r="A29" s="1767"/>
      <c r="B29" s="413" t="s">
        <v>210</v>
      </c>
      <c r="C29" s="414" t="s">
        <v>211</v>
      </c>
      <c r="D29" s="413" t="s">
        <v>248</v>
      </c>
      <c r="E29" s="164"/>
    </row>
    <row r="30" spans="1:5" ht="19.5" customHeight="1">
      <c r="A30" s="1767"/>
      <c r="B30" s="413" t="s">
        <v>212</v>
      </c>
      <c r="C30" s="414" t="s">
        <v>213</v>
      </c>
      <c r="D30" s="413" t="s">
        <v>248</v>
      </c>
      <c r="E30" s="164"/>
    </row>
    <row r="31" spans="1:5" ht="19.5" customHeight="1">
      <c r="A31" s="1768"/>
      <c r="B31" s="413" t="s">
        <v>516</v>
      </c>
      <c r="C31" s="414" t="s">
        <v>524</v>
      </c>
      <c r="D31" s="413" t="s">
        <v>248</v>
      </c>
      <c r="E31" s="164"/>
    </row>
    <row r="32" spans="1:5" ht="19.5" customHeight="1">
      <c r="A32" s="412">
        <v>38565</v>
      </c>
      <c r="B32" s="413" t="s">
        <v>214</v>
      </c>
      <c r="C32" s="414" t="s">
        <v>215</v>
      </c>
      <c r="D32" s="413" t="s">
        <v>248</v>
      </c>
      <c r="E32" s="164"/>
    </row>
    <row r="33" spans="1:5" ht="19.5" customHeight="1">
      <c r="A33" s="412">
        <v>38621</v>
      </c>
      <c r="B33" s="413" t="s">
        <v>216</v>
      </c>
      <c r="C33" s="414" t="s">
        <v>217</v>
      </c>
      <c r="D33" s="413" t="s">
        <v>248</v>
      </c>
      <c r="E33" s="164"/>
    </row>
    <row r="34" spans="1:5" ht="19.5" customHeight="1">
      <c r="A34" s="1758">
        <v>38718</v>
      </c>
      <c r="B34" s="413" t="s">
        <v>218</v>
      </c>
      <c r="C34" s="414" t="s">
        <v>219</v>
      </c>
      <c r="D34" s="413" t="s">
        <v>248</v>
      </c>
      <c r="E34" s="164"/>
    </row>
    <row r="35" spans="1:5" ht="19.5" customHeight="1">
      <c r="A35" s="1763"/>
      <c r="B35" s="413" t="s">
        <v>220</v>
      </c>
      <c r="C35" s="414" t="s">
        <v>221</v>
      </c>
      <c r="D35" s="413" t="s">
        <v>248</v>
      </c>
      <c r="E35" s="164"/>
    </row>
    <row r="36" spans="1:5" ht="19.5" customHeight="1">
      <c r="A36" s="1764"/>
      <c r="B36" s="413" t="s">
        <v>222</v>
      </c>
      <c r="C36" s="414" t="s">
        <v>223</v>
      </c>
      <c r="D36" s="413" t="s">
        <v>248</v>
      </c>
      <c r="E36" s="164"/>
    </row>
    <row r="37" spans="1:5" ht="19.5" customHeight="1">
      <c r="A37" s="412">
        <v>38721</v>
      </c>
      <c r="B37" s="413" t="s">
        <v>351</v>
      </c>
      <c r="C37" s="414" t="s">
        <v>353</v>
      </c>
      <c r="D37" s="413" t="s">
        <v>248</v>
      </c>
      <c r="E37" s="164"/>
    </row>
    <row r="38" spans="1:5" ht="19.5" customHeight="1">
      <c r="A38" s="1765">
        <v>38727</v>
      </c>
      <c r="B38" s="413" t="s">
        <v>216</v>
      </c>
      <c r="C38" s="414" t="s">
        <v>224</v>
      </c>
      <c r="D38" s="413" t="s">
        <v>248</v>
      </c>
      <c r="E38" s="164"/>
    </row>
    <row r="39" spans="1:5" ht="19.5" customHeight="1">
      <c r="A39" s="1766"/>
      <c r="B39" s="413" t="s">
        <v>370</v>
      </c>
      <c r="C39" s="414" t="s">
        <v>371</v>
      </c>
      <c r="D39" s="413" t="s">
        <v>372</v>
      </c>
      <c r="E39" s="164"/>
    </row>
    <row r="40" spans="1:5" ht="19.5" customHeight="1">
      <c r="A40" s="418">
        <v>38740</v>
      </c>
      <c r="B40" s="419" t="s">
        <v>225</v>
      </c>
      <c r="C40" s="420" t="s">
        <v>226</v>
      </c>
      <c r="D40" s="419" t="s">
        <v>248</v>
      </c>
      <c r="E40" s="164"/>
    </row>
    <row r="41" spans="1:5" ht="19.5" customHeight="1">
      <c r="A41" s="412">
        <v>38749</v>
      </c>
      <c r="B41" s="413" t="s">
        <v>543</v>
      </c>
      <c r="C41" s="414" t="s">
        <v>557</v>
      </c>
      <c r="D41" s="413" t="s">
        <v>248</v>
      </c>
      <c r="E41" s="164"/>
    </row>
    <row r="42" spans="1:5" ht="19.5" customHeight="1">
      <c r="A42" s="1758">
        <v>38777</v>
      </c>
      <c r="B42" s="413" t="s">
        <v>544</v>
      </c>
      <c r="C42" s="414" t="s">
        <v>563</v>
      </c>
      <c r="D42" s="413" t="s">
        <v>248</v>
      </c>
      <c r="E42" s="164"/>
    </row>
    <row r="43" spans="1:5" ht="19.5" customHeight="1">
      <c r="A43" s="1759"/>
      <c r="B43" s="413" t="s">
        <v>227</v>
      </c>
      <c r="C43" s="414" t="s">
        <v>228</v>
      </c>
      <c r="D43" s="413" t="s">
        <v>248</v>
      </c>
      <c r="E43" s="164"/>
    </row>
    <row r="44" spans="1:5" ht="19.5" customHeight="1">
      <c r="A44" s="416">
        <v>38796</v>
      </c>
      <c r="B44" s="413" t="s">
        <v>229</v>
      </c>
      <c r="C44" s="414" t="s">
        <v>230</v>
      </c>
      <c r="D44" s="413" t="s">
        <v>372</v>
      </c>
      <c r="E44" s="164"/>
    </row>
    <row r="45" spans="1:5" ht="19.5" customHeight="1">
      <c r="A45" s="412">
        <v>38803</v>
      </c>
      <c r="B45" s="413" t="s">
        <v>231</v>
      </c>
      <c r="C45" s="414" t="s">
        <v>232</v>
      </c>
      <c r="D45" s="413" t="s">
        <v>248</v>
      </c>
      <c r="E45" s="164"/>
    </row>
    <row r="46" spans="1:5" ht="19.5" customHeight="1">
      <c r="A46" s="412">
        <v>38807</v>
      </c>
      <c r="B46" s="413" t="s">
        <v>516</v>
      </c>
      <c r="C46" s="414" t="s">
        <v>525</v>
      </c>
      <c r="D46" s="413" t="s">
        <v>248</v>
      </c>
      <c r="E46" s="164"/>
    </row>
    <row r="47" spans="1:5" ht="19.5" customHeight="1">
      <c r="A47" s="412">
        <v>38991</v>
      </c>
      <c r="B47" s="413" t="s">
        <v>225</v>
      </c>
      <c r="C47" s="414" t="s">
        <v>233</v>
      </c>
      <c r="D47" s="413" t="s">
        <v>248</v>
      </c>
      <c r="E47" s="164"/>
    </row>
    <row r="48" spans="1:5" ht="19.5" customHeight="1">
      <c r="A48" s="412">
        <v>39172</v>
      </c>
      <c r="B48" s="413" t="s">
        <v>234</v>
      </c>
      <c r="C48" s="414" t="s">
        <v>354</v>
      </c>
      <c r="D48" s="413" t="s">
        <v>248</v>
      </c>
      <c r="E48" s="164"/>
    </row>
    <row r="49" spans="1:5" ht="19.5" customHeight="1">
      <c r="A49" s="412">
        <v>39448</v>
      </c>
      <c r="B49" s="413" t="s">
        <v>343</v>
      </c>
      <c r="C49" s="414" t="s">
        <v>344</v>
      </c>
      <c r="D49" s="413" t="s">
        <v>248</v>
      </c>
      <c r="E49" s="164"/>
    </row>
    <row r="50" spans="1:5" ht="19.5" customHeight="1">
      <c r="A50" s="412">
        <v>39630</v>
      </c>
      <c r="B50" s="413" t="s">
        <v>532</v>
      </c>
      <c r="C50" s="414" t="s">
        <v>558</v>
      </c>
      <c r="D50" s="413" t="s">
        <v>248</v>
      </c>
      <c r="E50" s="164"/>
    </row>
    <row r="51" spans="1:5" ht="19.5" customHeight="1">
      <c r="A51" s="412">
        <v>39938</v>
      </c>
      <c r="B51" s="413" t="s">
        <v>363</v>
      </c>
      <c r="C51" s="415" t="s">
        <v>374</v>
      </c>
      <c r="D51" s="413" t="s">
        <v>248</v>
      </c>
      <c r="E51" s="164"/>
    </row>
    <row r="52" spans="1:5" ht="19.5" customHeight="1">
      <c r="A52" s="412">
        <v>39965</v>
      </c>
      <c r="B52" s="413" t="s">
        <v>225</v>
      </c>
      <c r="C52" s="415" t="s">
        <v>375</v>
      </c>
      <c r="D52" s="413" t="s">
        <v>248</v>
      </c>
      <c r="E52" s="164"/>
    </row>
    <row r="53" spans="1:5" ht="19.5" customHeight="1">
      <c r="A53" s="412">
        <v>40179</v>
      </c>
      <c r="B53" s="413" t="s">
        <v>376</v>
      </c>
      <c r="C53" s="415" t="s">
        <v>377</v>
      </c>
      <c r="D53" s="413" t="s">
        <v>372</v>
      </c>
      <c r="E53" s="164"/>
    </row>
    <row r="54" spans="1:5" ht="19.5" customHeight="1">
      <c r="A54" s="416">
        <v>40260</v>
      </c>
      <c r="B54" s="413" t="s">
        <v>373</v>
      </c>
      <c r="C54" s="415" t="s">
        <v>378</v>
      </c>
      <c r="D54" s="413" t="s">
        <v>372</v>
      </c>
      <c r="E54" s="164"/>
    </row>
    <row r="55" spans="1:5" ht="19.5" customHeight="1">
      <c r="A55" s="1758">
        <v>40268</v>
      </c>
      <c r="B55" s="413" t="s">
        <v>615</v>
      </c>
      <c r="C55" s="414" t="s">
        <v>631</v>
      </c>
      <c r="D55" s="413" t="s">
        <v>527</v>
      </c>
    </row>
    <row r="56" spans="1:5" ht="19.5" customHeight="1">
      <c r="A56" s="1768"/>
      <c r="B56" s="413" t="s">
        <v>516</v>
      </c>
      <c r="C56" s="414" t="s">
        <v>526</v>
      </c>
      <c r="D56" s="413" t="s">
        <v>372</v>
      </c>
    </row>
    <row r="57" spans="1:5" ht="19.5" customHeight="1">
      <c r="A57" s="412">
        <v>40756</v>
      </c>
      <c r="B57" s="413" t="s">
        <v>559</v>
      </c>
      <c r="C57" s="414" t="s">
        <v>560</v>
      </c>
      <c r="D57" s="413" t="s">
        <v>372</v>
      </c>
    </row>
    <row r="58" spans="1:5" ht="19.5" customHeight="1">
      <c r="A58" s="412">
        <v>40827</v>
      </c>
      <c r="B58" s="413" t="s">
        <v>562</v>
      </c>
      <c r="C58" s="414" t="s">
        <v>561</v>
      </c>
      <c r="D58" s="413" t="s">
        <v>372</v>
      </c>
    </row>
    <row r="59" spans="1:5" ht="15.75" customHeight="1">
      <c r="A59" s="803"/>
    </row>
    <row r="60" spans="1:5" ht="6" customHeight="1" thickBot="1"/>
    <row r="61" spans="1:5" ht="18.75" thickTop="1" thickBot="1">
      <c r="A61" s="1760" t="s">
        <v>698</v>
      </c>
      <c r="B61" s="1761"/>
      <c r="C61" s="1761"/>
      <c r="D61" s="1762"/>
    </row>
    <row r="62" spans="1:5" ht="8.25" customHeight="1" thickTop="1"/>
    <row r="63" spans="1:5" s="663" customFormat="1" ht="21.2" customHeight="1">
      <c r="A63" s="41" t="s">
        <v>235</v>
      </c>
      <c r="B63" s="83" t="s">
        <v>236</v>
      </c>
      <c r="C63" s="1769" t="s">
        <v>237</v>
      </c>
      <c r="D63" s="1769"/>
    </row>
    <row r="64" spans="1:5" ht="37.5" customHeight="1">
      <c r="A64" s="83">
        <v>35156</v>
      </c>
      <c r="B64" s="84">
        <v>12</v>
      </c>
      <c r="C64" s="1770" t="s">
        <v>633</v>
      </c>
      <c r="D64" s="1770"/>
    </row>
    <row r="65" spans="1:4" ht="26.25" customHeight="1">
      <c r="A65" s="83">
        <v>35521</v>
      </c>
      <c r="B65" s="84">
        <v>17</v>
      </c>
      <c r="C65" s="1770" t="s">
        <v>364</v>
      </c>
      <c r="D65" s="1770"/>
    </row>
    <row r="66" spans="1:4" ht="26.25" customHeight="1">
      <c r="A66" s="83">
        <v>35886</v>
      </c>
      <c r="B66" s="84">
        <v>21</v>
      </c>
      <c r="C66" s="1770" t="s">
        <v>238</v>
      </c>
      <c r="D66" s="1770"/>
    </row>
    <row r="67" spans="1:4" ht="26.25" customHeight="1">
      <c r="A67" s="83">
        <v>36251</v>
      </c>
      <c r="B67" s="84">
        <v>25</v>
      </c>
      <c r="C67" s="1770" t="s">
        <v>239</v>
      </c>
      <c r="D67" s="1770"/>
    </row>
    <row r="68" spans="1:4" ht="26.25" customHeight="1">
      <c r="A68" s="83">
        <v>36617</v>
      </c>
      <c r="B68" s="84">
        <v>27</v>
      </c>
      <c r="C68" s="1770" t="s">
        <v>505</v>
      </c>
      <c r="D68" s="1770"/>
    </row>
    <row r="69" spans="1:4" ht="26.25" customHeight="1">
      <c r="A69" s="83">
        <v>36982</v>
      </c>
      <c r="B69" s="84">
        <v>28</v>
      </c>
      <c r="C69" s="1770" t="s">
        <v>240</v>
      </c>
      <c r="D69" s="1770"/>
    </row>
    <row r="70" spans="1:4" ht="26.25" customHeight="1">
      <c r="A70" s="83">
        <v>37347</v>
      </c>
      <c r="B70" s="84">
        <v>30</v>
      </c>
      <c r="C70" s="1770" t="s">
        <v>241</v>
      </c>
      <c r="D70" s="1770"/>
    </row>
    <row r="71" spans="1:4" ht="26.25" customHeight="1">
      <c r="A71" s="83">
        <v>37712</v>
      </c>
      <c r="B71" s="84">
        <v>35</v>
      </c>
      <c r="C71" s="1770" t="s">
        <v>365</v>
      </c>
      <c r="D71" s="1770"/>
    </row>
    <row r="72" spans="1:4" ht="26.25" customHeight="1">
      <c r="A72" s="83">
        <v>38443</v>
      </c>
      <c r="B72" s="84">
        <v>35</v>
      </c>
      <c r="C72" s="1770" t="s">
        <v>2</v>
      </c>
      <c r="D72" s="1770"/>
    </row>
    <row r="73" spans="1:4" ht="26.25" customHeight="1">
      <c r="A73" s="83">
        <v>38626</v>
      </c>
      <c r="B73" s="84">
        <v>37</v>
      </c>
      <c r="C73" s="1770" t="s">
        <v>242</v>
      </c>
      <c r="D73" s="1770"/>
    </row>
    <row r="74" spans="1:4" ht="26.25" customHeight="1">
      <c r="A74" s="83">
        <v>38808</v>
      </c>
      <c r="B74" s="84">
        <v>36</v>
      </c>
      <c r="C74" s="1770" t="s">
        <v>1</v>
      </c>
      <c r="D74" s="1770"/>
    </row>
    <row r="75" spans="1:4" ht="26.25" customHeight="1">
      <c r="A75" s="83">
        <v>38991</v>
      </c>
      <c r="B75" s="84">
        <v>37</v>
      </c>
      <c r="C75" s="1770" t="s">
        <v>243</v>
      </c>
      <c r="D75" s="1770"/>
    </row>
    <row r="76" spans="1:4" ht="26.25" customHeight="1">
      <c r="A76" s="83">
        <v>39173</v>
      </c>
      <c r="B76" s="84">
        <v>35</v>
      </c>
      <c r="C76" s="1770" t="s">
        <v>366</v>
      </c>
      <c r="D76" s="1770"/>
    </row>
    <row r="77" spans="1:4" ht="26.25" customHeight="1">
      <c r="A77" s="83">
        <v>39539</v>
      </c>
      <c r="B77" s="84">
        <v>39</v>
      </c>
      <c r="C77" s="1770" t="s">
        <v>345</v>
      </c>
      <c r="D77" s="1770"/>
    </row>
    <row r="78" spans="1:4" ht="26.25" customHeight="1">
      <c r="A78" s="83">
        <v>39904</v>
      </c>
      <c r="B78" s="84">
        <v>41</v>
      </c>
      <c r="C78" s="676" t="s">
        <v>367</v>
      </c>
      <c r="D78" s="824"/>
    </row>
    <row r="79" spans="1:4" ht="26.25" customHeight="1">
      <c r="A79" s="83">
        <v>40269</v>
      </c>
      <c r="B79" s="84">
        <v>40</v>
      </c>
      <c r="C79" s="676" t="s">
        <v>368</v>
      </c>
      <c r="D79" s="824"/>
    </row>
    <row r="80" spans="1:4" ht="26.25" customHeight="1">
      <c r="A80" s="83">
        <v>40634</v>
      </c>
      <c r="B80" s="84">
        <v>41</v>
      </c>
      <c r="C80" s="677" t="s">
        <v>0</v>
      </c>
      <c r="D80" s="824"/>
    </row>
    <row r="81" spans="1:5" ht="26.25" customHeight="1">
      <c r="A81" s="83">
        <v>41000</v>
      </c>
      <c r="B81" s="84">
        <v>41</v>
      </c>
      <c r="C81" s="677" t="s">
        <v>379</v>
      </c>
      <c r="D81" s="824"/>
    </row>
    <row r="82" spans="1:5" ht="26.25" customHeight="1">
      <c r="A82" s="83">
        <v>41365</v>
      </c>
      <c r="B82" s="84">
        <v>42</v>
      </c>
      <c r="C82" s="677" t="s">
        <v>393</v>
      </c>
      <c r="D82" s="824"/>
    </row>
    <row r="83" spans="1:5" ht="26.25" customHeight="1">
      <c r="A83" s="83">
        <v>41730</v>
      </c>
      <c r="B83" s="84">
        <v>43</v>
      </c>
      <c r="C83" s="677" t="s">
        <v>395</v>
      </c>
      <c r="D83" s="824"/>
    </row>
    <row r="84" spans="1:5" ht="26.25" customHeight="1">
      <c r="A84" s="83">
        <v>42095</v>
      </c>
      <c r="B84" s="84">
        <v>45</v>
      </c>
      <c r="C84" s="677" t="s">
        <v>396</v>
      </c>
      <c r="D84" s="824"/>
    </row>
    <row r="85" spans="1:5" ht="26.25" customHeight="1">
      <c r="A85" s="83">
        <v>42461</v>
      </c>
      <c r="B85" s="84">
        <v>47</v>
      </c>
      <c r="C85" s="677" t="s">
        <v>502</v>
      </c>
      <c r="D85" s="824"/>
    </row>
    <row r="86" spans="1:5" ht="26.25" customHeight="1">
      <c r="A86" s="83">
        <v>42736</v>
      </c>
      <c r="B86" s="84">
        <v>48</v>
      </c>
      <c r="C86" s="677" t="s">
        <v>513</v>
      </c>
      <c r="D86" s="824"/>
    </row>
    <row r="87" spans="1:5" ht="26.25" customHeight="1">
      <c r="A87" s="83">
        <v>43191</v>
      </c>
      <c r="B87" s="84">
        <v>54</v>
      </c>
      <c r="C87" s="677" t="s">
        <v>538</v>
      </c>
      <c r="D87" s="824"/>
    </row>
    <row r="88" spans="1:5" ht="26.25" customHeight="1">
      <c r="A88" s="83">
        <v>43556</v>
      </c>
      <c r="B88" s="84">
        <v>58</v>
      </c>
      <c r="C88" s="677" t="s">
        <v>549</v>
      </c>
      <c r="D88" s="824"/>
    </row>
    <row r="89" spans="1:5" ht="26.25" customHeight="1">
      <c r="A89" s="83">
        <v>43922</v>
      </c>
      <c r="B89" s="84">
        <v>60</v>
      </c>
      <c r="C89" s="677" t="s">
        <v>589</v>
      </c>
      <c r="D89" s="824"/>
    </row>
    <row r="90" spans="1:5" ht="26.25" customHeight="1">
      <c r="A90" s="83">
        <v>44287</v>
      </c>
      <c r="B90" s="84">
        <v>62</v>
      </c>
      <c r="C90" s="677" t="s">
        <v>624</v>
      </c>
      <c r="D90" s="824"/>
    </row>
    <row r="91" spans="1:5" ht="21" customHeight="1">
      <c r="A91" s="801"/>
      <c r="B91" s="802"/>
    </row>
    <row r="92" spans="1:5" ht="21" customHeight="1">
      <c r="A92" s="1448"/>
      <c r="B92" s="1448"/>
      <c r="C92" s="1448"/>
      <c r="D92" s="1448"/>
      <c r="E92" s="1448"/>
    </row>
    <row r="93" spans="1:5">
      <c r="A93" s="1448"/>
      <c r="B93" s="1448"/>
      <c r="C93" s="1448"/>
      <c r="D93" s="1448"/>
      <c r="E93" s="1448"/>
    </row>
  </sheetData>
  <dataConsolidate/>
  <customSheetViews>
    <customSheetView guid="{429188B7-F8E8-41E0-BAA6-8F869C883D4F}" topLeftCell="A10">
      <selection activeCell="A2" sqref="A2"/>
      <rowBreaks count="1" manualBreakCount="1">
        <brk id="57" max="3" man="1"/>
      </rowBreaks>
      <pageMargins left="0.74803149606299213" right="0.74803149606299213" top="0.9055118110236221" bottom="0.47244094488188981" header="0.51181102362204722" footer="0.27559055118110237"/>
      <pageSetup paperSize="8" scale="99" fitToHeight="0" orientation="portrait" r:id="rId1"/>
      <headerFooter alignWithMargins="0"/>
    </customSheetView>
  </customSheetViews>
  <mergeCells count="26">
    <mergeCell ref="C63:D63"/>
    <mergeCell ref="C77:D77"/>
    <mergeCell ref="A92:E93"/>
    <mergeCell ref="C71:D71"/>
    <mergeCell ref="C72:D72"/>
    <mergeCell ref="C73:D73"/>
    <mergeCell ref="C74:D74"/>
    <mergeCell ref="C75:D75"/>
    <mergeCell ref="C76:D76"/>
    <mergeCell ref="C64:D64"/>
    <mergeCell ref="C65:D65"/>
    <mergeCell ref="C66:D66"/>
    <mergeCell ref="C69:D69"/>
    <mergeCell ref="C70:D70"/>
    <mergeCell ref="C67:D67"/>
    <mergeCell ref="C68:D68"/>
    <mergeCell ref="A42:A43"/>
    <mergeCell ref="A61:D61"/>
    <mergeCell ref="A1:D1"/>
    <mergeCell ref="A11:A14"/>
    <mergeCell ref="A34:A36"/>
    <mergeCell ref="A38:A39"/>
    <mergeCell ref="A7:A8"/>
    <mergeCell ref="A23:A24"/>
    <mergeCell ref="A25:A31"/>
    <mergeCell ref="A55:A56"/>
  </mergeCells>
  <phoneticPr fontId="2"/>
  <pageMargins left="0.74803149606299213" right="0.74803149606299213" top="0.9055118110236221" bottom="0.47244094488188981" header="0.51181102362204722" footer="0.27559055118110237"/>
  <pageSetup paperSize="9" scale="66" fitToHeight="2" orientation="portrait" r:id="rId2"/>
  <headerFooter alignWithMargins="0"/>
  <rowBreaks count="1" manualBreakCount="1">
    <brk id="60"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14999847407452621"/>
    <pageSetUpPr fitToPage="1"/>
  </sheetPr>
  <dimension ref="A1:O86"/>
  <sheetViews>
    <sheetView view="pageBreakPreview" zoomScaleNormal="100" zoomScaleSheetLayoutView="100" workbookViewId="0"/>
  </sheetViews>
  <sheetFormatPr defaultColWidth="13" defaultRowHeight="13.5"/>
  <cols>
    <col min="1" max="1" width="15" style="1013" customWidth="1"/>
    <col min="2" max="2" width="31.125" style="1013" customWidth="1"/>
    <col min="3" max="3" width="89.25" style="1013" customWidth="1"/>
    <col min="4" max="16384" width="13" style="1013"/>
  </cols>
  <sheetData>
    <row r="1" spans="1:3" ht="19.5" customHeight="1">
      <c r="A1" s="1012"/>
      <c r="B1" s="1012"/>
      <c r="C1" s="1012"/>
    </row>
    <row r="2" spans="1:3" ht="22.5" customHeight="1">
      <c r="A2" s="1366" t="s">
        <v>716</v>
      </c>
      <c r="B2" s="1367"/>
      <c r="C2" s="1367"/>
    </row>
    <row r="3" spans="1:3" ht="22.5" customHeight="1">
      <c r="A3" s="1073"/>
      <c r="B3" s="1074"/>
      <c r="C3" s="1074"/>
    </row>
    <row r="4" spans="1:3" ht="22.5" customHeight="1">
      <c r="A4" s="1012" t="s">
        <v>699</v>
      </c>
      <c r="B4" s="1012"/>
      <c r="C4" s="1012"/>
    </row>
    <row r="5" spans="1:3" ht="7.5" customHeight="1">
      <c r="A5" s="1012"/>
      <c r="B5" s="1012"/>
      <c r="C5" s="1012"/>
    </row>
    <row r="6" spans="1:3" ht="22.5" customHeight="1">
      <c r="A6" s="1014" t="s">
        <v>717</v>
      </c>
      <c r="B6" s="1012"/>
      <c r="C6" s="1012"/>
    </row>
    <row r="7" spans="1:3" ht="7.5" customHeight="1">
      <c r="A7" s="1014"/>
      <c r="B7" s="1012"/>
      <c r="C7" s="1012"/>
    </row>
    <row r="8" spans="1:3" ht="22.5" customHeight="1">
      <c r="A8" s="1014" t="s">
        <v>634</v>
      </c>
      <c r="B8" s="1012"/>
      <c r="C8" s="1012"/>
    </row>
    <row r="9" spans="1:3" ht="7.5" customHeight="1">
      <c r="A9" s="1014"/>
      <c r="B9" s="1012"/>
      <c r="C9" s="1012"/>
    </row>
    <row r="10" spans="1:3" ht="22.5" customHeight="1">
      <c r="A10" s="1014" t="s">
        <v>676</v>
      </c>
      <c r="B10" s="1012"/>
      <c r="C10" s="1012"/>
    </row>
    <row r="11" spans="1:3" ht="22.5" customHeight="1">
      <c r="A11" s="1012" t="s">
        <v>517</v>
      </c>
      <c r="B11" s="1012"/>
      <c r="C11" s="1012"/>
    </row>
    <row r="12" spans="1:3" ht="22.5" customHeight="1">
      <c r="A12" s="1012" t="s">
        <v>759</v>
      </c>
      <c r="B12" s="1012"/>
      <c r="C12" s="1012"/>
    </row>
    <row r="13" spans="1:3" ht="22.5" customHeight="1">
      <c r="A13" s="1012" t="s">
        <v>677</v>
      </c>
      <c r="B13" s="1012"/>
      <c r="C13" s="1012"/>
    </row>
    <row r="14" spans="1:3" ht="22.5" customHeight="1">
      <c r="A14" s="1012"/>
      <c r="B14" s="1012"/>
      <c r="C14" s="1012"/>
    </row>
    <row r="15" spans="1:3" ht="22.5" customHeight="1">
      <c r="A15" s="1015" t="s">
        <v>270</v>
      </c>
      <c r="B15" s="1016" t="s">
        <v>271</v>
      </c>
      <c r="C15" s="1017" t="s">
        <v>272</v>
      </c>
    </row>
    <row r="16" spans="1:3" ht="22.5" customHeight="1">
      <c r="A16" s="1361" t="s">
        <v>273</v>
      </c>
      <c r="B16" s="1018" t="s">
        <v>292</v>
      </c>
      <c r="C16" s="1364" t="s">
        <v>710</v>
      </c>
    </row>
    <row r="17" spans="1:3" ht="22.5" customHeight="1">
      <c r="A17" s="1362"/>
      <c r="B17" s="1019" t="s">
        <v>648</v>
      </c>
      <c r="C17" s="1365"/>
    </row>
    <row r="18" spans="1:3" ht="45" customHeight="1">
      <c r="A18" s="1362"/>
      <c r="B18" s="1020" t="s">
        <v>669</v>
      </c>
      <c r="C18" s="1365"/>
    </row>
    <row r="19" spans="1:3" ht="51" customHeight="1">
      <c r="A19" s="1362"/>
      <c r="B19" s="1021" t="s">
        <v>274</v>
      </c>
      <c r="C19" s="1055" t="s">
        <v>760</v>
      </c>
    </row>
    <row r="20" spans="1:3" ht="22.5" customHeight="1">
      <c r="A20" s="1363"/>
      <c r="B20" s="1022" t="s">
        <v>414</v>
      </c>
      <c r="C20" s="1056" t="s">
        <v>679</v>
      </c>
    </row>
    <row r="21" spans="1:3" ht="118.5" customHeight="1">
      <c r="A21" s="1023" t="s">
        <v>355</v>
      </c>
      <c r="B21" s="1024" t="s">
        <v>670</v>
      </c>
      <c r="C21" s="1072" t="s">
        <v>761</v>
      </c>
    </row>
    <row r="22" spans="1:3" ht="22.5" customHeight="1">
      <c r="A22" s="1361" t="s">
        <v>189</v>
      </c>
      <c r="B22" s="1025" t="s">
        <v>275</v>
      </c>
      <c r="C22" s="1057" t="s">
        <v>711</v>
      </c>
    </row>
    <row r="23" spans="1:3" ht="148.5" customHeight="1">
      <c r="A23" s="1362"/>
      <c r="B23" s="1026" t="s">
        <v>356</v>
      </c>
      <c r="C23" s="1058" t="s">
        <v>712</v>
      </c>
    </row>
    <row r="24" spans="1:3" ht="67.5" customHeight="1">
      <c r="A24" s="1362"/>
      <c r="B24" s="1027" t="s">
        <v>289</v>
      </c>
      <c r="C24" s="1059" t="s">
        <v>762</v>
      </c>
    </row>
    <row r="25" spans="1:3" ht="67.5" customHeight="1">
      <c r="A25" s="1362"/>
      <c r="B25" s="1027" t="s">
        <v>276</v>
      </c>
      <c r="C25" s="1058" t="s">
        <v>763</v>
      </c>
    </row>
    <row r="26" spans="1:3" ht="120.75" customHeight="1">
      <c r="A26" s="1362"/>
      <c r="B26" s="1021" t="s">
        <v>671</v>
      </c>
      <c r="C26" s="1060" t="s">
        <v>713</v>
      </c>
    </row>
    <row r="27" spans="1:3" ht="45" customHeight="1">
      <c r="A27" s="1362"/>
      <c r="B27" s="1042" t="s">
        <v>687</v>
      </c>
      <c r="C27" s="1060" t="s">
        <v>714</v>
      </c>
    </row>
    <row r="28" spans="1:3" ht="229.5" customHeight="1">
      <c r="A28" s="1363"/>
      <c r="B28" s="1028" t="s">
        <v>591</v>
      </c>
      <c r="C28" s="1054" t="s">
        <v>764</v>
      </c>
    </row>
    <row r="29" spans="1:3" ht="111" customHeight="1">
      <c r="A29" s="1361" t="s">
        <v>277</v>
      </c>
      <c r="B29" s="1374" t="s">
        <v>320</v>
      </c>
      <c r="C29" s="1072" t="s">
        <v>765</v>
      </c>
    </row>
    <row r="30" spans="1:3" ht="45" customHeight="1">
      <c r="A30" s="1363"/>
      <c r="B30" s="1375"/>
      <c r="C30" s="1056" t="s">
        <v>784</v>
      </c>
    </row>
    <row r="31" spans="1:3" ht="45" customHeight="1">
      <c r="A31" s="1371" t="s">
        <v>397</v>
      </c>
      <c r="B31" s="1029" t="s">
        <v>53</v>
      </c>
      <c r="C31" s="1061" t="s">
        <v>700</v>
      </c>
    </row>
    <row r="32" spans="1:3" ht="45" customHeight="1">
      <c r="A32" s="1372"/>
      <c r="B32" s="1021" t="s">
        <v>672</v>
      </c>
      <c r="C32" s="1061" t="s">
        <v>700</v>
      </c>
    </row>
    <row r="33" spans="1:15" ht="22.5" customHeight="1">
      <c r="A33" s="1372"/>
      <c r="B33" s="1021" t="s">
        <v>539</v>
      </c>
      <c r="C33" s="1062" t="s">
        <v>678</v>
      </c>
    </row>
    <row r="34" spans="1:15" ht="45" customHeight="1">
      <c r="A34" s="1372"/>
      <c r="B34" s="1021" t="s">
        <v>476</v>
      </c>
      <c r="C34" s="1060" t="s">
        <v>673</v>
      </c>
    </row>
    <row r="35" spans="1:15" ht="22.5" customHeight="1">
      <c r="A35" s="1372"/>
      <c r="B35" s="1021" t="s">
        <v>477</v>
      </c>
      <c r="C35" s="1063" t="s">
        <v>674</v>
      </c>
    </row>
    <row r="36" spans="1:15" ht="35.25" customHeight="1">
      <c r="A36" s="1372"/>
      <c r="B36" s="1030" t="s">
        <v>394</v>
      </c>
      <c r="C36" s="1060" t="s">
        <v>680</v>
      </c>
    </row>
    <row r="37" spans="1:15" ht="49.5" customHeight="1">
      <c r="A37" s="1373"/>
      <c r="B37" s="1031" t="s">
        <v>418</v>
      </c>
      <c r="C37" s="1064" t="s">
        <v>766</v>
      </c>
    </row>
    <row r="38" spans="1:15" ht="60.75" customHeight="1">
      <c r="A38" s="1361" t="s">
        <v>278</v>
      </c>
      <c r="B38" s="1032" t="s">
        <v>279</v>
      </c>
      <c r="C38" s="1061" t="s">
        <v>767</v>
      </c>
      <c r="O38" s="1075"/>
    </row>
    <row r="39" spans="1:15" ht="23.25" customHeight="1">
      <c r="A39" s="1362"/>
      <c r="B39" s="1033" t="s">
        <v>280</v>
      </c>
      <c r="C39" s="1062" t="s">
        <v>768</v>
      </c>
    </row>
    <row r="40" spans="1:15" ht="23.25" customHeight="1">
      <c r="A40" s="1362"/>
      <c r="B40" s="1033" t="s">
        <v>387</v>
      </c>
      <c r="C40" s="1062" t="s">
        <v>769</v>
      </c>
    </row>
    <row r="41" spans="1:15" ht="183.75" customHeight="1">
      <c r="A41" s="1362"/>
      <c r="B41" s="1033" t="s">
        <v>281</v>
      </c>
      <c r="C41" s="1055" t="s">
        <v>770</v>
      </c>
    </row>
    <row r="42" spans="1:15" ht="67.5" customHeight="1">
      <c r="A42" s="1363"/>
      <c r="B42" s="1043" t="s">
        <v>282</v>
      </c>
      <c r="C42" s="1065" t="s">
        <v>771</v>
      </c>
    </row>
    <row r="43" spans="1:15" ht="196.5" customHeight="1">
      <c r="A43" s="1361" t="s">
        <v>283</v>
      </c>
      <c r="B43" s="1034" t="s">
        <v>436</v>
      </c>
      <c r="C43" s="1066" t="s">
        <v>772</v>
      </c>
    </row>
    <row r="44" spans="1:15" ht="42.75" customHeight="1">
      <c r="A44" s="1362"/>
      <c r="B44" s="1035" t="s">
        <v>437</v>
      </c>
      <c r="C44" s="1067" t="s">
        <v>685</v>
      </c>
    </row>
    <row r="45" spans="1:15" ht="54" customHeight="1">
      <c r="A45" s="1362"/>
      <c r="B45" s="1036" t="s">
        <v>434</v>
      </c>
      <c r="C45" s="1068" t="s">
        <v>773</v>
      </c>
    </row>
    <row r="46" spans="1:15" ht="45" customHeight="1">
      <c r="A46" s="1362"/>
      <c r="B46" s="1037" t="s">
        <v>435</v>
      </c>
      <c r="C46" s="1060" t="s">
        <v>686</v>
      </c>
    </row>
    <row r="47" spans="1:15" ht="74.25" customHeight="1">
      <c r="A47" s="1362"/>
      <c r="B47" s="1038" t="s">
        <v>675</v>
      </c>
      <c r="C47" s="1066" t="s">
        <v>774</v>
      </c>
    </row>
    <row r="48" spans="1:15" ht="112.5" customHeight="1">
      <c r="A48" s="1363"/>
      <c r="B48" s="1039" t="s">
        <v>438</v>
      </c>
      <c r="C48" s="1069" t="s">
        <v>715</v>
      </c>
    </row>
    <row r="49" spans="1:3" ht="45" customHeight="1">
      <c r="A49" s="1368" t="s">
        <v>775</v>
      </c>
      <c r="B49" s="1040" t="s">
        <v>507</v>
      </c>
      <c r="C49" s="1070" t="s">
        <v>776</v>
      </c>
    </row>
    <row r="50" spans="1:3" ht="45" customHeight="1">
      <c r="A50" s="1369"/>
      <c r="B50" s="1041" t="s">
        <v>506</v>
      </c>
      <c r="C50" s="1054" t="s">
        <v>777</v>
      </c>
    </row>
    <row r="52" spans="1:3">
      <c r="C52" s="1075"/>
    </row>
    <row r="53" spans="1:3">
      <c r="C53" s="1075"/>
    </row>
    <row r="54" spans="1:3">
      <c r="C54" s="1075"/>
    </row>
    <row r="85" spans="1:3" ht="21.75" customHeight="1">
      <c r="A85" s="1370"/>
      <c r="B85" s="1370"/>
      <c r="C85" s="1370"/>
    </row>
    <row r="86" spans="1:3" ht="18" customHeight="1">
      <c r="A86" s="1076"/>
      <c r="B86" s="1076"/>
      <c r="C86" s="1076"/>
    </row>
  </sheetData>
  <customSheetViews>
    <customSheetView guid="{CFB8F6A3-286B-44DA-98E2-E06FA9DC17D9}" showPageBreaks="1" printArea="1" view="pageBreakPreview" topLeftCell="A7">
      <selection activeCell="C8" sqref="C8"/>
      <rowBreaks count="1" manualBreakCount="1">
        <brk id="38" max="2" man="1"/>
      </rowBreaks>
      <pageMargins left="0.74803149606299213" right="0.23622047244094491" top="0.47244094488188981" bottom="0.39370078740157483" header="0.23622047244094491" footer="0.31496062992125984"/>
      <pageSetup paperSize="9" scale="80" orientation="portrait" r:id="rId1"/>
      <headerFooter alignWithMargins="0"/>
    </customSheetView>
    <customSheetView guid="{429188B7-F8E8-41E0-BAA6-8F869C883D4F}">
      <selection activeCell="A6" sqref="A6"/>
      <rowBreaks count="1" manualBreakCount="1">
        <brk id="41" max="2" man="1"/>
      </rowBreaks>
      <pageMargins left="0.74803149606299213" right="0.23622047244094491" top="0.47244094488188981" bottom="0.39370078740157483" header="0.23622047244094491" footer="0.31496062992125984"/>
      <pageSetup paperSize="8" orientation="portrait" r:id="rId2"/>
      <headerFooter alignWithMargins="0"/>
    </customSheetView>
  </customSheetViews>
  <mergeCells count="11">
    <mergeCell ref="A85:C85"/>
    <mergeCell ref="A31:A37"/>
    <mergeCell ref="A38:A42"/>
    <mergeCell ref="A43:A48"/>
    <mergeCell ref="A29:A30"/>
    <mergeCell ref="B29:B30"/>
    <mergeCell ref="A16:A20"/>
    <mergeCell ref="C16:C18"/>
    <mergeCell ref="A22:A28"/>
    <mergeCell ref="A2:C2"/>
    <mergeCell ref="A49:A50"/>
  </mergeCells>
  <phoneticPr fontId="2"/>
  <printOptions horizontalCentered="1"/>
  <pageMargins left="0.74803149606299213" right="0.39370078740157483" top="0.78740157480314965" bottom="0.78740157480314965" header="0.23622047244094491" footer="0.31496062992125984"/>
  <pageSetup paperSize="9" scale="68" fitToHeight="3" orientation="portrait" r:id="rId3"/>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2"/>
  <dimension ref="A1:AM74"/>
  <sheetViews>
    <sheetView showGridLines="0" view="pageBreakPreview" zoomScaleNormal="100" zoomScaleSheetLayoutView="100" workbookViewId="0">
      <pane xSplit="1" ySplit="6" topLeftCell="B55" activePane="bottomRight" state="frozen"/>
      <selection sqref="A1:C2"/>
      <selection pane="topRight" sqref="A1:C2"/>
      <selection pane="bottomLeft" sqref="A1:C2"/>
      <selection pane="bottomRight"/>
    </sheetView>
  </sheetViews>
  <sheetFormatPr defaultColWidth="9" defaultRowHeight="14.25"/>
  <cols>
    <col min="1" max="1" width="12.5" style="5" customWidth="1"/>
    <col min="2" max="2" width="13" style="723" customWidth="1"/>
    <col min="3" max="3" width="9.125" style="723" customWidth="1"/>
    <col min="4" max="7" width="9" style="723" customWidth="1"/>
    <col min="8" max="8" width="10.875" style="723" customWidth="1"/>
    <col min="9" max="10" width="9.25" style="723" customWidth="1"/>
    <col min="11" max="11" width="9.75" style="723" customWidth="1"/>
    <col min="12" max="14" width="11.625" style="723" customWidth="1"/>
    <col min="15" max="15" width="12" style="723" customWidth="1"/>
    <col min="16" max="16" width="7.5" style="723" bestFit="1" customWidth="1"/>
    <col min="17" max="17" width="12.75" style="723" bestFit="1" customWidth="1"/>
    <col min="18" max="18" width="12.625" style="723" customWidth="1"/>
    <col min="19" max="19" width="10.375" style="723" customWidth="1"/>
    <col min="20" max="20" width="12.5" style="5" customWidth="1"/>
    <col min="21" max="24" width="12.5" style="723" customWidth="1"/>
    <col min="25" max="25" width="13.125" style="723" customWidth="1"/>
    <col min="26" max="26" width="17.5" style="723" customWidth="1"/>
    <col min="27" max="27" width="53.125" style="723" customWidth="1"/>
    <col min="28" max="30" width="21.5" style="723" customWidth="1"/>
    <col min="31" max="35" width="15" style="723" customWidth="1"/>
    <col min="36" max="36" width="15" style="86" customWidth="1"/>
    <col min="37" max="38" width="9.625" style="723" customWidth="1"/>
    <col min="39" max="16384" width="9" style="723"/>
  </cols>
  <sheetData>
    <row r="1" spans="1:38" s="6" customFormat="1" ht="18.75">
      <c r="A1" s="1" t="s">
        <v>110</v>
      </c>
      <c r="F1" s="7"/>
      <c r="T1" s="1"/>
      <c r="AJ1" s="7"/>
    </row>
    <row r="2" spans="1:38" ht="18.75" customHeight="1">
      <c r="A2" s="4"/>
      <c r="B2" s="3"/>
      <c r="C2" s="3"/>
      <c r="F2" s="1391"/>
      <c r="G2" s="1392"/>
      <c r="H2" s="1392"/>
      <c r="I2" s="1392"/>
      <c r="J2" s="1392"/>
      <c r="L2" s="80"/>
      <c r="P2" s="3"/>
      <c r="S2" s="103"/>
      <c r="T2" s="4"/>
      <c r="AI2" s="3"/>
      <c r="AJ2" s="85"/>
      <c r="AK2" s="3"/>
      <c r="AL2" s="3"/>
    </row>
    <row r="3" spans="1:38" s="5" customFormat="1" ht="16.5" customHeight="1">
      <c r="A3" s="44" t="s">
        <v>462</v>
      </c>
      <c r="B3" s="1383" t="s">
        <v>329</v>
      </c>
      <c r="C3" s="102"/>
      <c r="D3" s="11"/>
      <c r="E3" s="11"/>
      <c r="F3" s="11"/>
      <c r="G3" s="12"/>
      <c r="H3" s="1408" t="s">
        <v>335</v>
      </c>
      <c r="I3" s="1394"/>
      <c r="J3" s="1394"/>
      <c r="K3" s="1409"/>
      <c r="L3" s="1393" t="s">
        <v>336</v>
      </c>
      <c r="M3" s="1394"/>
      <c r="N3" s="1395"/>
      <c r="O3" s="1403" t="s">
        <v>36</v>
      </c>
      <c r="P3" s="1404"/>
      <c r="Q3" s="1377" t="s">
        <v>681</v>
      </c>
      <c r="R3" s="1380" t="s">
        <v>408</v>
      </c>
      <c r="S3" s="1399" t="s">
        <v>412</v>
      </c>
      <c r="T3" s="1405" t="s">
        <v>597</v>
      </c>
      <c r="U3" s="1398" t="s">
        <v>321</v>
      </c>
      <c r="V3" s="1394"/>
      <c r="W3" s="1394"/>
      <c r="X3" s="1395"/>
      <c r="Y3" s="1377" t="s">
        <v>286</v>
      </c>
      <c r="Z3" s="1414" t="s">
        <v>287</v>
      </c>
      <c r="AA3" s="1425" t="s">
        <v>583</v>
      </c>
      <c r="AB3" s="1412"/>
      <c r="AC3" s="1412"/>
      <c r="AD3" s="1426"/>
      <c r="AE3" s="1418" t="s">
        <v>551</v>
      </c>
      <c r="AF3" s="1411" t="s">
        <v>332</v>
      </c>
      <c r="AG3" s="1412"/>
      <c r="AH3" s="1413"/>
      <c r="AI3" s="633" t="s">
        <v>439</v>
      </c>
      <c r="AJ3" s="100" t="s">
        <v>440</v>
      </c>
    </row>
    <row r="4" spans="1:38" s="5" customFormat="1" ht="16.5" customHeight="1">
      <c r="A4" s="53"/>
      <c r="B4" s="1384"/>
      <c r="C4" s="118" t="s">
        <v>406</v>
      </c>
      <c r="D4" s="104" t="s">
        <v>31</v>
      </c>
      <c r="E4" s="104" t="s">
        <v>778</v>
      </c>
      <c r="F4" s="106" t="s">
        <v>779</v>
      </c>
      <c r="G4" s="118" t="s">
        <v>101</v>
      </c>
      <c r="H4" s="1071"/>
      <c r="I4" s="1386" t="s">
        <v>34</v>
      </c>
      <c r="J4" s="1388" t="s">
        <v>102</v>
      </c>
      <c r="K4" s="1401" t="s">
        <v>413</v>
      </c>
      <c r="L4" s="160"/>
      <c r="M4" s="1386" t="s">
        <v>106</v>
      </c>
      <c r="N4" s="1386" t="s">
        <v>35</v>
      </c>
      <c r="O4" s="8"/>
      <c r="P4" s="1004" t="s">
        <v>31</v>
      </c>
      <c r="Q4" s="1378"/>
      <c r="R4" s="1378"/>
      <c r="S4" s="1400"/>
      <c r="T4" s="1406"/>
      <c r="U4" s="1396" t="s">
        <v>598</v>
      </c>
      <c r="V4" s="1396" t="s">
        <v>600</v>
      </c>
      <c r="W4" s="1396" t="s">
        <v>599</v>
      </c>
      <c r="X4" s="1396" t="s">
        <v>603</v>
      </c>
      <c r="Y4" s="1378"/>
      <c r="Z4" s="1415"/>
      <c r="AA4" s="1416" t="s">
        <v>580</v>
      </c>
      <c r="AB4" s="1423" t="s">
        <v>581</v>
      </c>
      <c r="AC4" s="1423" t="s">
        <v>592</v>
      </c>
      <c r="AD4" s="1421" t="s">
        <v>593</v>
      </c>
      <c r="AE4" s="1419"/>
      <c r="AF4" s="1388" t="s">
        <v>291</v>
      </c>
      <c r="AG4" s="1388" t="s">
        <v>292</v>
      </c>
      <c r="AH4" s="1388" t="s">
        <v>293</v>
      </c>
      <c r="AI4" s="897" t="s">
        <v>37</v>
      </c>
      <c r="AJ4" s="904" t="s">
        <v>37</v>
      </c>
    </row>
    <row r="5" spans="1:38" s="5" customFormat="1" ht="16.5" customHeight="1">
      <c r="A5" s="53"/>
      <c r="B5" s="1385"/>
      <c r="C5" s="117" t="s">
        <v>407</v>
      </c>
      <c r="D5" s="105" t="s">
        <v>32</v>
      </c>
      <c r="E5" s="36" t="s">
        <v>33</v>
      </c>
      <c r="F5" s="36" t="s">
        <v>33</v>
      </c>
      <c r="G5" s="36" t="s">
        <v>33</v>
      </c>
      <c r="H5" s="36" t="s">
        <v>780</v>
      </c>
      <c r="I5" s="1387"/>
      <c r="J5" s="1389"/>
      <c r="K5" s="1402"/>
      <c r="L5" s="161" t="s">
        <v>781</v>
      </c>
      <c r="M5" s="1387"/>
      <c r="N5" s="1387"/>
      <c r="O5" s="10"/>
      <c r="P5" s="1005" t="s">
        <v>32</v>
      </c>
      <c r="Q5" s="1379"/>
      <c r="R5" s="1379"/>
      <c r="S5" s="1400"/>
      <c r="T5" s="1407"/>
      <c r="U5" s="1397"/>
      <c r="V5" s="1410"/>
      <c r="W5" s="1397"/>
      <c r="X5" s="1397"/>
      <c r="Y5" s="1379"/>
      <c r="Z5" s="1415"/>
      <c r="AA5" s="1417"/>
      <c r="AB5" s="1424"/>
      <c r="AC5" s="1424"/>
      <c r="AD5" s="1422"/>
      <c r="AE5" s="1420"/>
      <c r="AF5" s="1410"/>
      <c r="AG5" s="1410"/>
      <c r="AH5" s="1410"/>
      <c r="AI5" s="634" t="s">
        <v>441</v>
      </c>
      <c r="AJ5" s="119" t="s">
        <v>441</v>
      </c>
    </row>
    <row r="6" spans="1:38" ht="16.5" customHeight="1">
      <c r="A6" s="58" t="s">
        <v>461</v>
      </c>
      <c r="B6" s="60" t="s">
        <v>29</v>
      </c>
      <c r="C6" s="56" t="s">
        <v>442</v>
      </c>
      <c r="D6" s="51" t="s">
        <v>337</v>
      </c>
      <c r="E6" s="51" t="s">
        <v>337</v>
      </c>
      <c r="F6" s="51" t="s">
        <v>337</v>
      </c>
      <c r="G6" s="51" t="s">
        <v>337</v>
      </c>
      <c r="H6" s="51" t="s">
        <v>29</v>
      </c>
      <c r="I6" s="51" t="s">
        <v>29</v>
      </c>
      <c r="J6" s="51" t="s">
        <v>29</v>
      </c>
      <c r="K6" s="52"/>
      <c r="L6" s="60" t="s">
        <v>29</v>
      </c>
      <c r="M6" s="51" t="s">
        <v>29</v>
      </c>
      <c r="N6" s="51" t="s">
        <v>29</v>
      </c>
      <c r="O6" s="56" t="s">
        <v>30</v>
      </c>
      <c r="P6" s="66" t="s">
        <v>338</v>
      </c>
      <c r="Q6" s="51" t="s">
        <v>29</v>
      </c>
      <c r="R6" s="51" t="s">
        <v>391</v>
      </c>
      <c r="S6" s="52" t="s">
        <v>391</v>
      </c>
      <c r="T6" s="60" t="s">
        <v>339</v>
      </c>
      <c r="U6" s="51" t="s">
        <v>339</v>
      </c>
      <c r="V6" s="51" t="s">
        <v>337</v>
      </c>
      <c r="W6" s="51" t="s">
        <v>105</v>
      </c>
      <c r="X6" s="51" t="s">
        <v>339</v>
      </c>
      <c r="Y6" s="51" t="s">
        <v>340</v>
      </c>
      <c r="Z6" s="52" t="s">
        <v>340</v>
      </c>
      <c r="AA6" s="593" t="s">
        <v>584</v>
      </c>
      <c r="AB6" s="51" t="s">
        <v>582</v>
      </c>
      <c r="AC6" s="51"/>
      <c r="AD6" s="52" t="s">
        <v>582</v>
      </c>
      <c r="AE6" s="60" t="s">
        <v>105</v>
      </c>
      <c r="AF6" s="89" t="s">
        <v>340</v>
      </c>
      <c r="AG6" s="73" t="s">
        <v>292</v>
      </c>
      <c r="AH6" s="90" t="s">
        <v>341</v>
      </c>
      <c r="AI6" s="73" t="s">
        <v>692</v>
      </c>
      <c r="AJ6" s="74" t="s">
        <v>692</v>
      </c>
    </row>
    <row r="7" spans="1:38" ht="15.95" customHeight="1">
      <c r="A7" s="933" t="s">
        <v>253</v>
      </c>
      <c r="B7" s="244">
        <v>246256</v>
      </c>
      <c r="C7" s="267">
        <v>982</v>
      </c>
      <c r="D7" s="239">
        <v>-1.5</v>
      </c>
      <c r="E7" s="239">
        <v>9.1999999999999993</v>
      </c>
      <c r="F7" s="239">
        <v>54.2</v>
      </c>
      <c r="G7" s="239">
        <v>36.6</v>
      </c>
      <c r="H7" s="240">
        <v>-2887</v>
      </c>
      <c r="I7" s="240">
        <v>1179</v>
      </c>
      <c r="J7" s="240">
        <v>4066</v>
      </c>
      <c r="K7" s="926">
        <v>1.1399999999999999</v>
      </c>
      <c r="L7" s="241">
        <v>-996</v>
      </c>
      <c r="M7" s="240">
        <v>8085</v>
      </c>
      <c r="N7" s="240">
        <v>9081</v>
      </c>
      <c r="O7" s="240">
        <v>140115</v>
      </c>
      <c r="P7" s="249">
        <v>-0.6</v>
      </c>
      <c r="Q7" s="240">
        <v>251084</v>
      </c>
      <c r="R7" s="252">
        <v>102.58</v>
      </c>
      <c r="S7" s="261">
        <v>50.3</v>
      </c>
      <c r="T7" s="503">
        <v>677.87</v>
      </c>
      <c r="U7" s="242">
        <v>47.9</v>
      </c>
      <c r="V7" s="504">
        <v>90</v>
      </c>
      <c r="W7" s="242">
        <v>4626</v>
      </c>
      <c r="X7" s="504">
        <v>96.7</v>
      </c>
      <c r="Y7" s="242" t="s">
        <v>550</v>
      </c>
      <c r="Z7" s="247">
        <v>533.27</v>
      </c>
      <c r="AA7" s="850">
        <v>43191</v>
      </c>
      <c r="AB7" s="242">
        <v>2679</v>
      </c>
      <c r="AC7" s="851">
        <v>4</v>
      </c>
      <c r="AD7" s="313">
        <v>643</v>
      </c>
      <c r="AE7" s="295">
        <f t="shared" ref="AE7:AE8" si="0">B7/T7</f>
        <v>363.27909481168956</v>
      </c>
      <c r="AF7" s="505">
        <v>43.55</v>
      </c>
      <c r="AG7" s="240">
        <v>216044</v>
      </c>
      <c r="AH7" s="240">
        <v>4960.8</v>
      </c>
      <c r="AI7" s="240">
        <v>6</v>
      </c>
      <c r="AJ7" s="243">
        <v>3</v>
      </c>
    </row>
    <row r="8" spans="1:38" ht="15.95" customHeight="1">
      <c r="A8" s="638" t="s">
        <v>478</v>
      </c>
      <c r="B8" s="1078">
        <v>326057</v>
      </c>
      <c r="C8" s="1079">
        <v>1127</v>
      </c>
      <c r="D8" s="1080">
        <v>-1.1000000000000001</v>
      </c>
      <c r="E8" s="1080">
        <v>10.4</v>
      </c>
      <c r="F8" s="1080">
        <v>54.9</v>
      </c>
      <c r="G8" s="1080">
        <v>34.700000000000003</v>
      </c>
      <c r="H8" s="1081">
        <f>I8-J8</f>
        <v>-2895</v>
      </c>
      <c r="I8" s="1081">
        <v>1841</v>
      </c>
      <c r="J8" s="1081">
        <v>4736</v>
      </c>
      <c r="K8" s="1082">
        <v>1.27</v>
      </c>
      <c r="L8" s="1078">
        <f>M8-N8</f>
        <v>-625</v>
      </c>
      <c r="M8" s="1081">
        <v>9897</v>
      </c>
      <c r="N8" s="1081">
        <v>10522</v>
      </c>
      <c r="O8" s="1081">
        <v>177715</v>
      </c>
      <c r="P8" s="1083">
        <v>0</v>
      </c>
      <c r="Q8" s="1081">
        <v>329306</v>
      </c>
      <c r="R8" s="1084">
        <v>100.6</v>
      </c>
      <c r="S8" s="191">
        <v>56</v>
      </c>
      <c r="T8" s="1086">
        <v>747.66</v>
      </c>
      <c r="U8" s="1095">
        <v>79.599999999999994</v>
      </c>
      <c r="V8" s="1087">
        <v>96.6</v>
      </c>
      <c r="W8" s="1080">
        <v>3998.7</v>
      </c>
      <c r="X8" s="1087">
        <v>218.4</v>
      </c>
      <c r="Y8" s="1080" t="s">
        <v>550</v>
      </c>
      <c r="Z8" s="1088">
        <v>449.7</v>
      </c>
      <c r="AA8" s="1089">
        <v>43374</v>
      </c>
      <c r="AB8" s="1080">
        <v>3190</v>
      </c>
      <c r="AC8" s="1090">
        <v>2</v>
      </c>
      <c r="AD8" s="1088">
        <v>386</v>
      </c>
      <c r="AE8" s="1091">
        <f t="shared" si="0"/>
        <v>436.10330899071772</v>
      </c>
      <c r="AF8" s="1092">
        <v>81.650000000000006</v>
      </c>
      <c r="AG8" s="1081">
        <v>306545</v>
      </c>
      <c r="AH8" s="1081">
        <v>3754</v>
      </c>
      <c r="AI8" s="1081">
        <v>5</v>
      </c>
      <c r="AJ8" s="1093">
        <v>1</v>
      </c>
    </row>
    <row r="9" spans="1:38" ht="15.95" customHeight="1">
      <c r="A9" s="933" t="s">
        <v>206</v>
      </c>
      <c r="B9" s="244">
        <v>272752</v>
      </c>
      <c r="C9" s="267">
        <v>966</v>
      </c>
      <c r="D9" s="239">
        <v>-1.3</v>
      </c>
      <c r="E9" s="239">
        <v>10.5</v>
      </c>
      <c r="F9" s="239">
        <v>57.3</v>
      </c>
      <c r="G9" s="239">
        <v>32.200000000000003</v>
      </c>
      <c r="H9" s="455">
        <v>-2383</v>
      </c>
      <c r="I9" s="240">
        <v>1479</v>
      </c>
      <c r="J9" s="240">
        <v>3862</v>
      </c>
      <c r="K9" s="926">
        <v>1.25</v>
      </c>
      <c r="L9" s="452">
        <v>-964</v>
      </c>
      <c r="M9" s="240">
        <v>6880</v>
      </c>
      <c r="N9" s="240">
        <v>7844</v>
      </c>
      <c r="O9" s="240">
        <v>136781</v>
      </c>
      <c r="P9" s="249">
        <v>-0.2</v>
      </c>
      <c r="Q9" s="240">
        <v>275192</v>
      </c>
      <c r="R9" s="252">
        <v>101.4</v>
      </c>
      <c r="S9" s="261">
        <v>69.599999999999994</v>
      </c>
      <c r="T9" s="503">
        <v>824.61</v>
      </c>
      <c r="U9" s="239">
        <v>50.1</v>
      </c>
      <c r="V9" s="248">
        <v>90.1</v>
      </c>
      <c r="W9" s="239">
        <v>4650.07</v>
      </c>
      <c r="X9" s="248">
        <v>187.6</v>
      </c>
      <c r="Y9" s="239">
        <v>77.400000000000006</v>
      </c>
      <c r="Z9" s="247">
        <v>509.4</v>
      </c>
      <c r="AA9" s="932" t="s">
        <v>719</v>
      </c>
      <c r="AB9" s="239">
        <v>3387.1</v>
      </c>
      <c r="AC9" s="378">
        <v>4</v>
      </c>
      <c r="AD9" s="247">
        <v>361</v>
      </c>
      <c r="AE9" s="258">
        <f>B9/T9</f>
        <v>330.76484641224334</v>
      </c>
      <c r="AF9" s="505">
        <v>42.3</v>
      </c>
      <c r="AG9" s="240">
        <v>219275</v>
      </c>
      <c r="AH9" s="240">
        <v>5184</v>
      </c>
      <c r="AI9" s="240">
        <v>4</v>
      </c>
      <c r="AJ9" s="243">
        <v>3</v>
      </c>
    </row>
    <row r="10" spans="1:38" ht="16.5" customHeight="1">
      <c r="A10" s="638" t="s">
        <v>514</v>
      </c>
      <c r="B10" s="182">
        <v>222173</v>
      </c>
      <c r="C10" s="186">
        <v>1022</v>
      </c>
      <c r="D10" s="181">
        <v>-1.1000000000000001</v>
      </c>
      <c r="E10" s="181">
        <v>11.2</v>
      </c>
      <c r="F10" s="181">
        <v>57.2</v>
      </c>
      <c r="G10" s="181">
        <v>31.6</v>
      </c>
      <c r="H10" s="185">
        <v>-1703</v>
      </c>
      <c r="I10" s="185">
        <v>1288</v>
      </c>
      <c r="J10" s="185">
        <v>2991</v>
      </c>
      <c r="K10" s="927">
        <v>1.27</v>
      </c>
      <c r="L10" s="182">
        <v>-708</v>
      </c>
      <c r="M10" s="185">
        <v>6263</v>
      </c>
      <c r="N10" s="185">
        <v>6971</v>
      </c>
      <c r="O10" s="185">
        <v>109635</v>
      </c>
      <c r="P10" s="204">
        <v>-0.1</v>
      </c>
      <c r="Q10" s="185">
        <v>223415</v>
      </c>
      <c r="R10" s="360">
        <v>104.35</v>
      </c>
      <c r="S10" s="191">
        <v>53</v>
      </c>
      <c r="T10" s="506">
        <v>305.56</v>
      </c>
      <c r="U10" s="181">
        <v>58.39</v>
      </c>
      <c r="V10" s="199">
        <v>84.872674124458939</v>
      </c>
      <c r="W10" s="181">
        <v>3361.4317520123309</v>
      </c>
      <c r="X10" s="199">
        <v>155.88</v>
      </c>
      <c r="Y10" s="181" t="s">
        <v>550</v>
      </c>
      <c r="Z10" s="198">
        <v>91.289999999999992</v>
      </c>
      <c r="AA10" s="854">
        <v>43190</v>
      </c>
      <c r="AB10" s="181">
        <v>2583</v>
      </c>
      <c r="AC10" s="853">
        <v>3</v>
      </c>
      <c r="AD10" s="198">
        <v>232</v>
      </c>
      <c r="AE10" s="731">
        <f t="shared" ref="AE10:AE68" si="1">B10/T10</f>
        <v>727.10106034821308</v>
      </c>
      <c r="AF10" s="507">
        <v>50.23</v>
      </c>
      <c r="AG10" s="185">
        <v>157255</v>
      </c>
      <c r="AH10" s="185">
        <v>3130</v>
      </c>
      <c r="AI10" s="185">
        <v>2</v>
      </c>
      <c r="AJ10" s="183" t="s">
        <v>550</v>
      </c>
    </row>
    <row r="11" spans="1:38" ht="15.95" customHeight="1">
      <c r="A11" s="933" t="s">
        <v>479</v>
      </c>
      <c r="B11" s="244">
        <v>284044</v>
      </c>
      <c r="C11" s="267">
        <v>1457</v>
      </c>
      <c r="D11" s="239">
        <v>1</v>
      </c>
      <c r="E11" s="239">
        <v>11</v>
      </c>
      <c r="F11" s="239">
        <v>59.2</v>
      </c>
      <c r="G11" s="239">
        <v>29.8</v>
      </c>
      <c r="H11" s="455">
        <v>-1413</v>
      </c>
      <c r="I11" s="240">
        <v>1952</v>
      </c>
      <c r="J11" s="240">
        <v>3365</v>
      </c>
      <c r="K11" s="926">
        <v>1.4</v>
      </c>
      <c r="L11" s="452">
        <v>-137</v>
      </c>
      <c r="M11" s="240">
        <v>11088</v>
      </c>
      <c r="N11" s="240">
        <v>11225</v>
      </c>
      <c r="O11" s="240">
        <v>137599</v>
      </c>
      <c r="P11" s="249">
        <v>1</v>
      </c>
      <c r="Q11" s="240">
        <v>289731</v>
      </c>
      <c r="R11" s="252">
        <v>104.4</v>
      </c>
      <c r="S11" s="261">
        <v>86.7</v>
      </c>
      <c r="T11" s="503">
        <v>886.47</v>
      </c>
      <c r="U11" s="239">
        <v>52.3</v>
      </c>
      <c r="V11" s="248">
        <v>86.9</v>
      </c>
      <c r="W11" s="239">
        <v>4719.6000000000004</v>
      </c>
      <c r="X11" s="248">
        <v>393.4</v>
      </c>
      <c r="Y11" s="239">
        <v>0</v>
      </c>
      <c r="Z11" s="247">
        <v>440.77</v>
      </c>
      <c r="AA11" s="855" t="s">
        <v>722</v>
      </c>
      <c r="AB11" s="239">
        <v>2278</v>
      </c>
      <c r="AC11" s="378">
        <v>6</v>
      </c>
      <c r="AD11" s="247">
        <v>356</v>
      </c>
      <c r="AE11" s="258">
        <f t="shared" si="1"/>
        <v>320.42144686227397</v>
      </c>
      <c r="AF11" s="505">
        <v>44.87</v>
      </c>
      <c r="AG11" s="240">
        <v>235450</v>
      </c>
      <c r="AH11" s="240">
        <v>5247</v>
      </c>
      <c r="AI11" s="240">
        <v>2</v>
      </c>
      <c r="AJ11" s="243">
        <v>2</v>
      </c>
    </row>
    <row r="12" spans="1:38" ht="15.95" customHeight="1">
      <c r="A12" s="638" t="s">
        <v>263</v>
      </c>
      <c r="B12" s="426">
        <v>301573</v>
      </c>
      <c r="C12" s="427">
        <v>1319</v>
      </c>
      <c r="D12" s="428">
        <v>-0.9</v>
      </c>
      <c r="E12" s="641">
        <v>10.9</v>
      </c>
      <c r="F12" s="642">
        <v>57.1</v>
      </c>
      <c r="G12" s="642">
        <v>32</v>
      </c>
      <c r="H12" s="185">
        <v>-2243</v>
      </c>
      <c r="I12" s="427">
        <v>1746</v>
      </c>
      <c r="J12" s="643">
        <v>3989</v>
      </c>
      <c r="K12" s="928">
        <v>1.23</v>
      </c>
      <c r="L12" s="182">
        <v>27</v>
      </c>
      <c r="M12" s="427">
        <v>8428</v>
      </c>
      <c r="N12" s="427">
        <v>8401</v>
      </c>
      <c r="O12" s="644">
        <v>146088</v>
      </c>
      <c r="P12" s="645">
        <v>0.3</v>
      </c>
      <c r="Q12" s="427">
        <v>307672</v>
      </c>
      <c r="R12" s="645">
        <v>103.73</v>
      </c>
      <c r="S12" s="130">
        <v>77</v>
      </c>
      <c r="T12" s="397">
        <v>906.07</v>
      </c>
      <c r="U12" s="123">
        <v>75.86</v>
      </c>
      <c r="V12" s="116">
        <v>91.581599999999995</v>
      </c>
      <c r="W12" s="116">
        <v>3579.58</v>
      </c>
      <c r="X12" s="116">
        <v>338.51</v>
      </c>
      <c r="Y12" s="129" t="s">
        <v>550</v>
      </c>
      <c r="Z12" s="133">
        <v>491.7</v>
      </c>
      <c r="AA12" s="852">
        <v>43189</v>
      </c>
      <c r="AB12" s="116">
        <v>3009</v>
      </c>
      <c r="AC12" s="856">
        <v>6</v>
      </c>
      <c r="AD12" s="133">
        <v>630</v>
      </c>
      <c r="AE12" s="430">
        <f t="shared" si="1"/>
        <v>332.83631507499416</v>
      </c>
      <c r="AF12" s="646">
        <v>54.85</v>
      </c>
      <c r="AG12" s="427">
        <v>245611</v>
      </c>
      <c r="AH12" s="427">
        <v>4477.8999999999996</v>
      </c>
      <c r="AI12" s="427">
        <v>6</v>
      </c>
      <c r="AJ12" s="647">
        <v>2</v>
      </c>
    </row>
    <row r="13" spans="1:38" ht="15.95" customHeight="1">
      <c r="A13" s="458" t="s">
        <v>542</v>
      </c>
      <c r="B13" s="452">
        <v>240990</v>
      </c>
      <c r="C13" s="467">
        <v>1337</v>
      </c>
      <c r="D13" s="451">
        <v>-0.7</v>
      </c>
      <c r="E13" s="510">
        <v>11.9</v>
      </c>
      <c r="F13" s="454">
        <v>57.8</v>
      </c>
      <c r="G13" s="454">
        <v>30.3</v>
      </c>
      <c r="H13" s="455">
        <v>-1362</v>
      </c>
      <c r="I13" s="455">
        <v>1598</v>
      </c>
      <c r="J13" s="473">
        <v>2960</v>
      </c>
      <c r="K13" s="926">
        <v>1.33</v>
      </c>
      <c r="L13" s="452">
        <v>-24</v>
      </c>
      <c r="M13" s="455">
        <v>7500</v>
      </c>
      <c r="N13" s="455">
        <v>7524</v>
      </c>
      <c r="O13" s="467">
        <v>104791</v>
      </c>
      <c r="P13" s="511">
        <v>0.498</v>
      </c>
      <c r="Q13" s="455">
        <v>247590</v>
      </c>
      <c r="R13" s="511">
        <v>106.433216204209</v>
      </c>
      <c r="S13" s="456">
        <v>86</v>
      </c>
      <c r="T13" s="512">
        <v>381.58</v>
      </c>
      <c r="U13" s="472">
        <v>40.9</v>
      </c>
      <c r="V13" s="462">
        <v>75</v>
      </c>
      <c r="W13" s="451">
        <v>4418.3999999999996</v>
      </c>
      <c r="X13" s="462">
        <v>119</v>
      </c>
      <c r="Y13" s="455" t="s">
        <v>550</v>
      </c>
      <c r="Z13" s="459">
        <v>221.7</v>
      </c>
      <c r="AA13" s="858">
        <v>44378</v>
      </c>
      <c r="AB13" s="451">
        <v>982.2</v>
      </c>
      <c r="AC13" s="857">
        <v>1</v>
      </c>
      <c r="AD13" s="459">
        <v>327.9</v>
      </c>
      <c r="AE13" s="464">
        <f t="shared" si="1"/>
        <v>631.55825777032339</v>
      </c>
      <c r="AF13" s="513">
        <v>36.79</v>
      </c>
      <c r="AG13" s="455">
        <v>184382</v>
      </c>
      <c r="AH13" s="455">
        <v>5011.7423212829572</v>
      </c>
      <c r="AI13" s="455">
        <v>6</v>
      </c>
      <c r="AJ13" s="460">
        <v>2</v>
      </c>
    </row>
    <row r="14" spans="1:38" ht="15.95" customHeight="1">
      <c r="A14" s="638" t="s">
        <v>532</v>
      </c>
      <c r="B14" s="120">
        <v>271798</v>
      </c>
      <c r="C14" s="132">
        <v>1738</v>
      </c>
      <c r="D14" s="116">
        <v>-0.9</v>
      </c>
      <c r="E14" s="508">
        <v>11.3</v>
      </c>
      <c r="F14" s="399">
        <v>58</v>
      </c>
      <c r="G14" s="399">
        <v>30.7</v>
      </c>
      <c r="H14" s="185">
        <v>-1837</v>
      </c>
      <c r="I14" s="129">
        <v>1629</v>
      </c>
      <c r="J14" s="131">
        <v>3466</v>
      </c>
      <c r="K14" s="919">
        <v>1.34</v>
      </c>
      <c r="L14" s="182">
        <v>-448</v>
      </c>
      <c r="M14" s="129">
        <v>8516</v>
      </c>
      <c r="N14" s="129">
        <v>8964</v>
      </c>
      <c r="O14" s="132">
        <v>124095</v>
      </c>
      <c r="P14" s="49">
        <v>0.3</v>
      </c>
      <c r="Q14" s="129">
        <v>282693</v>
      </c>
      <c r="R14" s="49">
        <v>102.83735</v>
      </c>
      <c r="S14" s="130">
        <v>74.2</v>
      </c>
      <c r="T14" s="397">
        <v>767.72</v>
      </c>
      <c r="U14" s="123">
        <v>50.4</v>
      </c>
      <c r="V14" s="234">
        <v>80.5</v>
      </c>
      <c r="W14" s="116">
        <v>4185.8</v>
      </c>
      <c r="X14" s="234">
        <v>178.3</v>
      </c>
      <c r="Y14" s="129" t="s">
        <v>550</v>
      </c>
      <c r="Z14" s="133">
        <v>539</v>
      </c>
      <c r="AA14" s="852">
        <v>43553</v>
      </c>
      <c r="AB14" s="116">
        <v>4596</v>
      </c>
      <c r="AC14" s="856">
        <v>1</v>
      </c>
      <c r="AD14" s="133">
        <v>333</v>
      </c>
      <c r="AE14" s="125">
        <f t="shared" si="1"/>
        <v>354.03272026259572</v>
      </c>
      <c r="AF14" s="509">
        <v>40.72</v>
      </c>
      <c r="AG14" s="129">
        <v>185024</v>
      </c>
      <c r="AH14" s="129">
        <v>4544</v>
      </c>
      <c r="AI14" s="129" t="s">
        <v>550</v>
      </c>
      <c r="AJ14" s="122">
        <v>1</v>
      </c>
    </row>
    <row r="15" spans="1:38" ht="15.95" customHeight="1">
      <c r="A15" s="458" t="s">
        <v>480</v>
      </c>
      <c r="B15" s="452">
        <v>318526</v>
      </c>
      <c r="C15" s="467">
        <v>2579</v>
      </c>
      <c r="D15" s="451">
        <v>-0.6</v>
      </c>
      <c r="E15" s="451">
        <v>12.2</v>
      </c>
      <c r="F15" s="451">
        <v>60.5</v>
      </c>
      <c r="G15" s="451">
        <v>27.3</v>
      </c>
      <c r="H15" s="455">
        <f>I15-J15</f>
        <v>-1291</v>
      </c>
      <c r="I15" s="455">
        <v>2233</v>
      </c>
      <c r="J15" s="455">
        <v>3524</v>
      </c>
      <c r="K15" s="926">
        <v>1.38</v>
      </c>
      <c r="L15" s="452">
        <f>M15-N15</f>
        <v>-331</v>
      </c>
      <c r="M15" s="455">
        <v>10596</v>
      </c>
      <c r="N15" s="455">
        <v>10927</v>
      </c>
      <c r="O15" s="455">
        <v>143999</v>
      </c>
      <c r="P15" s="457">
        <v>0.5</v>
      </c>
      <c r="Q15" s="455">
        <v>327692</v>
      </c>
      <c r="R15" s="511">
        <v>103.7</v>
      </c>
      <c r="S15" s="261">
        <v>61</v>
      </c>
      <c r="T15" s="512">
        <v>757.2</v>
      </c>
      <c r="U15" s="451">
        <v>68.900000000000006</v>
      </c>
      <c r="V15" s="462">
        <v>81.400000000000006</v>
      </c>
      <c r="W15" s="451">
        <v>3836.9</v>
      </c>
      <c r="X15" s="462">
        <v>201.4</v>
      </c>
      <c r="Y15" s="451" t="s">
        <v>550</v>
      </c>
      <c r="Z15" s="459">
        <v>487</v>
      </c>
      <c r="AA15" s="858" t="s">
        <v>724</v>
      </c>
      <c r="AB15" s="451">
        <v>2300</v>
      </c>
      <c r="AC15" s="857">
        <v>4</v>
      </c>
      <c r="AD15" s="459">
        <v>694</v>
      </c>
      <c r="AE15" s="464">
        <f t="shared" si="1"/>
        <v>420.66296883254091</v>
      </c>
      <c r="AF15" s="513">
        <v>51.73</v>
      </c>
      <c r="AG15" s="455">
        <v>245463</v>
      </c>
      <c r="AH15" s="455">
        <v>4745.0802242412528</v>
      </c>
      <c r="AI15" s="455">
        <v>1</v>
      </c>
      <c r="AJ15" s="460">
        <v>4</v>
      </c>
    </row>
    <row r="16" spans="1:38" ht="15.95" customHeight="1">
      <c r="A16" s="638" t="s">
        <v>481</v>
      </c>
      <c r="B16" s="120">
        <v>312779</v>
      </c>
      <c r="C16" s="132">
        <v>2640</v>
      </c>
      <c r="D16" s="116">
        <v>-1.2</v>
      </c>
      <c r="E16" s="508">
        <v>11.3</v>
      </c>
      <c r="F16" s="399">
        <v>57.1</v>
      </c>
      <c r="G16" s="399">
        <v>31.6</v>
      </c>
      <c r="H16" s="185">
        <f>I16-J16</f>
        <v>-2705</v>
      </c>
      <c r="I16" s="129">
        <v>1936</v>
      </c>
      <c r="J16" s="129">
        <v>4641</v>
      </c>
      <c r="K16" s="919">
        <v>1.36</v>
      </c>
      <c r="L16" s="182">
        <f>M16-N16</f>
        <v>-630</v>
      </c>
      <c r="M16" s="129">
        <v>7580</v>
      </c>
      <c r="N16" s="129">
        <v>8210</v>
      </c>
      <c r="O16" s="129">
        <v>146559</v>
      </c>
      <c r="P16" s="235">
        <v>-0.2</v>
      </c>
      <c r="Q16" s="129">
        <v>332931</v>
      </c>
      <c r="R16" s="49">
        <v>98.349209999999999</v>
      </c>
      <c r="S16" s="130">
        <v>73</v>
      </c>
      <c r="T16" s="397">
        <v>1232.26</v>
      </c>
      <c r="U16" s="116">
        <v>101.01</v>
      </c>
      <c r="V16" s="234">
        <v>79.599999999999994</v>
      </c>
      <c r="W16" s="116">
        <v>2576.6999999999998</v>
      </c>
      <c r="X16" s="234">
        <v>275.16000000000003</v>
      </c>
      <c r="Y16" s="129" t="s">
        <v>550</v>
      </c>
      <c r="Z16" s="133">
        <v>856.1</v>
      </c>
      <c r="AA16" s="740" t="s">
        <v>725</v>
      </c>
      <c r="AB16" s="870">
        <v>4079.6</v>
      </c>
      <c r="AC16" s="856">
        <v>8</v>
      </c>
      <c r="AD16" s="133">
        <v>580.5</v>
      </c>
      <c r="AE16" s="125">
        <f t="shared" si="1"/>
        <v>253.82549137357375</v>
      </c>
      <c r="AF16" s="509">
        <v>42.64</v>
      </c>
      <c r="AG16" s="129">
        <v>143992</v>
      </c>
      <c r="AH16" s="129">
        <v>3376.9</v>
      </c>
      <c r="AI16" s="129">
        <v>3</v>
      </c>
      <c r="AJ16" s="122">
        <v>2</v>
      </c>
    </row>
    <row r="17" spans="1:36" ht="15.95" customHeight="1">
      <c r="A17" s="458" t="s">
        <v>576</v>
      </c>
      <c r="B17" s="452">
        <v>270461</v>
      </c>
      <c r="C17" s="467">
        <v>3517</v>
      </c>
      <c r="D17" s="451">
        <v>-0.2</v>
      </c>
      <c r="E17" s="451">
        <v>12.6</v>
      </c>
      <c r="F17" s="451">
        <v>60.5</v>
      </c>
      <c r="G17" s="451">
        <v>26.9</v>
      </c>
      <c r="H17" s="455">
        <v>-1023</v>
      </c>
      <c r="I17" s="455">
        <v>1977</v>
      </c>
      <c r="J17" s="455">
        <v>3000</v>
      </c>
      <c r="K17" s="926">
        <v>1.5</v>
      </c>
      <c r="L17" s="452">
        <f>M17-N17</f>
        <v>799</v>
      </c>
      <c r="M17" s="455">
        <v>10872</v>
      </c>
      <c r="N17" s="455">
        <v>10073</v>
      </c>
      <c r="O17" s="455">
        <v>129340</v>
      </c>
      <c r="P17" s="457">
        <v>0.9</v>
      </c>
      <c r="Q17" s="455">
        <v>270685</v>
      </c>
      <c r="R17" s="511">
        <v>109.23139</v>
      </c>
      <c r="S17" s="261">
        <v>53.6</v>
      </c>
      <c r="T17" s="512">
        <v>217.32</v>
      </c>
      <c r="U17" s="451">
        <v>42.5</v>
      </c>
      <c r="V17" s="462">
        <v>72.3</v>
      </c>
      <c r="W17" s="451">
        <v>4606</v>
      </c>
      <c r="X17" s="462">
        <v>174.8</v>
      </c>
      <c r="Y17" s="451">
        <v>0</v>
      </c>
      <c r="Z17" s="459">
        <v>0</v>
      </c>
      <c r="AA17" s="858" t="s">
        <v>726</v>
      </c>
      <c r="AB17" s="451">
        <v>2741.4</v>
      </c>
      <c r="AC17" s="857">
        <v>5</v>
      </c>
      <c r="AD17" s="459">
        <v>464.8</v>
      </c>
      <c r="AE17" s="464">
        <f t="shared" si="1"/>
        <v>1244.5288054481871</v>
      </c>
      <c r="AF17" s="513">
        <v>37.51</v>
      </c>
      <c r="AG17" s="455">
        <v>174150</v>
      </c>
      <c r="AH17" s="455">
        <v>4642.8</v>
      </c>
      <c r="AI17" s="455">
        <v>2</v>
      </c>
      <c r="AJ17" s="460">
        <v>3</v>
      </c>
    </row>
    <row r="18" spans="1:36" ht="15.95" customHeight="1">
      <c r="A18" s="638" t="s">
        <v>482</v>
      </c>
      <c r="B18" s="120">
        <v>517346</v>
      </c>
      <c r="C18" s="132">
        <v>9041</v>
      </c>
      <c r="D18" s="116">
        <v>-0.50368774821382201</v>
      </c>
      <c r="E18" s="508">
        <v>12.799944331259899</v>
      </c>
      <c r="F18" s="399">
        <v>61.3028804707101</v>
      </c>
      <c r="G18" s="399">
        <v>25.897175198029899</v>
      </c>
      <c r="H18" s="185">
        <v>-1421</v>
      </c>
      <c r="I18" s="129">
        <v>3752</v>
      </c>
      <c r="J18" s="129">
        <v>5173</v>
      </c>
      <c r="K18" s="919">
        <v>1.4</v>
      </c>
      <c r="L18" s="120">
        <v>-547</v>
      </c>
      <c r="M18" s="129">
        <v>18006</v>
      </c>
      <c r="N18" s="129">
        <v>18553</v>
      </c>
      <c r="O18" s="129">
        <v>240139</v>
      </c>
      <c r="P18" s="235">
        <v>0.4711040822047336</v>
      </c>
      <c r="Q18" s="129">
        <v>518757</v>
      </c>
      <c r="R18" s="49">
        <v>101.80624</v>
      </c>
      <c r="S18" s="128">
        <v>63.5</v>
      </c>
      <c r="T18" s="397">
        <v>416.85</v>
      </c>
      <c r="U18" s="116">
        <v>93.4</v>
      </c>
      <c r="V18" s="234">
        <v>82.7</v>
      </c>
      <c r="W18" s="116">
        <v>4599.2</v>
      </c>
      <c r="X18" s="234">
        <v>323.39999999999998</v>
      </c>
      <c r="Y18" s="116" t="s">
        <v>550</v>
      </c>
      <c r="Z18" s="133" t="s">
        <v>550</v>
      </c>
      <c r="AA18" s="920">
        <v>43553</v>
      </c>
      <c r="AB18" s="116">
        <v>4672</v>
      </c>
      <c r="AC18" s="856">
        <v>10</v>
      </c>
      <c r="AD18" s="133">
        <v>1733</v>
      </c>
      <c r="AE18" s="125">
        <f t="shared" si="1"/>
        <v>1241.0843228979249</v>
      </c>
      <c r="AF18" s="509">
        <v>77.8</v>
      </c>
      <c r="AG18" s="129">
        <v>403616</v>
      </c>
      <c r="AH18" s="129">
        <v>5187.8999999999996</v>
      </c>
      <c r="AI18" s="129">
        <v>5</v>
      </c>
      <c r="AJ18" s="122" t="s">
        <v>550</v>
      </c>
    </row>
    <row r="19" spans="1:36" ht="15.95" customHeight="1">
      <c r="A19" s="458" t="s">
        <v>363</v>
      </c>
      <c r="B19" s="452">
        <v>332063</v>
      </c>
      <c r="C19" s="467">
        <v>6905</v>
      </c>
      <c r="D19" s="451">
        <v>-0.7</v>
      </c>
      <c r="E19" s="451">
        <v>11.8</v>
      </c>
      <c r="F19" s="451">
        <v>58.3</v>
      </c>
      <c r="G19" s="451">
        <v>29.9</v>
      </c>
      <c r="H19" s="455">
        <v>-1961</v>
      </c>
      <c r="I19" s="455">
        <v>2090</v>
      </c>
      <c r="J19" s="455">
        <v>4051</v>
      </c>
      <c r="K19" s="926">
        <v>1.46</v>
      </c>
      <c r="L19" s="452">
        <v>261</v>
      </c>
      <c r="M19" s="455">
        <v>11109</v>
      </c>
      <c r="N19" s="455">
        <v>10848</v>
      </c>
      <c r="O19" s="455">
        <v>147987</v>
      </c>
      <c r="P19" s="457">
        <v>0.7</v>
      </c>
      <c r="Q19" s="455">
        <v>332149</v>
      </c>
      <c r="R19" s="511">
        <v>104</v>
      </c>
      <c r="S19" s="471">
        <v>86.4</v>
      </c>
      <c r="T19" s="512">
        <v>311.58999999999997</v>
      </c>
      <c r="U19" s="451">
        <v>49.79</v>
      </c>
      <c r="V19" s="462">
        <v>71.7</v>
      </c>
      <c r="W19" s="451">
        <v>3949.4</v>
      </c>
      <c r="X19" s="462">
        <v>97.55</v>
      </c>
      <c r="Y19" s="451">
        <v>127.4</v>
      </c>
      <c r="Z19" s="459">
        <v>36.85</v>
      </c>
      <c r="AA19" s="858">
        <v>43553</v>
      </c>
      <c r="AB19" s="451">
        <v>2640</v>
      </c>
      <c r="AC19" s="857">
        <v>7</v>
      </c>
      <c r="AD19" s="459">
        <v>1130.8</v>
      </c>
      <c r="AE19" s="464">
        <f t="shared" si="1"/>
        <v>1065.7049327642094</v>
      </c>
      <c r="AF19" s="513">
        <v>47.56</v>
      </c>
      <c r="AG19" s="455">
        <v>197520</v>
      </c>
      <c r="AH19" s="455">
        <v>4153.1000000000004</v>
      </c>
      <c r="AI19" s="455">
        <v>3</v>
      </c>
      <c r="AJ19" s="460">
        <v>1</v>
      </c>
    </row>
    <row r="20" spans="1:36" ht="15.95" customHeight="1">
      <c r="A20" s="638" t="s">
        <v>483</v>
      </c>
      <c r="B20" s="120">
        <v>369688</v>
      </c>
      <c r="C20" s="132">
        <v>5729</v>
      </c>
      <c r="D20" s="116">
        <v>-0.51</v>
      </c>
      <c r="E20" s="116">
        <v>12.2</v>
      </c>
      <c r="F20" s="116">
        <v>59.2</v>
      </c>
      <c r="G20" s="116">
        <v>28.6</v>
      </c>
      <c r="H20" s="185">
        <v>-1940</v>
      </c>
      <c r="I20" s="129">
        <v>2503</v>
      </c>
      <c r="J20" s="131">
        <v>4443</v>
      </c>
      <c r="K20" s="919">
        <v>1.38</v>
      </c>
      <c r="L20" s="182">
        <v>557</v>
      </c>
      <c r="M20" s="129">
        <v>12687</v>
      </c>
      <c r="N20" s="129">
        <v>12130</v>
      </c>
      <c r="O20" s="129">
        <v>169015</v>
      </c>
      <c r="P20" s="235">
        <v>0.53</v>
      </c>
      <c r="Q20" s="129">
        <v>372973</v>
      </c>
      <c r="R20" s="49">
        <v>101.6</v>
      </c>
      <c r="S20" s="128">
        <v>92.38</v>
      </c>
      <c r="T20" s="397">
        <v>459.16</v>
      </c>
      <c r="U20" s="116">
        <v>52.03</v>
      </c>
      <c r="V20" s="234">
        <v>75.3</v>
      </c>
      <c r="W20" s="116">
        <v>4399.2</v>
      </c>
      <c r="X20" s="234">
        <v>84.42</v>
      </c>
      <c r="Y20" s="367" t="s">
        <v>728</v>
      </c>
      <c r="Z20" s="716" t="s">
        <v>729</v>
      </c>
      <c r="AA20" s="859" t="s">
        <v>730</v>
      </c>
      <c r="AB20" s="367" t="s">
        <v>731</v>
      </c>
      <c r="AC20" s="1157">
        <v>8</v>
      </c>
      <c r="AD20" s="716">
        <v>674</v>
      </c>
      <c r="AE20" s="125">
        <f t="shared" si="1"/>
        <v>805.13982054185897</v>
      </c>
      <c r="AF20" s="509">
        <v>46.46</v>
      </c>
      <c r="AG20" s="129">
        <v>201755</v>
      </c>
      <c r="AH20" s="129">
        <v>4343</v>
      </c>
      <c r="AI20" s="129">
        <v>5</v>
      </c>
      <c r="AJ20" s="122">
        <v>8</v>
      </c>
    </row>
    <row r="21" spans="1:36" ht="15.95" customHeight="1">
      <c r="A21" s="458" t="s">
        <v>484</v>
      </c>
      <c r="B21" s="452">
        <v>352896</v>
      </c>
      <c r="C21" s="467">
        <v>8697</v>
      </c>
      <c r="D21" s="451">
        <v>-0.154</v>
      </c>
      <c r="E21" s="451">
        <v>12</v>
      </c>
      <c r="F21" s="451">
        <v>61</v>
      </c>
      <c r="G21" s="451">
        <v>27</v>
      </c>
      <c r="H21" s="455">
        <f>I21-J21</f>
        <v>-1411</v>
      </c>
      <c r="I21" s="455">
        <v>2207</v>
      </c>
      <c r="J21" s="455">
        <v>3618</v>
      </c>
      <c r="K21" s="926">
        <v>1.55</v>
      </c>
      <c r="L21" s="452">
        <f>M21-N21</f>
        <v>1386</v>
      </c>
      <c r="M21" s="455">
        <v>15888</v>
      </c>
      <c r="N21" s="455">
        <v>14502</v>
      </c>
      <c r="O21" s="455">
        <v>164413</v>
      </c>
      <c r="P21" s="457">
        <v>0.85199999999999998</v>
      </c>
      <c r="Q21" s="455">
        <v>354571</v>
      </c>
      <c r="R21" s="511">
        <v>96.751289999999997</v>
      </c>
      <c r="S21" s="471">
        <v>70.760000000000005</v>
      </c>
      <c r="T21" s="512">
        <v>109.13</v>
      </c>
      <c r="U21" s="451">
        <v>32.200000000000003</v>
      </c>
      <c r="V21" s="462">
        <v>76.3</v>
      </c>
      <c r="W21" s="451">
        <v>8366.2999999999993</v>
      </c>
      <c r="X21" s="462">
        <v>77</v>
      </c>
      <c r="Y21" s="463" t="s">
        <v>550</v>
      </c>
      <c r="Z21" s="717" t="s">
        <v>550</v>
      </c>
      <c r="AA21" s="860" t="s">
        <v>732</v>
      </c>
      <c r="AB21" s="463" t="s">
        <v>733</v>
      </c>
      <c r="AC21" s="1158">
        <v>6</v>
      </c>
      <c r="AD21" s="717">
        <v>709</v>
      </c>
      <c r="AE21" s="464">
        <f t="shared" si="1"/>
        <v>3233.7212498854578</v>
      </c>
      <c r="AF21" s="513">
        <v>35.99</v>
      </c>
      <c r="AG21" s="455">
        <v>287009</v>
      </c>
      <c r="AH21" s="455">
        <v>7974.7</v>
      </c>
      <c r="AI21" s="455">
        <v>3</v>
      </c>
      <c r="AJ21" s="460">
        <v>3</v>
      </c>
    </row>
    <row r="22" spans="1:36" ht="15.95" customHeight="1">
      <c r="A22" s="638" t="s">
        <v>533</v>
      </c>
      <c r="B22" s="120">
        <v>605067</v>
      </c>
      <c r="C22" s="132">
        <v>37970</v>
      </c>
      <c r="D22" s="116">
        <f>(B22-607750)/607750*100</f>
        <v>-0.44146441793500613</v>
      </c>
      <c r="E22" s="116">
        <f>72396/B22*100</f>
        <v>11.964955947027354</v>
      </c>
      <c r="F22" s="116">
        <f>393358/B22*100</f>
        <v>65.010651712950789</v>
      </c>
      <c r="G22" s="116">
        <f>139313/B22*100</f>
        <v>23.024392340021848</v>
      </c>
      <c r="H22" s="129">
        <f>I22-J22</f>
        <v>-1851</v>
      </c>
      <c r="I22" s="129">
        <v>4045</v>
      </c>
      <c r="J22" s="129">
        <v>5896</v>
      </c>
      <c r="K22" s="919">
        <v>1.1299999999999999</v>
      </c>
      <c r="L22" s="120">
        <f>M22-N22</f>
        <v>2434</v>
      </c>
      <c r="M22" s="129">
        <v>30755</v>
      </c>
      <c r="N22" s="129">
        <v>28321</v>
      </c>
      <c r="O22" s="129">
        <v>296539</v>
      </c>
      <c r="P22" s="235">
        <f>(O22-295489)/295489*100</f>
        <v>0.35534317690337036</v>
      </c>
      <c r="Q22" s="129">
        <v>594274</v>
      </c>
      <c r="R22" s="49">
        <v>82.5</v>
      </c>
      <c r="S22" s="128">
        <v>56.6</v>
      </c>
      <c r="T22" s="397">
        <v>61.95</v>
      </c>
      <c r="U22" s="116">
        <v>54.7</v>
      </c>
      <c r="V22" s="116">
        <v>98.8</v>
      </c>
      <c r="W22" s="116">
        <v>10923.9</v>
      </c>
      <c r="X22" s="234">
        <v>7.3</v>
      </c>
      <c r="Y22" s="630" t="s">
        <v>550</v>
      </c>
      <c r="Z22" s="718" t="s">
        <v>550</v>
      </c>
      <c r="AA22" s="740" t="s">
        <v>788</v>
      </c>
      <c r="AB22" s="870" t="s">
        <v>550</v>
      </c>
      <c r="AC22" s="630" t="s">
        <v>550</v>
      </c>
      <c r="AD22" s="718" t="s">
        <v>550</v>
      </c>
      <c r="AE22" s="125">
        <f t="shared" si="1"/>
        <v>9767.0217917675545</v>
      </c>
      <c r="AF22" s="509">
        <v>54.24</v>
      </c>
      <c r="AG22" s="129">
        <v>583102</v>
      </c>
      <c r="AH22" s="131">
        <v>10750.4</v>
      </c>
      <c r="AI22" s="1184" t="s">
        <v>550</v>
      </c>
      <c r="AJ22" s="1185" t="s">
        <v>550</v>
      </c>
    </row>
    <row r="23" spans="1:36" ht="15.95" customHeight="1">
      <c r="A23" s="458" t="s">
        <v>485</v>
      </c>
      <c r="B23" s="452">
        <v>344674</v>
      </c>
      <c r="C23" s="467">
        <v>7088</v>
      </c>
      <c r="D23" s="451">
        <v>-0.2</v>
      </c>
      <c r="E23" s="451">
        <v>12.5</v>
      </c>
      <c r="F23" s="451">
        <v>62</v>
      </c>
      <c r="G23" s="451">
        <v>25.5</v>
      </c>
      <c r="H23" s="455">
        <v>-841</v>
      </c>
      <c r="I23" s="455">
        <v>2438</v>
      </c>
      <c r="J23" s="455">
        <v>3279</v>
      </c>
      <c r="K23" s="926">
        <v>1.26</v>
      </c>
      <c r="L23" s="452">
        <v>406</v>
      </c>
      <c r="M23" s="455">
        <v>13480</v>
      </c>
      <c r="N23" s="455">
        <v>13074</v>
      </c>
      <c r="O23" s="455">
        <v>159682</v>
      </c>
      <c r="P23" s="457">
        <v>0.6</v>
      </c>
      <c r="Q23" s="455">
        <v>341621</v>
      </c>
      <c r="R23" s="511">
        <v>87.3</v>
      </c>
      <c r="S23" s="261">
        <v>60.2</v>
      </c>
      <c r="T23" s="512">
        <v>60.24</v>
      </c>
      <c r="U23" s="451">
        <v>28.7</v>
      </c>
      <c r="V23" s="462">
        <v>83.1</v>
      </c>
      <c r="W23" s="451">
        <v>9878.2000000000007</v>
      </c>
      <c r="X23" s="462">
        <v>31.5</v>
      </c>
      <c r="Y23" s="451" t="s">
        <v>550</v>
      </c>
      <c r="Z23" s="459" t="s">
        <v>550</v>
      </c>
      <c r="AA23" s="858" t="s">
        <v>550</v>
      </c>
      <c r="AB23" s="451" t="s">
        <v>550</v>
      </c>
      <c r="AC23" s="857" t="s">
        <v>550</v>
      </c>
      <c r="AD23" s="459" t="s">
        <v>550</v>
      </c>
      <c r="AE23" s="464">
        <f t="shared" si="1"/>
        <v>5721.6799468791496</v>
      </c>
      <c r="AF23" s="513">
        <v>34.1</v>
      </c>
      <c r="AG23" s="455">
        <v>311178</v>
      </c>
      <c r="AH23" s="455">
        <v>9125.454545454546</v>
      </c>
      <c r="AI23" s="455">
        <v>1</v>
      </c>
      <c r="AJ23" s="460" t="s">
        <v>550</v>
      </c>
    </row>
    <row r="24" spans="1:36" ht="15.95" customHeight="1">
      <c r="A24" s="638" t="s">
        <v>486</v>
      </c>
      <c r="B24" s="120">
        <v>645972</v>
      </c>
      <c r="C24" s="132">
        <v>18250</v>
      </c>
      <c r="D24" s="116">
        <v>0.1</v>
      </c>
      <c r="E24" s="116">
        <v>12.5</v>
      </c>
      <c r="F24" s="116">
        <v>63.5</v>
      </c>
      <c r="G24" s="116">
        <v>24</v>
      </c>
      <c r="H24" s="185">
        <v>-1522</v>
      </c>
      <c r="I24" s="129">
        <v>4382</v>
      </c>
      <c r="J24" s="131">
        <v>5904</v>
      </c>
      <c r="K24" s="929">
        <v>1.26</v>
      </c>
      <c r="L24" s="120">
        <v>2103</v>
      </c>
      <c r="M24" s="129">
        <v>32432</v>
      </c>
      <c r="N24" s="129">
        <v>30329</v>
      </c>
      <c r="O24" s="129">
        <v>313581</v>
      </c>
      <c r="P24" s="235">
        <v>0.8</v>
      </c>
      <c r="Q24" s="129">
        <v>642907</v>
      </c>
      <c r="R24" s="49">
        <v>84.4</v>
      </c>
      <c r="S24" s="128">
        <v>70.510000000000005</v>
      </c>
      <c r="T24" s="397">
        <v>85.62</v>
      </c>
      <c r="U24" s="116">
        <v>55.51</v>
      </c>
      <c r="V24" s="234">
        <v>93.964134781546903</v>
      </c>
      <c r="W24" s="116">
        <v>10913.0599533884</v>
      </c>
      <c r="X24" s="234">
        <v>30.13</v>
      </c>
      <c r="Y24" s="116" t="s">
        <v>550</v>
      </c>
      <c r="Z24" s="133" t="s">
        <v>550</v>
      </c>
      <c r="AA24" s="852" t="s">
        <v>734</v>
      </c>
      <c r="AB24" s="116" t="s">
        <v>723</v>
      </c>
      <c r="AC24" s="856" t="s">
        <v>723</v>
      </c>
      <c r="AD24" s="133" t="s">
        <v>723</v>
      </c>
      <c r="AE24" s="125">
        <f t="shared" si="1"/>
        <v>7544.6391030133145</v>
      </c>
      <c r="AF24" s="509">
        <v>59.71</v>
      </c>
      <c r="AG24" s="129">
        <v>617424</v>
      </c>
      <c r="AH24" s="129">
        <v>10340.4</v>
      </c>
      <c r="AI24" s="631">
        <v>3</v>
      </c>
      <c r="AJ24" s="122" t="s">
        <v>550</v>
      </c>
    </row>
    <row r="25" spans="1:36" ht="15.95" customHeight="1">
      <c r="A25" s="458" t="s">
        <v>204</v>
      </c>
      <c r="B25" s="452">
        <v>431203</v>
      </c>
      <c r="C25" s="467">
        <v>9711</v>
      </c>
      <c r="D25" s="451">
        <v>0.3808486219844634</v>
      </c>
      <c r="E25" s="451">
        <v>12.79</v>
      </c>
      <c r="F25" s="451">
        <v>61.17</v>
      </c>
      <c r="G25" s="451">
        <v>26.04</v>
      </c>
      <c r="H25" s="455">
        <f>I25-J25</f>
        <v>-1018</v>
      </c>
      <c r="I25" s="455">
        <v>3067</v>
      </c>
      <c r="J25" s="473">
        <v>4085</v>
      </c>
      <c r="K25" s="926">
        <v>1.33</v>
      </c>
      <c r="L25" s="452">
        <f>M25-N25</f>
        <v>3698</v>
      </c>
      <c r="M25" s="455">
        <v>22275</v>
      </c>
      <c r="N25" s="455">
        <v>18577</v>
      </c>
      <c r="O25" s="455">
        <v>200741</v>
      </c>
      <c r="P25" s="457">
        <v>1.2161610253669408</v>
      </c>
      <c r="Q25" s="455">
        <v>426468</v>
      </c>
      <c r="R25" s="511">
        <v>91.757649999999998</v>
      </c>
      <c r="S25" s="261">
        <f>0.6488*100</f>
        <v>64.88000000000001</v>
      </c>
      <c r="T25" s="512">
        <v>114.74</v>
      </c>
      <c r="U25" s="451">
        <v>54.8</v>
      </c>
      <c r="V25" s="462">
        <v>95.553241978296143</v>
      </c>
      <c r="W25" s="462">
        <v>7430.7804522246533</v>
      </c>
      <c r="X25" s="462">
        <v>60</v>
      </c>
      <c r="Y25" s="451">
        <v>0</v>
      </c>
      <c r="Z25" s="459">
        <v>0</v>
      </c>
      <c r="AA25" s="858">
        <v>44652</v>
      </c>
      <c r="AB25" s="451">
        <v>4378</v>
      </c>
      <c r="AC25" s="857">
        <v>17</v>
      </c>
      <c r="AD25" s="459">
        <v>510.7</v>
      </c>
      <c r="AE25" s="464">
        <f t="shared" si="1"/>
        <v>3758.0878507930975</v>
      </c>
      <c r="AF25" s="513">
        <v>45.94</v>
      </c>
      <c r="AG25" s="455">
        <v>390336</v>
      </c>
      <c r="AH25" s="455">
        <v>8496.6</v>
      </c>
      <c r="AI25" s="455">
        <v>4</v>
      </c>
      <c r="AJ25" s="460">
        <v>3</v>
      </c>
    </row>
    <row r="26" spans="1:36" ht="15.95" customHeight="1">
      <c r="A26" s="638" t="s">
        <v>487</v>
      </c>
      <c r="B26" s="120">
        <v>561457</v>
      </c>
      <c r="C26" s="132">
        <v>12796</v>
      </c>
      <c r="D26" s="116">
        <v>0</v>
      </c>
      <c r="E26" s="116">
        <v>11.1</v>
      </c>
      <c r="F26" s="116">
        <v>61.4</v>
      </c>
      <c r="G26" s="116">
        <v>27.5</v>
      </c>
      <c r="H26" s="185">
        <f>I26-J26</f>
        <v>-2880</v>
      </c>
      <c r="I26" s="129">
        <v>2924</v>
      </c>
      <c r="J26" s="131">
        <v>5804</v>
      </c>
      <c r="K26" s="919">
        <v>1.0900000000000001</v>
      </c>
      <c r="L26" s="120">
        <f>M26-N26</f>
        <v>2810</v>
      </c>
      <c r="M26" s="129">
        <v>25692</v>
      </c>
      <c r="N26" s="129">
        <v>22882</v>
      </c>
      <c r="O26" s="129">
        <v>276743</v>
      </c>
      <c r="P26" s="235">
        <v>1.1000000000000001</v>
      </c>
      <c r="Q26" s="129">
        <v>579355</v>
      </c>
      <c r="R26" s="49">
        <v>99.087779999999995</v>
      </c>
      <c r="S26" s="128">
        <v>54</v>
      </c>
      <c r="T26" s="397">
        <v>186.38</v>
      </c>
      <c r="U26" s="116">
        <v>81.5</v>
      </c>
      <c r="V26" s="234" t="s">
        <v>785</v>
      </c>
      <c r="W26" s="116" t="s">
        <v>723</v>
      </c>
      <c r="X26" s="234">
        <v>104.8</v>
      </c>
      <c r="Y26" s="116" t="s">
        <v>550</v>
      </c>
      <c r="Z26" s="133" t="s">
        <v>550</v>
      </c>
      <c r="AA26" s="852">
        <v>44013</v>
      </c>
      <c r="AB26" s="116">
        <v>6563</v>
      </c>
      <c r="AC26" s="856">
        <v>13</v>
      </c>
      <c r="AD26" s="133">
        <v>427</v>
      </c>
      <c r="AE26" s="125">
        <f t="shared" si="1"/>
        <v>3012.4315913724649</v>
      </c>
      <c r="AF26" s="509">
        <v>67.75</v>
      </c>
      <c r="AG26" s="129">
        <v>525295</v>
      </c>
      <c r="AH26" s="129">
        <v>7753.4</v>
      </c>
      <c r="AI26" s="129">
        <v>4</v>
      </c>
      <c r="AJ26" s="122">
        <v>4</v>
      </c>
    </row>
    <row r="27" spans="1:36" ht="15.95" customHeight="1">
      <c r="A27" s="458" t="s">
        <v>488</v>
      </c>
      <c r="B27" s="452">
        <v>389993</v>
      </c>
      <c r="C27" s="467">
        <v>6023</v>
      </c>
      <c r="D27" s="451">
        <v>-1.1439999999999999</v>
      </c>
      <c r="E27" s="451">
        <v>10.33</v>
      </c>
      <c r="F27" s="451">
        <v>57.37</v>
      </c>
      <c r="G27" s="451">
        <v>32.28</v>
      </c>
      <c r="H27" s="455">
        <f>I27-J27</f>
        <v>-3308</v>
      </c>
      <c r="I27" s="455">
        <v>1844</v>
      </c>
      <c r="J27" s="473">
        <v>5152</v>
      </c>
      <c r="K27" s="926">
        <v>1.18</v>
      </c>
      <c r="L27" s="452">
        <f>M27-N27</f>
        <v>-721</v>
      </c>
      <c r="M27" s="455">
        <v>14118</v>
      </c>
      <c r="N27" s="455">
        <v>14839</v>
      </c>
      <c r="O27" s="455">
        <v>185571</v>
      </c>
      <c r="P27" s="457">
        <v>3.7100000000000001E-2</v>
      </c>
      <c r="Q27" s="455">
        <v>388078</v>
      </c>
      <c r="R27" s="511">
        <v>92.2</v>
      </c>
      <c r="S27" s="456">
        <v>81.3</v>
      </c>
      <c r="T27" s="512">
        <v>100.82</v>
      </c>
      <c r="U27" s="451">
        <v>66.27</v>
      </c>
      <c r="V27" s="462">
        <v>97.802999999999997</v>
      </c>
      <c r="W27" s="451">
        <v>5724.8109999999997</v>
      </c>
      <c r="X27" s="462">
        <v>34.549999999999997</v>
      </c>
      <c r="Y27" s="451" t="s">
        <v>550</v>
      </c>
      <c r="Z27" s="459" t="s">
        <v>550</v>
      </c>
      <c r="AA27" s="858">
        <v>44470</v>
      </c>
      <c r="AB27" s="451">
        <v>3760.4</v>
      </c>
      <c r="AC27" s="857">
        <v>16</v>
      </c>
      <c r="AD27" s="459">
        <v>460.6</v>
      </c>
      <c r="AE27" s="464">
        <f t="shared" si="1"/>
        <v>3868.210672485618</v>
      </c>
      <c r="AF27" s="513">
        <v>56.88</v>
      </c>
      <c r="AG27" s="455">
        <v>364104</v>
      </c>
      <c r="AH27" s="455">
        <v>6401.2</v>
      </c>
      <c r="AI27" s="455">
        <v>4</v>
      </c>
      <c r="AJ27" s="460">
        <v>2</v>
      </c>
    </row>
    <row r="28" spans="1:36" ht="15.95" customHeight="1">
      <c r="A28" s="638" t="s">
        <v>208</v>
      </c>
      <c r="B28" s="120">
        <v>410214</v>
      </c>
      <c r="C28" s="132">
        <v>6866</v>
      </c>
      <c r="D28" s="116">
        <v>-0.7</v>
      </c>
      <c r="E28" s="116">
        <v>11.7</v>
      </c>
      <c r="F28" s="116">
        <v>58.2</v>
      </c>
      <c r="G28" s="116">
        <v>30.1</v>
      </c>
      <c r="H28" s="185">
        <v>-2359</v>
      </c>
      <c r="I28" s="129">
        <v>2674</v>
      </c>
      <c r="J28" s="131">
        <v>5033</v>
      </c>
      <c r="K28" s="919">
        <v>1.48</v>
      </c>
      <c r="L28" s="120">
        <v>-521</v>
      </c>
      <c r="M28" s="129">
        <v>10449</v>
      </c>
      <c r="N28" s="129">
        <v>10970</v>
      </c>
      <c r="O28" s="129">
        <v>182725</v>
      </c>
      <c r="P28" s="235">
        <v>0.4</v>
      </c>
      <c r="Q28" s="129">
        <v>413938</v>
      </c>
      <c r="R28" s="49">
        <v>105.7</v>
      </c>
      <c r="S28" s="128">
        <v>84</v>
      </c>
      <c r="T28" s="397">
        <v>1241.74</v>
      </c>
      <c r="U28" s="116">
        <v>73.599999999999994</v>
      </c>
      <c r="V28" s="234">
        <v>69.2</v>
      </c>
      <c r="W28" s="116">
        <v>3855.4</v>
      </c>
      <c r="X28" s="234">
        <v>156.69999999999999</v>
      </c>
      <c r="Y28" s="116">
        <v>130.1</v>
      </c>
      <c r="Z28" s="133">
        <v>881.4</v>
      </c>
      <c r="AA28" s="1000" t="s">
        <v>736</v>
      </c>
      <c r="AB28" s="116">
        <v>3922</v>
      </c>
      <c r="AC28" s="856">
        <v>1</v>
      </c>
      <c r="AD28" s="133">
        <v>436</v>
      </c>
      <c r="AE28" s="125">
        <f t="shared" si="1"/>
        <v>330.3541804242434</v>
      </c>
      <c r="AF28" s="509">
        <v>61.96</v>
      </c>
      <c r="AG28" s="129">
        <v>246850</v>
      </c>
      <c r="AH28" s="129">
        <v>3984</v>
      </c>
      <c r="AI28" s="129">
        <v>4</v>
      </c>
      <c r="AJ28" s="122">
        <v>3</v>
      </c>
    </row>
    <row r="29" spans="1:36" ht="15.95" customHeight="1">
      <c r="A29" s="458" t="s">
        <v>661</v>
      </c>
      <c r="B29" s="244">
        <v>447209</v>
      </c>
      <c r="C29" s="267">
        <v>5056</v>
      </c>
      <c r="D29" s="239">
        <v>-0.59368214799999997</v>
      </c>
      <c r="E29" s="239">
        <v>12.5</v>
      </c>
      <c r="F29" s="239">
        <v>60.3</v>
      </c>
      <c r="G29" s="239">
        <v>27.3</v>
      </c>
      <c r="H29" s="455">
        <f>I29-J29</f>
        <v>-1755</v>
      </c>
      <c r="I29" s="240">
        <v>3069</v>
      </c>
      <c r="J29" s="240">
        <v>4824</v>
      </c>
      <c r="K29" s="926">
        <v>1.47</v>
      </c>
      <c r="L29" s="452">
        <f>M29-N29</f>
        <v>-526</v>
      </c>
      <c r="M29" s="240">
        <v>15648</v>
      </c>
      <c r="N29" s="240">
        <v>16174</v>
      </c>
      <c r="O29" s="240">
        <v>210493</v>
      </c>
      <c r="P29" s="249">
        <v>0.243238492</v>
      </c>
      <c r="Q29" s="240">
        <v>463254</v>
      </c>
      <c r="R29" s="511">
        <v>107.45358</v>
      </c>
      <c r="S29" s="261">
        <v>68</v>
      </c>
      <c r="T29" s="503">
        <v>468.81</v>
      </c>
      <c r="U29" s="239">
        <v>86.46</v>
      </c>
      <c r="V29" s="248">
        <v>93.38</v>
      </c>
      <c r="W29" s="239">
        <v>48.27</v>
      </c>
      <c r="X29" s="248">
        <v>137.03</v>
      </c>
      <c r="Y29" s="451" t="s">
        <v>550</v>
      </c>
      <c r="Z29" s="247">
        <v>223.49</v>
      </c>
      <c r="AA29" s="858">
        <v>42825</v>
      </c>
      <c r="AB29" s="239">
        <v>3832</v>
      </c>
      <c r="AC29" s="378">
        <v>8</v>
      </c>
      <c r="AD29" s="247">
        <v>1082</v>
      </c>
      <c r="AE29" s="258">
        <f t="shared" si="1"/>
        <v>953.92376442482032</v>
      </c>
      <c r="AF29" s="505">
        <v>69.47</v>
      </c>
      <c r="AG29" s="240">
        <v>399221</v>
      </c>
      <c r="AH29" s="240">
        <v>5746.7</v>
      </c>
      <c r="AI29" s="240">
        <v>8</v>
      </c>
      <c r="AJ29" s="243">
        <v>12</v>
      </c>
    </row>
    <row r="30" spans="1:36" ht="15.95" customHeight="1">
      <c r="A30" s="638" t="s">
        <v>543</v>
      </c>
      <c r="B30" s="120">
        <v>258198</v>
      </c>
      <c r="C30" s="132">
        <v>4031</v>
      </c>
      <c r="D30" s="116">
        <v>-0.8</v>
      </c>
      <c r="E30" s="116">
        <v>12.6</v>
      </c>
      <c r="F30" s="116">
        <v>57.8</v>
      </c>
      <c r="G30" s="116">
        <v>29.6</v>
      </c>
      <c r="H30" s="427">
        <f>I30-J30</f>
        <v>-1150</v>
      </c>
      <c r="I30" s="129">
        <v>1939</v>
      </c>
      <c r="J30" s="131">
        <v>3089</v>
      </c>
      <c r="K30" s="919">
        <v>1.5</v>
      </c>
      <c r="L30" s="426">
        <f>M30-N30</f>
        <v>-859</v>
      </c>
      <c r="M30" s="129">
        <v>6667</v>
      </c>
      <c r="N30" s="129">
        <v>7526</v>
      </c>
      <c r="O30" s="129">
        <v>105638</v>
      </c>
      <c r="P30" s="235">
        <v>0.3</v>
      </c>
      <c r="Q30" s="129">
        <v>262328</v>
      </c>
      <c r="R30" s="49">
        <v>109.10805999999999</v>
      </c>
      <c r="S30" s="128">
        <v>74.099999999999994</v>
      </c>
      <c r="T30" s="397">
        <v>536.41</v>
      </c>
      <c r="U30" s="116">
        <v>46.9</v>
      </c>
      <c r="V30" s="234">
        <v>85.6</v>
      </c>
      <c r="W30" s="116">
        <v>4361.3</v>
      </c>
      <c r="X30" s="234">
        <v>131.19999999999999</v>
      </c>
      <c r="Y30" s="116">
        <v>25.6</v>
      </c>
      <c r="Z30" s="133">
        <v>332.8</v>
      </c>
      <c r="AA30" s="1279" t="s">
        <v>787</v>
      </c>
      <c r="AB30" s="116">
        <v>3832</v>
      </c>
      <c r="AC30" s="856">
        <v>1</v>
      </c>
      <c r="AD30" s="133">
        <v>601</v>
      </c>
      <c r="AE30" s="125">
        <f t="shared" si="1"/>
        <v>481.34449395052297</v>
      </c>
      <c r="AF30" s="509">
        <v>40.04</v>
      </c>
      <c r="AG30" s="129">
        <v>184843</v>
      </c>
      <c r="AH30" s="129">
        <v>4616.5</v>
      </c>
      <c r="AI30" s="129">
        <v>4</v>
      </c>
      <c r="AJ30" s="122">
        <v>2</v>
      </c>
    </row>
    <row r="31" spans="1:36" ht="15.95" customHeight="1">
      <c r="A31" s="458" t="s">
        <v>544</v>
      </c>
      <c r="B31" s="452">
        <v>185751</v>
      </c>
      <c r="C31" s="467">
        <v>5518</v>
      </c>
      <c r="D31" s="451">
        <v>-0.4</v>
      </c>
      <c r="E31" s="451">
        <v>11.5</v>
      </c>
      <c r="F31" s="451">
        <v>58.7</v>
      </c>
      <c r="G31" s="451">
        <v>29.8</v>
      </c>
      <c r="H31" s="455">
        <v>-1047</v>
      </c>
      <c r="I31" s="455">
        <v>1246</v>
      </c>
      <c r="J31" s="473">
        <v>2293</v>
      </c>
      <c r="K31" s="926">
        <v>1.45</v>
      </c>
      <c r="L31" s="452">
        <v>395</v>
      </c>
      <c r="M31" s="455">
        <v>8013</v>
      </c>
      <c r="N31" s="455">
        <v>7618</v>
      </c>
      <c r="O31" s="455">
        <v>92368</v>
      </c>
      <c r="P31" s="457">
        <v>0.7</v>
      </c>
      <c r="Q31" s="455">
        <v>189591</v>
      </c>
      <c r="R31" s="511">
        <v>113.1</v>
      </c>
      <c r="S31" s="471">
        <v>68</v>
      </c>
      <c r="T31" s="512">
        <v>212.47</v>
      </c>
      <c r="U31" s="451">
        <v>31.9</v>
      </c>
      <c r="V31" s="462">
        <v>79.7</v>
      </c>
      <c r="W31" s="632">
        <v>4640.1000000000004</v>
      </c>
      <c r="X31" s="462">
        <v>46.7</v>
      </c>
      <c r="Y31" s="451">
        <v>14.6</v>
      </c>
      <c r="Z31" s="459">
        <v>119.2</v>
      </c>
      <c r="AA31" s="858">
        <v>43922</v>
      </c>
      <c r="AB31" s="451">
        <v>2475.1</v>
      </c>
      <c r="AC31" s="857">
        <v>5</v>
      </c>
      <c r="AD31" s="459">
        <v>301.3</v>
      </c>
      <c r="AE31" s="464">
        <f t="shared" si="1"/>
        <v>874.24577587424108</v>
      </c>
      <c r="AF31" s="513">
        <v>32.909999999999997</v>
      </c>
      <c r="AG31" s="455">
        <v>149277</v>
      </c>
      <c r="AH31" s="455">
        <v>4535.8999999999996</v>
      </c>
      <c r="AI31" s="455">
        <v>5</v>
      </c>
      <c r="AJ31" s="456">
        <v>1</v>
      </c>
    </row>
    <row r="32" spans="1:36" ht="15.95" customHeight="1">
      <c r="A32" s="638" t="s">
        <v>257</v>
      </c>
      <c r="B32" s="120">
        <v>369652</v>
      </c>
      <c r="C32" s="132">
        <v>3827</v>
      </c>
      <c r="D32" s="116">
        <v>-0.65254783917435999</v>
      </c>
      <c r="E32" s="116">
        <v>12</v>
      </c>
      <c r="F32" s="116">
        <v>57.7</v>
      </c>
      <c r="G32" s="116">
        <v>30.4</v>
      </c>
      <c r="H32" s="185">
        <v>-1893</v>
      </c>
      <c r="I32" s="129">
        <v>2466</v>
      </c>
      <c r="J32" s="131">
        <v>4359</v>
      </c>
      <c r="K32" s="919">
        <v>1.41</v>
      </c>
      <c r="L32" s="120">
        <v>-416</v>
      </c>
      <c r="M32" s="129">
        <v>10325</v>
      </c>
      <c r="N32" s="129">
        <v>10741</v>
      </c>
      <c r="O32" s="129">
        <v>163228</v>
      </c>
      <c r="P32" s="235">
        <v>0.38684124748613158</v>
      </c>
      <c r="Q32" s="129">
        <v>372760</v>
      </c>
      <c r="R32" s="49">
        <v>102.95015559609399</v>
      </c>
      <c r="S32" s="128">
        <v>96</v>
      </c>
      <c r="T32" s="397">
        <v>834.81</v>
      </c>
      <c r="U32" s="116">
        <v>59.5</v>
      </c>
      <c r="V32" s="234">
        <v>76.599999999999994</v>
      </c>
      <c r="W32" s="234">
        <v>4758.8999999999996</v>
      </c>
      <c r="X32" s="234">
        <v>142.1</v>
      </c>
      <c r="Y32" s="116">
        <v>13.8</v>
      </c>
      <c r="Z32" s="133">
        <v>619.4</v>
      </c>
      <c r="AA32" s="852" t="s">
        <v>737</v>
      </c>
      <c r="AB32" s="116">
        <v>5432.6</v>
      </c>
      <c r="AC32" s="856">
        <v>4</v>
      </c>
      <c r="AD32" s="133">
        <v>1411.4</v>
      </c>
      <c r="AE32" s="125">
        <f t="shared" si="1"/>
        <v>442.79776236508911</v>
      </c>
      <c r="AF32" s="509">
        <v>55.4</v>
      </c>
      <c r="AG32" s="129">
        <v>272005</v>
      </c>
      <c r="AH32" s="129">
        <v>4909.8375451263537</v>
      </c>
      <c r="AI32" s="129">
        <v>2</v>
      </c>
      <c r="AJ32" s="122" t="s">
        <v>550</v>
      </c>
    </row>
    <row r="33" spans="1:36" ht="15.95" customHeight="1">
      <c r="A33" s="458" t="s">
        <v>601</v>
      </c>
      <c r="B33" s="452">
        <v>236345</v>
      </c>
      <c r="C33" s="467">
        <v>3837</v>
      </c>
      <c r="D33" s="451">
        <v>-0.5</v>
      </c>
      <c r="E33" s="451">
        <f>0.12579914954833*100</f>
        <v>12.579914954832999</v>
      </c>
      <c r="F33" s="451">
        <f>0.589731113414712*100</f>
        <v>58.973111341471196</v>
      </c>
      <c r="G33" s="451">
        <f>0.284469737036959*100</f>
        <v>28.4469737036959</v>
      </c>
      <c r="H33" s="455">
        <v>-1088</v>
      </c>
      <c r="I33" s="455">
        <v>1574</v>
      </c>
      <c r="J33" s="455">
        <v>2662</v>
      </c>
      <c r="K33" s="926">
        <v>1.46</v>
      </c>
      <c r="L33" s="452">
        <v>143</v>
      </c>
      <c r="M33" s="455">
        <v>9252</v>
      </c>
      <c r="N33" s="455">
        <v>9109</v>
      </c>
      <c r="O33" s="455">
        <v>107518</v>
      </c>
      <c r="P33" s="457">
        <v>0.4</v>
      </c>
      <c r="Q33" s="455">
        <v>241145</v>
      </c>
      <c r="R33" s="511">
        <v>105.8</v>
      </c>
      <c r="S33" s="471">
        <v>75.709999999999994</v>
      </c>
      <c r="T33" s="512">
        <v>978.47</v>
      </c>
      <c r="U33" s="451">
        <v>40.1</v>
      </c>
      <c r="V33" s="462">
        <v>71.7</v>
      </c>
      <c r="W33" s="632">
        <v>4315.2</v>
      </c>
      <c r="X33" s="462">
        <v>261.8</v>
      </c>
      <c r="Y33" s="451" t="s">
        <v>550</v>
      </c>
      <c r="Z33" s="459">
        <v>676.6</v>
      </c>
      <c r="AA33" s="858">
        <v>42825</v>
      </c>
      <c r="AB33" s="451">
        <v>1984</v>
      </c>
      <c r="AC33" s="857">
        <v>8</v>
      </c>
      <c r="AD33" s="459">
        <v>783</v>
      </c>
      <c r="AE33" s="464">
        <f t="shared" si="1"/>
        <v>241.54547405643504</v>
      </c>
      <c r="AF33" s="513">
        <v>32.57</v>
      </c>
      <c r="AG33" s="455">
        <v>149054</v>
      </c>
      <c r="AH33" s="455">
        <v>4576.3999999999996</v>
      </c>
      <c r="AI33" s="455">
        <v>4</v>
      </c>
      <c r="AJ33" s="456">
        <v>3</v>
      </c>
    </row>
    <row r="34" spans="1:36" ht="15.95" customHeight="1">
      <c r="A34" s="638" t="s">
        <v>220</v>
      </c>
      <c r="B34" s="120">
        <v>402965</v>
      </c>
      <c r="C34" s="132">
        <v>8765</v>
      </c>
      <c r="D34" s="116">
        <v>-0.8</v>
      </c>
      <c r="E34" s="116">
        <v>12</v>
      </c>
      <c r="F34" s="116">
        <v>58.9</v>
      </c>
      <c r="G34" s="116">
        <v>29.1</v>
      </c>
      <c r="H34" s="129">
        <v>-2304</v>
      </c>
      <c r="I34" s="129">
        <v>2587</v>
      </c>
      <c r="J34" s="129">
        <v>4891</v>
      </c>
      <c r="K34" s="919">
        <v>1.36</v>
      </c>
      <c r="L34" s="120">
        <v>-808</v>
      </c>
      <c r="M34" s="129">
        <v>12794</v>
      </c>
      <c r="N34" s="129">
        <v>13602</v>
      </c>
      <c r="O34" s="129">
        <v>183506</v>
      </c>
      <c r="P34" s="235">
        <v>0.1</v>
      </c>
      <c r="Q34" s="131">
        <v>402557</v>
      </c>
      <c r="R34" s="116">
        <v>102.2</v>
      </c>
      <c r="S34" s="128">
        <v>56.9</v>
      </c>
      <c r="T34" s="397">
        <v>203.6</v>
      </c>
      <c r="U34" s="116">
        <v>80.3</v>
      </c>
      <c r="V34" s="234">
        <v>92.3</v>
      </c>
      <c r="W34" s="116">
        <v>4674.1000000000004</v>
      </c>
      <c r="X34" s="234">
        <v>123.3</v>
      </c>
      <c r="Y34" s="116" t="s">
        <v>738</v>
      </c>
      <c r="Z34" s="133" t="s">
        <v>550</v>
      </c>
      <c r="AA34" s="852">
        <v>42825</v>
      </c>
      <c r="AB34" s="116">
        <v>4580</v>
      </c>
      <c r="AC34" s="856">
        <v>13</v>
      </c>
      <c r="AD34" s="133">
        <v>1269</v>
      </c>
      <c r="AE34" s="125">
        <f t="shared" si="1"/>
        <v>1979.1994106090374</v>
      </c>
      <c r="AF34" s="509">
        <v>62.62</v>
      </c>
      <c r="AG34" s="129">
        <v>304103</v>
      </c>
      <c r="AH34" s="129">
        <v>4856</v>
      </c>
      <c r="AI34" s="129">
        <v>6</v>
      </c>
      <c r="AJ34" s="133" t="s">
        <v>550</v>
      </c>
    </row>
    <row r="35" spans="1:36" ht="15.95" customHeight="1">
      <c r="A35" s="458" t="s">
        <v>490</v>
      </c>
      <c r="B35" s="452">
        <v>370829</v>
      </c>
      <c r="C35" s="467">
        <v>18292</v>
      </c>
      <c r="D35" s="451">
        <v>-0.8</v>
      </c>
      <c r="E35" s="451">
        <v>12.9</v>
      </c>
      <c r="F35" s="451">
        <v>60.9</v>
      </c>
      <c r="G35" s="451">
        <v>26.2</v>
      </c>
      <c r="H35" s="455">
        <f>I35-J35</f>
        <v>-1325</v>
      </c>
      <c r="I35" s="455">
        <v>2559</v>
      </c>
      <c r="J35" s="455">
        <v>3884</v>
      </c>
      <c r="K35" s="926">
        <v>1.44</v>
      </c>
      <c r="L35" s="452">
        <f>M35-N35</f>
        <v>-1432</v>
      </c>
      <c r="M35" s="455">
        <v>10600</v>
      </c>
      <c r="N35" s="455">
        <v>12032</v>
      </c>
      <c r="O35" s="455">
        <v>162193</v>
      </c>
      <c r="P35" s="457">
        <v>0.3</v>
      </c>
      <c r="Q35" s="455">
        <v>371920</v>
      </c>
      <c r="R35" s="511">
        <v>97.1</v>
      </c>
      <c r="S35" s="456">
        <v>69.8</v>
      </c>
      <c r="T35" s="512">
        <v>262</v>
      </c>
      <c r="U35" s="451">
        <v>61.89</v>
      </c>
      <c r="V35" s="462">
        <v>77.7</v>
      </c>
      <c r="W35" s="462">
        <v>4673.8</v>
      </c>
      <c r="X35" s="462">
        <v>200.11</v>
      </c>
      <c r="Y35" s="451" t="s">
        <v>550</v>
      </c>
      <c r="Z35" s="459" t="s">
        <v>550</v>
      </c>
      <c r="AA35" s="858">
        <v>43344</v>
      </c>
      <c r="AB35" s="451">
        <v>4278</v>
      </c>
      <c r="AC35" s="857">
        <v>5</v>
      </c>
      <c r="AD35" s="459">
        <v>424.28</v>
      </c>
      <c r="AE35" s="464">
        <f t="shared" si="1"/>
        <v>1415.3778625954199</v>
      </c>
      <c r="AF35" s="513">
        <v>46.87</v>
      </c>
      <c r="AG35" s="455">
        <v>276142</v>
      </c>
      <c r="AH35" s="455">
        <v>5891.7</v>
      </c>
      <c r="AI35" s="455">
        <v>6</v>
      </c>
      <c r="AJ35" s="460" t="s">
        <v>550</v>
      </c>
    </row>
    <row r="36" spans="1:36" ht="15.95" customHeight="1">
      <c r="A36" s="638" t="s">
        <v>218</v>
      </c>
      <c r="B36" s="120">
        <v>384996</v>
      </c>
      <c r="C36" s="132">
        <v>11909</v>
      </c>
      <c r="D36" s="116">
        <f>(384996-385823)/385823*100</f>
        <v>-0.21434699331040399</v>
      </c>
      <c r="E36" s="116">
        <v>13.88</v>
      </c>
      <c r="F36" s="116">
        <v>62.11</v>
      </c>
      <c r="G36" s="116">
        <v>24.01</v>
      </c>
      <c r="H36" s="129">
        <f>I36-J36</f>
        <v>-267</v>
      </c>
      <c r="I36" s="129">
        <v>2980</v>
      </c>
      <c r="J36" s="129">
        <v>3247</v>
      </c>
      <c r="K36" s="919">
        <v>1.46</v>
      </c>
      <c r="L36" s="120">
        <f>M36-N36</f>
        <v>-630</v>
      </c>
      <c r="M36" s="129">
        <v>14296</v>
      </c>
      <c r="N36" s="129">
        <v>14926</v>
      </c>
      <c r="O36" s="129">
        <v>166994</v>
      </c>
      <c r="P36" s="235">
        <f>(166994-165775)/165775*100</f>
        <v>0.73533403709847689</v>
      </c>
      <c r="Q36" s="129">
        <v>384654</v>
      </c>
      <c r="R36" s="49">
        <v>94.912570000000002</v>
      </c>
      <c r="S36" s="128">
        <v>89.1</v>
      </c>
      <c r="T36" s="397">
        <v>387.2</v>
      </c>
      <c r="U36" s="116">
        <v>59.2</v>
      </c>
      <c r="V36" s="234">
        <f>332698/384996*100</f>
        <v>86.415962763249482</v>
      </c>
      <c r="W36" s="234">
        <f>332698/59.2</f>
        <v>5619.8986486486483</v>
      </c>
      <c r="X36" s="234">
        <v>201.6</v>
      </c>
      <c r="Y36" s="116">
        <v>0</v>
      </c>
      <c r="Z36" s="133">
        <v>126.4</v>
      </c>
      <c r="AA36" s="852">
        <v>43555</v>
      </c>
      <c r="AB36" s="116">
        <v>5004</v>
      </c>
      <c r="AC36" s="856">
        <v>11</v>
      </c>
      <c r="AD36" s="133">
        <v>771</v>
      </c>
      <c r="AE36" s="125">
        <f t="shared" si="1"/>
        <v>994.3078512396695</v>
      </c>
      <c r="AF36" s="509">
        <v>52.4</v>
      </c>
      <c r="AG36" s="129">
        <v>299580</v>
      </c>
      <c r="AH36" s="129">
        <f>299580/52.4</f>
        <v>5717.1755725190842</v>
      </c>
      <c r="AI36" s="129">
        <v>3</v>
      </c>
      <c r="AJ36" s="122">
        <v>6</v>
      </c>
    </row>
    <row r="37" spans="1:36" ht="15.95" customHeight="1">
      <c r="A37" s="458" t="s">
        <v>602</v>
      </c>
      <c r="B37" s="452">
        <v>381366</v>
      </c>
      <c r="C37" s="467">
        <v>6751</v>
      </c>
      <c r="D37" s="451">
        <v>-0.57999999999999996</v>
      </c>
      <c r="E37" s="451">
        <v>12.8</v>
      </c>
      <c r="F37" s="451">
        <v>60</v>
      </c>
      <c r="G37" s="451">
        <v>27.2</v>
      </c>
      <c r="H37" s="455">
        <f>I37-J37</f>
        <v>-1451</v>
      </c>
      <c r="I37" s="455">
        <v>2564</v>
      </c>
      <c r="J37" s="455">
        <v>4015</v>
      </c>
      <c r="K37" s="926">
        <v>1.36</v>
      </c>
      <c r="L37" s="452">
        <f>M37-N37</f>
        <v>-433</v>
      </c>
      <c r="M37" s="455">
        <v>10385</v>
      </c>
      <c r="N37" s="455">
        <v>10818</v>
      </c>
      <c r="O37" s="455">
        <v>164965</v>
      </c>
      <c r="P37" s="457">
        <v>0.47</v>
      </c>
      <c r="Q37" s="455">
        <v>380073</v>
      </c>
      <c r="R37" s="511">
        <v>85.4</v>
      </c>
      <c r="S37" s="471">
        <v>77</v>
      </c>
      <c r="T37" s="512">
        <v>113.82</v>
      </c>
      <c r="U37" s="451">
        <v>38.020000000000003</v>
      </c>
      <c r="V37" s="462">
        <v>61.377945815672255</v>
      </c>
      <c r="W37" s="462">
        <v>6158.8301946344018</v>
      </c>
      <c r="X37" s="462">
        <v>75.8</v>
      </c>
      <c r="Y37" s="451" t="s">
        <v>550</v>
      </c>
      <c r="Z37" s="459" t="s">
        <v>550</v>
      </c>
      <c r="AA37" s="858">
        <v>44044</v>
      </c>
      <c r="AB37" s="451">
        <v>3171.5</v>
      </c>
      <c r="AC37" s="857">
        <v>7</v>
      </c>
      <c r="AD37" s="459">
        <v>438.5</v>
      </c>
      <c r="AE37" s="464">
        <f t="shared" si="1"/>
        <v>3350.6062203479178</v>
      </c>
      <c r="AF37" s="513">
        <v>50.76</v>
      </c>
      <c r="AG37" s="455">
        <v>276660</v>
      </c>
      <c r="AH37" s="455">
        <v>5450</v>
      </c>
      <c r="AI37" s="455">
        <v>1</v>
      </c>
      <c r="AJ37" s="460" t="s">
        <v>550</v>
      </c>
    </row>
    <row r="38" spans="1:36" ht="15.95" customHeight="1">
      <c r="A38" s="638" t="s">
        <v>210</v>
      </c>
      <c r="B38" s="120">
        <v>418284</v>
      </c>
      <c r="C38" s="132">
        <v>17399</v>
      </c>
      <c r="D38" s="1227">
        <v>-0.7</v>
      </c>
      <c r="E38" s="116">
        <v>13.2</v>
      </c>
      <c r="F38" s="116">
        <v>62.8</v>
      </c>
      <c r="G38" s="116">
        <v>24</v>
      </c>
      <c r="H38" s="129">
        <f>I38-J38</f>
        <v>-365</v>
      </c>
      <c r="I38" s="129">
        <v>3049</v>
      </c>
      <c r="J38" s="129">
        <v>3414</v>
      </c>
      <c r="K38" s="919">
        <v>1.49</v>
      </c>
      <c r="L38" s="120">
        <f>M38-N38</f>
        <v>-2355</v>
      </c>
      <c r="M38" s="129">
        <v>15023</v>
      </c>
      <c r="N38" s="129">
        <v>17378</v>
      </c>
      <c r="O38" s="129">
        <v>183262</v>
      </c>
      <c r="P38" s="235">
        <v>0.1</v>
      </c>
      <c r="Q38" s="129">
        <v>422330</v>
      </c>
      <c r="R38" s="49">
        <v>111.1</v>
      </c>
      <c r="S38" s="130">
        <v>78.790000000000006</v>
      </c>
      <c r="T38" s="397">
        <v>918.32</v>
      </c>
      <c r="U38" s="116">
        <v>53.23</v>
      </c>
      <c r="V38" s="234" t="s">
        <v>723</v>
      </c>
      <c r="W38" s="116" t="s">
        <v>723</v>
      </c>
      <c r="X38" s="234">
        <v>302.45999999999998</v>
      </c>
      <c r="Y38" s="116" t="s">
        <v>550</v>
      </c>
      <c r="Z38" s="133">
        <v>562.63</v>
      </c>
      <c r="AA38" s="852">
        <v>43555</v>
      </c>
      <c r="AB38" s="116">
        <v>4170</v>
      </c>
      <c r="AC38" s="856">
        <v>9</v>
      </c>
      <c r="AD38" s="133">
        <v>1478</v>
      </c>
      <c r="AE38" s="125">
        <f t="shared" si="1"/>
        <v>455.48828295147661</v>
      </c>
      <c r="AF38" s="509">
        <v>40.5</v>
      </c>
      <c r="AG38" s="129">
        <v>246109</v>
      </c>
      <c r="AH38" s="129">
        <v>6077</v>
      </c>
      <c r="AI38" s="129">
        <v>4</v>
      </c>
      <c r="AJ38" s="122" t="s">
        <v>550</v>
      </c>
    </row>
    <row r="39" spans="1:36" ht="15.95" customHeight="1">
      <c r="A39" s="458" t="s">
        <v>229</v>
      </c>
      <c r="B39" s="452">
        <v>343817</v>
      </c>
      <c r="C39" s="467">
        <v>4481</v>
      </c>
      <c r="D39" s="451">
        <v>-0.01</v>
      </c>
      <c r="E39" s="451">
        <v>13.3</v>
      </c>
      <c r="F39" s="451">
        <v>59.5</v>
      </c>
      <c r="G39" s="451">
        <v>27.2</v>
      </c>
      <c r="H39" s="455">
        <f>I39-J39</f>
        <v>-790</v>
      </c>
      <c r="I39" s="455">
        <v>2463</v>
      </c>
      <c r="J39" s="455">
        <v>3253</v>
      </c>
      <c r="K39" s="926">
        <v>1.38</v>
      </c>
      <c r="L39" s="452">
        <f>M39-N39</f>
        <v>821</v>
      </c>
      <c r="M39" s="455">
        <v>12043</v>
      </c>
      <c r="N39" s="455">
        <v>11222</v>
      </c>
      <c r="O39" s="455">
        <v>154306</v>
      </c>
      <c r="P39" s="457">
        <v>1.1000000000000001</v>
      </c>
      <c r="Q39" s="455">
        <v>345070</v>
      </c>
      <c r="R39" s="511">
        <v>90.810270000000003</v>
      </c>
      <c r="S39" s="471">
        <v>55</v>
      </c>
      <c r="T39" s="512">
        <v>464.51</v>
      </c>
      <c r="U39" s="451">
        <v>58.83</v>
      </c>
      <c r="V39" s="462" t="s">
        <v>723</v>
      </c>
      <c r="W39" s="451" t="s">
        <v>723</v>
      </c>
      <c r="X39" s="451">
        <v>270.27</v>
      </c>
      <c r="Y39" s="451" t="s">
        <v>550</v>
      </c>
      <c r="Z39" s="459">
        <v>135.41</v>
      </c>
      <c r="AA39" s="858">
        <v>44287</v>
      </c>
      <c r="AB39" s="451">
        <v>3480</v>
      </c>
      <c r="AC39" s="857">
        <v>6</v>
      </c>
      <c r="AD39" s="459">
        <v>541</v>
      </c>
      <c r="AE39" s="464">
        <f t="shared" si="1"/>
        <v>740.17136337215561</v>
      </c>
      <c r="AF39" s="513">
        <v>41.21</v>
      </c>
      <c r="AG39" s="455">
        <v>280334</v>
      </c>
      <c r="AH39" s="455">
        <v>6802.6</v>
      </c>
      <c r="AI39" s="455">
        <v>5</v>
      </c>
      <c r="AJ39" s="460" t="s">
        <v>550</v>
      </c>
    </row>
    <row r="40" spans="1:36" ht="15.95" customHeight="1">
      <c r="A40" s="638" t="s">
        <v>491</v>
      </c>
      <c r="B40" s="120">
        <v>407867</v>
      </c>
      <c r="C40" s="132">
        <v>5904</v>
      </c>
      <c r="D40" s="116">
        <v>-0.2</v>
      </c>
      <c r="E40" s="116">
        <v>13.6</v>
      </c>
      <c r="F40" s="116">
        <v>60.7</v>
      </c>
      <c r="G40" s="116">
        <v>25.8</v>
      </c>
      <c r="H40" s="129">
        <v>-908</v>
      </c>
      <c r="I40" s="129">
        <v>3184</v>
      </c>
      <c r="J40" s="129">
        <v>4092</v>
      </c>
      <c r="K40" s="919">
        <v>1.47</v>
      </c>
      <c r="L40" s="120">
        <v>408</v>
      </c>
      <c r="M40" s="129">
        <v>19149</v>
      </c>
      <c r="N40" s="129">
        <v>18741</v>
      </c>
      <c r="O40" s="129">
        <v>195697</v>
      </c>
      <c r="P40" s="235">
        <v>0.2</v>
      </c>
      <c r="Q40" s="129">
        <v>401558</v>
      </c>
      <c r="R40" s="49">
        <v>88.9</v>
      </c>
      <c r="S40" s="128">
        <v>38</v>
      </c>
      <c r="T40" s="397">
        <v>36.6</v>
      </c>
      <c r="U40" s="116">
        <v>36.6</v>
      </c>
      <c r="V40" s="234">
        <v>100</v>
      </c>
      <c r="W40" s="116">
        <v>11144</v>
      </c>
      <c r="X40" s="234" t="s">
        <v>550</v>
      </c>
      <c r="Y40" s="116" t="s">
        <v>550</v>
      </c>
      <c r="Z40" s="133" t="s">
        <v>550</v>
      </c>
      <c r="AA40" s="852">
        <v>43466</v>
      </c>
      <c r="AB40" s="116">
        <v>3070.18</v>
      </c>
      <c r="AC40" s="856">
        <v>7</v>
      </c>
      <c r="AD40" s="133">
        <v>863.68</v>
      </c>
      <c r="AE40" s="125">
        <f t="shared" si="1"/>
        <v>11143.907103825137</v>
      </c>
      <c r="AF40" s="509">
        <v>36.39</v>
      </c>
      <c r="AG40" s="129">
        <v>401558</v>
      </c>
      <c r="AH40" s="129">
        <v>11035</v>
      </c>
      <c r="AI40" s="129">
        <v>1</v>
      </c>
      <c r="AJ40" s="122">
        <v>8</v>
      </c>
    </row>
    <row r="41" spans="1:36" ht="15.95" customHeight="1">
      <c r="A41" s="458" t="s">
        <v>577</v>
      </c>
      <c r="B41" s="452">
        <v>378781</v>
      </c>
      <c r="C41" s="467">
        <v>5420</v>
      </c>
      <c r="D41" s="472">
        <v>0.48734</v>
      </c>
      <c r="E41" s="472">
        <v>13.864739783674471</v>
      </c>
      <c r="F41" s="472">
        <v>62.361892491967652</v>
      </c>
      <c r="G41" s="472">
        <v>23.773367724357875</v>
      </c>
      <c r="H41" s="455" t="s">
        <v>742</v>
      </c>
      <c r="I41" s="455">
        <v>2972</v>
      </c>
      <c r="J41" s="455">
        <v>3277</v>
      </c>
      <c r="K41" s="926">
        <v>1.37</v>
      </c>
      <c r="L41" s="452">
        <v>3073</v>
      </c>
      <c r="M41" s="455">
        <v>23055</v>
      </c>
      <c r="N41" s="455">
        <v>19982</v>
      </c>
      <c r="O41" s="455">
        <v>179397</v>
      </c>
      <c r="P41" s="484">
        <v>1.2672699999999999</v>
      </c>
      <c r="Q41" s="455">
        <v>385567</v>
      </c>
      <c r="R41" s="511">
        <v>96.228149999999999</v>
      </c>
      <c r="S41" s="471">
        <v>44.8</v>
      </c>
      <c r="T41" s="512">
        <v>36.090000000000003</v>
      </c>
      <c r="U41" s="451">
        <v>36.1</v>
      </c>
      <c r="V41" s="462">
        <v>100</v>
      </c>
      <c r="W41" s="451">
        <v>10495</v>
      </c>
      <c r="X41" s="462" t="s">
        <v>550</v>
      </c>
      <c r="Y41" s="451" t="s">
        <v>550</v>
      </c>
      <c r="Z41" s="459" t="s">
        <v>550</v>
      </c>
      <c r="AA41" s="858" t="s">
        <v>743</v>
      </c>
      <c r="AB41" s="451">
        <v>3310</v>
      </c>
      <c r="AC41" s="857">
        <v>7</v>
      </c>
      <c r="AD41" s="459">
        <v>1714</v>
      </c>
      <c r="AE41" s="464">
        <f t="shared" si="1"/>
        <v>10495.455804932113</v>
      </c>
      <c r="AF41" s="513">
        <v>36.090000000000003</v>
      </c>
      <c r="AG41" s="455">
        <v>378781</v>
      </c>
      <c r="AH41" s="455">
        <v>10495</v>
      </c>
      <c r="AI41" s="455">
        <v>2</v>
      </c>
      <c r="AJ41" s="460">
        <v>6</v>
      </c>
    </row>
    <row r="42" spans="1:36" ht="15.95" customHeight="1">
      <c r="A42" s="638" t="s">
        <v>492</v>
      </c>
      <c r="B42" s="120">
        <v>349109</v>
      </c>
      <c r="C42" s="132">
        <v>3466</v>
      </c>
      <c r="D42" s="123">
        <v>-0.5</v>
      </c>
      <c r="E42" s="123">
        <v>12.2</v>
      </c>
      <c r="F42" s="123">
        <v>58.4</v>
      </c>
      <c r="G42" s="123">
        <v>29.4</v>
      </c>
      <c r="H42" s="129">
        <v>-1202</v>
      </c>
      <c r="I42" s="129">
        <v>2475</v>
      </c>
      <c r="J42" s="129">
        <v>3677</v>
      </c>
      <c r="K42" s="919">
        <v>1.3710100000000001</v>
      </c>
      <c r="L42" s="120">
        <v>61</v>
      </c>
      <c r="M42" s="129">
        <v>11201</v>
      </c>
      <c r="N42" s="129">
        <v>11140</v>
      </c>
      <c r="O42" s="129">
        <v>163157</v>
      </c>
      <c r="P42" s="54">
        <v>0.3</v>
      </c>
      <c r="Q42" s="129">
        <v>352698</v>
      </c>
      <c r="R42" s="49">
        <v>87.8</v>
      </c>
      <c r="S42" s="128">
        <v>56.6</v>
      </c>
      <c r="T42" s="397">
        <v>105.29</v>
      </c>
      <c r="U42" s="116">
        <v>33.4</v>
      </c>
      <c r="V42" s="234">
        <v>96.51</v>
      </c>
      <c r="W42" s="116">
        <v>10137.719999999999</v>
      </c>
      <c r="X42" s="234">
        <v>71.900000000000006</v>
      </c>
      <c r="Y42" s="116" t="s">
        <v>550</v>
      </c>
      <c r="Z42" s="133" t="s">
        <v>550</v>
      </c>
      <c r="AA42" s="852">
        <v>42825</v>
      </c>
      <c r="AB42" s="116">
        <v>3101.5</v>
      </c>
      <c r="AC42" s="856">
        <v>15</v>
      </c>
      <c r="AD42" s="133">
        <v>3101.5</v>
      </c>
      <c r="AE42" s="125">
        <f t="shared" si="1"/>
        <v>3315.689999050242</v>
      </c>
      <c r="AF42" s="509">
        <v>32.590000000000003</v>
      </c>
      <c r="AG42" s="129">
        <v>335860</v>
      </c>
      <c r="AH42" s="129">
        <v>10305.6</v>
      </c>
      <c r="AI42" s="129">
        <v>3</v>
      </c>
      <c r="AJ42" s="122">
        <v>2</v>
      </c>
    </row>
    <row r="43" spans="1:36" ht="15.95" customHeight="1">
      <c r="A43" s="458" t="s">
        <v>493</v>
      </c>
      <c r="B43" s="452">
        <v>396215</v>
      </c>
      <c r="C43" s="467">
        <v>4470</v>
      </c>
      <c r="D43" s="472">
        <v>-0.5</v>
      </c>
      <c r="E43" s="472">
        <v>12.2</v>
      </c>
      <c r="F43" s="472">
        <v>59</v>
      </c>
      <c r="G43" s="472">
        <v>28.8</v>
      </c>
      <c r="H43" s="455">
        <v>-1647</v>
      </c>
      <c r="I43" s="455">
        <v>2532</v>
      </c>
      <c r="J43" s="455">
        <v>4179</v>
      </c>
      <c r="K43" s="926">
        <v>1.21</v>
      </c>
      <c r="L43" s="452">
        <v>-379</v>
      </c>
      <c r="M43" s="455">
        <v>12169</v>
      </c>
      <c r="N43" s="455">
        <v>12548</v>
      </c>
      <c r="O43" s="455">
        <v>183077</v>
      </c>
      <c r="P43" s="484">
        <v>0.38</v>
      </c>
      <c r="Q43" s="455">
        <v>397289</v>
      </c>
      <c r="R43" s="511">
        <v>89.557980000000001</v>
      </c>
      <c r="S43" s="471">
        <v>66</v>
      </c>
      <c r="T43" s="512">
        <v>65.12</v>
      </c>
      <c r="U43" s="451">
        <v>41.92</v>
      </c>
      <c r="V43" s="462">
        <v>98.599000000000004</v>
      </c>
      <c r="W43" s="451">
        <v>9319.32</v>
      </c>
      <c r="X43" s="462">
        <v>23.2</v>
      </c>
      <c r="Y43" s="1265" t="s">
        <v>550</v>
      </c>
      <c r="Z43" s="1266" t="s">
        <v>550</v>
      </c>
      <c r="AA43" s="860" t="s">
        <v>744</v>
      </c>
      <c r="AB43" s="451">
        <v>3595</v>
      </c>
      <c r="AC43" s="857">
        <v>13</v>
      </c>
      <c r="AD43" s="459">
        <v>861</v>
      </c>
      <c r="AE43" s="464">
        <f t="shared" si="1"/>
        <v>6084.3826781326779</v>
      </c>
      <c r="AF43" s="513">
        <v>43.27</v>
      </c>
      <c r="AG43" s="455">
        <v>386789</v>
      </c>
      <c r="AH43" s="455">
        <v>8939</v>
      </c>
      <c r="AI43" s="455">
        <v>3</v>
      </c>
      <c r="AJ43" s="460">
        <v>3</v>
      </c>
    </row>
    <row r="44" spans="1:36" ht="15.95" customHeight="1">
      <c r="A44" s="638" t="s">
        <v>534</v>
      </c>
      <c r="B44" s="120">
        <v>262875</v>
      </c>
      <c r="C44" s="132">
        <v>7693</v>
      </c>
      <c r="D44" s="116">
        <v>-0.8</v>
      </c>
      <c r="E44" s="116">
        <v>12.1</v>
      </c>
      <c r="F44" s="116">
        <v>59.5</v>
      </c>
      <c r="G44" s="116">
        <v>28.4</v>
      </c>
      <c r="H44" s="129">
        <f>I44-J44</f>
        <v>-1278</v>
      </c>
      <c r="I44" s="129">
        <v>1888</v>
      </c>
      <c r="J44" s="129">
        <v>3166</v>
      </c>
      <c r="K44" s="919">
        <v>1.44</v>
      </c>
      <c r="L44" s="120">
        <f>M44-N44</f>
        <v>-208</v>
      </c>
      <c r="M44" s="129">
        <v>7870</v>
      </c>
      <c r="N44" s="129">
        <v>8078</v>
      </c>
      <c r="O44" s="129">
        <v>126596</v>
      </c>
      <c r="P44" s="235">
        <v>0.1</v>
      </c>
      <c r="Q44" s="129">
        <v>264642</v>
      </c>
      <c r="R44" s="49">
        <v>94.6</v>
      </c>
      <c r="S44" s="128">
        <v>57</v>
      </c>
      <c r="T44" s="397">
        <v>41.72</v>
      </c>
      <c r="U44" s="116">
        <v>27.66</v>
      </c>
      <c r="V44" s="234">
        <v>97</v>
      </c>
      <c r="W44" s="116">
        <v>9275.52</v>
      </c>
      <c r="X44" s="234">
        <v>14.06</v>
      </c>
      <c r="Y44" s="116">
        <v>0</v>
      </c>
      <c r="Z44" s="133">
        <v>0</v>
      </c>
      <c r="AA44" s="852" t="s">
        <v>745</v>
      </c>
      <c r="AB44" s="116">
        <v>2503.8000000000002</v>
      </c>
      <c r="AC44" s="856">
        <v>9</v>
      </c>
      <c r="AD44" s="133">
        <v>915.8</v>
      </c>
      <c r="AE44" s="125">
        <f t="shared" si="1"/>
        <v>6300.9348034515824</v>
      </c>
      <c r="AF44" s="509">
        <v>31.26</v>
      </c>
      <c r="AG44" s="129">
        <v>259657</v>
      </c>
      <c r="AH44" s="129">
        <v>8306</v>
      </c>
      <c r="AI44" s="129">
        <v>2</v>
      </c>
      <c r="AJ44" s="122">
        <v>4</v>
      </c>
    </row>
    <row r="45" spans="1:36" ht="15.95" customHeight="1">
      <c r="A45" s="458" t="s">
        <v>545</v>
      </c>
      <c r="B45" s="452">
        <v>228517</v>
      </c>
      <c r="C45" s="467">
        <v>3097</v>
      </c>
      <c r="D45" s="451">
        <v>-0.5</v>
      </c>
      <c r="E45" s="451">
        <v>11.3</v>
      </c>
      <c r="F45" s="451">
        <v>58.7</v>
      </c>
      <c r="G45" s="451">
        <v>30</v>
      </c>
      <c r="H45" s="455">
        <v>-1252</v>
      </c>
      <c r="I45" s="455">
        <v>1441</v>
      </c>
      <c r="J45" s="455">
        <v>2693</v>
      </c>
      <c r="K45" s="926">
        <v>1.37</v>
      </c>
      <c r="L45" s="452">
        <v>36</v>
      </c>
      <c r="M45" s="455">
        <v>7504</v>
      </c>
      <c r="N45" s="455">
        <v>7468</v>
      </c>
      <c r="O45" s="455">
        <v>111719</v>
      </c>
      <c r="P45" s="457">
        <v>0.6</v>
      </c>
      <c r="Q45" s="455">
        <v>229733</v>
      </c>
      <c r="R45" s="511">
        <v>88.5</v>
      </c>
      <c r="S45" s="514">
        <v>84</v>
      </c>
      <c r="T45" s="512">
        <v>24.7</v>
      </c>
      <c r="U45" s="457">
        <v>21.6</v>
      </c>
      <c r="V45" s="457">
        <v>99.7</v>
      </c>
      <c r="W45" s="457">
        <v>10599.4</v>
      </c>
      <c r="X45" s="457">
        <v>3.1</v>
      </c>
      <c r="Y45" s="451" t="s">
        <v>550</v>
      </c>
      <c r="Z45" s="459" t="s">
        <v>550</v>
      </c>
      <c r="AA45" s="858">
        <v>43191</v>
      </c>
      <c r="AB45" s="451">
        <v>2017</v>
      </c>
      <c r="AC45" s="857">
        <v>7</v>
      </c>
      <c r="AD45" s="459">
        <v>361</v>
      </c>
      <c r="AE45" s="464">
        <f t="shared" si="1"/>
        <v>9251.7004048583003</v>
      </c>
      <c r="AF45" s="513">
        <v>22.77</v>
      </c>
      <c r="AG45" s="455">
        <v>227418</v>
      </c>
      <c r="AH45" s="455">
        <v>9987</v>
      </c>
      <c r="AI45" s="455">
        <v>3</v>
      </c>
      <c r="AJ45" s="460">
        <v>1</v>
      </c>
    </row>
    <row r="46" spans="1:36" ht="15.95" customHeight="1">
      <c r="A46" s="638" t="s">
        <v>494</v>
      </c>
      <c r="B46" s="120">
        <v>481320</v>
      </c>
      <c r="C46" s="132">
        <v>18424</v>
      </c>
      <c r="D46" s="116">
        <v>-0.7</v>
      </c>
      <c r="E46" s="116">
        <v>10.91</v>
      </c>
      <c r="F46" s="116">
        <v>60.85</v>
      </c>
      <c r="G46" s="116">
        <v>28.25</v>
      </c>
      <c r="H46" s="129">
        <v>-3083</v>
      </c>
      <c r="I46" s="129">
        <v>3043</v>
      </c>
      <c r="J46" s="129">
        <v>6126</v>
      </c>
      <c r="K46" s="919">
        <v>1.3</v>
      </c>
      <c r="L46" s="120">
        <v>166</v>
      </c>
      <c r="M46" s="129">
        <v>16514</v>
      </c>
      <c r="N46" s="129">
        <v>16348</v>
      </c>
      <c r="O46" s="129">
        <v>244129</v>
      </c>
      <c r="P46" s="235">
        <v>0.46</v>
      </c>
      <c r="Q46" s="129">
        <v>493940</v>
      </c>
      <c r="R46" s="49">
        <v>102.7</v>
      </c>
      <c r="S46" s="128">
        <v>64</v>
      </c>
      <c r="T46" s="397">
        <v>61.78</v>
      </c>
      <c r="U46" s="116">
        <v>49.81</v>
      </c>
      <c r="V46" s="234">
        <v>99.9</v>
      </c>
      <c r="W46" s="234">
        <v>9796.4</v>
      </c>
      <c r="X46" s="234">
        <v>12</v>
      </c>
      <c r="Y46" s="116" t="s">
        <v>550</v>
      </c>
      <c r="Z46" s="133" t="s">
        <v>550</v>
      </c>
      <c r="AA46" s="1000" t="s">
        <v>750</v>
      </c>
      <c r="AB46" s="116">
        <v>2997</v>
      </c>
      <c r="AC46" s="856">
        <v>7</v>
      </c>
      <c r="AD46" s="133">
        <v>541</v>
      </c>
      <c r="AE46" s="125">
        <f t="shared" si="1"/>
        <v>7790.8708319844609</v>
      </c>
      <c r="AF46" s="509">
        <v>49.42</v>
      </c>
      <c r="AG46" s="129">
        <v>492760</v>
      </c>
      <c r="AH46" s="129">
        <v>9970.9</v>
      </c>
      <c r="AI46" s="129">
        <v>2</v>
      </c>
      <c r="AJ46" s="122" t="s">
        <v>550</v>
      </c>
    </row>
    <row r="47" spans="1:36" ht="15.95" customHeight="1">
      <c r="A47" s="458" t="s">
        <v>495</v>
      </c>
      <c r="B47" s="452">
        <v>529450</v>
      </c>
      <c r="C47" s="467">
        <v>11104</v>
      </c>
      <c r="D47" s="451">
        <v>-0.6</v>
      </c>
      <c r="E47" s="451">
        <v>12.9</v>
      </c>
      <c r="F47" s="451">
        <v>59.9</v>
      </c>
      <c r="G47" s="451">
        <v>27.2</v>
      </c>
      <c r="H47" s="455">
        <v>-1862</v>
      </c>
      <c r="I47" s="455">
        <v>3924</v>
      </c>
      <c r="J47" s="455">
        <v>5786</v>
      </c>
      <c r="K47" s="926">
        <v>1.46</v>
      </c>
      <c r="L47" s="452">
        <v>-1034</v>
      </c>
      <c r="M47" s="455">
        <v>13466</v>
      </c>
      <c r="N47" s="455">
        <v>14500</v>
      </c>
      <c r="O47" s="455">
        <v>243798</v>
      </c>
      <c r="P47" s="457">
        <v>0.4</v>
      </c>
      <c r="Q47" s="455">
        <v>530495</v>
      </c>
      <c r="R47" s="511">
        <v>100.2</v>
      </c>
      <c r="S47" s="471">
        <v>90</v>
      </c>
      <c r="T47" s="512">
        <v>534.35</v>
      </c>
      <c r="U47" s="451">
        <v>110.6</v>
      </c>
      <c r="V47" s="462">
        <v>86.3</v>
      </c>
      <c r="W47" s="462">
        <v>4142.2</v>
      </c>
      <c r="X47" s="462">
        <v>197</v>
      </c>
      <c r="Y47" s="451" t="s">
        <v>550</v>
      </c>
      <c r="Z47" s="459">
        <v>226.8</v>
      </c>
      <c r="AA47" s="858" t="s">
        <v>746</v>
      </c>
      <c r="AB47" s="451">
        <v>8362</v>
      </c>
      <c r="AC47" s="857">
        <v>14</v>
      </c>
      <c r="AD47" s="459">
        <v>1077</v>
      </c>
      <c r="AE47" s="464">
        <f t="shared" si="1"/>
        <v>990.82998034995785</v>
      </c>
      <c r="AF47" s="513">
        <v>96.14</v>
      </c>
      <c r="AG47" s="455">
        <v>392599</v>
      </c>
      <c r="AH47" s="455">
        <v>4084</v>
      </c>
      <c r="AI47" s="455">
        <v>6</v>
      </c>
      <c r="AJ47" s="460">
        <v>2</v>
      </c>
    </row>
    <row r="48" spans="1:36" ht="15.95" customHeight="1">
      <c r="A48" s="638" t="s">
        <v>496</v>
      </c>
      <c r="B48" s="120">
        <v>459261</v>
      </c>
      <c r="C48" s="132">
        <v>11601</v>
      </c>
      <c r="D48" s="116">
        <v>-0.6</v>
      </c>
      <c r="E48" s="116">
        <v>11.4</v>
      </c>
      <c r="F48" s="116">
        <v>61</v>
      </c>
      <c r="G48" s="116">
        <v>27.6</v>
      </c>
      <c r="H48" s="129">
        <v>-1993</v>
      </c>
      <c r="I48" s="129">
        <v>3632</v>
      </c>
      <c r="J48" s="131">
        <v>5625</v>
      </c>
      <c r="K48" s="919">
        <v>1.42</v>
      </c>
      <c r="L48" s="120">
        <v>-679</v>
      </c>
      <c r="M48" s="129">
        <v>17397</v>
      </c>
      <c r="N48" s="129">
        <v>18076</v>
      </c>
      <c r="O48" s="129">
        <v>238754</v>
      </c>
      <c r="P48" s="235">
        <v>0.1</v>
      </c>
      <c r="Q48" s="725">
        <v>459593</v>
      </c>
      <c r="R48" s="726">
        <v>96.6</v>
      </c>
      <c r="S48" s="128">
        <v>44</v>
      </c>
      <c r="T48" s="397">
        <v>50.71</v>
      </c>
      <c r="U48" s="116">
        <v>47.1</v>
      </c>
      <c r="V48" s="234">
        <v>100</v>
      </c>
      <c r="W48" s="116">
        <v>9678</v>
      </c>
      <c r="X48" s="234">
        <v>3.6</v>
      </c>
      <c r="Y48" s="116" t="s">
        <v>550</v>
      </c>
      <c r="Z48" s="133" t="s">
        <v>550</v>
      </c>
      <c r="AA48" s="852">
        <v>42825</v>
      </c>
      <c r="AB48" s="116">
        <v>3391</v>
      </c>
      <c r="AC48" s="856">
        <v>7</v>
      </c>
      <c r="AD48" s="133">
        <v>508</v>
      </c>
      <c r="AE48" s="125">
        <f t="shared" si="1"/>
        <v>9056.6160520607373</v>
      </c>
      <c r="AF48" s="509">
        <v>50.72</v>
      </c>
      <c r="AG48" s="129">
        <v>459593</v>
      </c>
      <c r="AH48" s="129" t="s">
        <v>792</v>
      </c>
      <c r="AI48" s="129">
        <v>2</v>
      </c>
      <c r="AJ48" s="122" t="s">
        <v>550</v>
      </c>
    </row>
    <row r="49" spans="1:36" ht="15.95" customHeight="1">
      <c r="A49" s="458" t="s">
        <v>535</v>
      </c>
      <c r="B49" s="452">
        <v>304838</v>
      </c>
      <c r="C49" s="467">
        <v>3406</v>
      </c>
      <c r="D49" s="451">
        <v>0.2</v>
      </c>
      <c r="E49" s="451">
        <v>14</v>
      </c>
      <c r="F49" s="451">
        <v>59.8</v>
      </c>
      <c r="G49" s="451">
        <v>26.2</v>
      </c>
      <c r="H49" s="455">
        <v>-323</v>
      </c>
      <c r="I49" s="455">
        <v>2734</v>
      </c>
      <c r="J49" s="455">
        <v>3057</v>
      </c>
      <c r="K49" s="926">
        <v>1.62</v>
      </c>
      <c r="L49" s="452">
        <v>844</v>
      </c>
      <c r="M49" s="455">
        <v>10812</v>
      </c>
      <c r="N49" s="455">
        <v>9968</v>
      </c>
      <c r="O49" s="455">
        <v>141305</v>
      </c>
      <c r="P49" s="457">
        <v>0.64</v>
      </c>
      <c r="Q49" s="455">
        <v>303601</v>
      </c>
      <c r="R49" s="511">
        <v>90.487189999999998</v>
      </c>
      <c r="S49" s="471">
        <v>65.900000000000006</v>
      </c>
      <c r="T49" s="512">
        <v>49.42</v>
      </c>
      <c r="U49" s="451">
        <v>38.89</v>
      </c>
      <c r="V49" s="462">
        <v>98.3</v>
      </c>
      <c r="W49" s="451">
        <v>7663</v>
      </c>
      <c r="X49" s="462">
        <v>10.5</v>
      </c>
      <c r="Y49" s="451" t="s">
        <v>550</v>
      </c>
      <c r="Z49" s="459" t="s">
        <v>550</v>
      </c>
      <c r="AA49" s="858" t="s">
        <v>550</v>
      </c>
      <c r="AB49" s="451" t="s">
        <v>550</v>
      </c>
      <c r="AC49" s="857" t="s">
        <v>550</v>
      </c>
      <c r="AD49" s="459" t="s">
        <v>550</v>
      </c>
      <c r="AE49" s="464">
        <f t="shared" si="1"/>
        <v>6168.3124241197893</v>
      </c>
      <c r="AF49" s="513">
        <v>37.64</v>
      </c>
      <c r="AG49" s="455">
        <v>289204</v>
      </c>
      <c r="AH49" s="455">
        <v>7683.4</v>
      </c>
      <c r="AI49" s="455">
        <v>2</v>
      </c>
      <c r="AJ49" s="460" t="s">
        <v>550</v>
      </c>
    </row>
    <row r="50" spans="1:36" ht="15.95" customHeight="1">
      <c r="A50" s="638" t="s">
        <v>497</v>
      </c>
      <c r="B50" s="120">
        <v>482204</v>
      </c>
      <c r="C50" s="132">
        <v>6881</v>
      </c>
      <c r="D50" s="116">
        <v>-0.3</v>
      </c>
      <c r="E50" s="116">
        <v>13.3</v>
      </c>
      <c r="F50" s="116">
        <v>62.2</v>
      </c>
      <c r="G50" s="116">
        <v>24.4</v>
      </c>
      <c r="H50" s="129">
        <v>-1075</v>
      </c>
      <c r="I50" s="129">
        <v>3507</v>
      </c>
      <c r="J50" s="131">
        <v>4582</v>
      </c>
      <c r="K50" s="919">
        <v>1.39</v>
      </c>
      <c r="L50" s="120">
        <v>284</v>
      </c>
      <c r="M50" s="129">
        <v>20261</v>
      </c>
      <c r="N50" s="129">
        <v>19977</v>
      </c>
      <c r="O50" s="129">
        <v>225568</v>
      </c>
      <c r="P50" s="235">
        <v>0.42</v>
      </c>
      <c r="Q50" s="129">
        <v>485587</v>
      </c>
      <c r="R50" s="49">
        <v>88.6</v>
      </c>
      <c r="S50" s="724">
        <v>68</v>
      </c>
      <c r="T50" s="397">
        <v>100.18</v>
      </c>
      <c r="U50" s="116">
        <v>52.3</v>
      </c>
      <c r="V50" s="234">
        <v>99.6</v>
      </c>
      <c r="W50" s="116">
        <v>9249.4</v>
      </c>
      <c r="X50" s="234">
        <v>48</v>
      </c>
      <c r="Y50" s="116">
        <v>0</v>
      </c>
      <c r="Z50" s="133">
        <v>0</v>
      </c>
      <c r="AA50" s="852" t="s">
        <v>748</v>
      </c>
      <c r="AB50" s="116">
        <v>4436</v>
      </c>
      <c r="AC50" s="856">
        <v>8</v>
      </c>
      <c r="AD50" s="133">
        <v>1995.6</v>
      </c>
      <c r="AE50" s="125">
        <f t="shared" si="1"/>
        <v>4813.3759233379915</v>
      </c>
      <c r="AF50" s="509">
        <v>41.43</v>
      </c>
      <c r="AG50" s="129">
        <v>454756</v>
      </c>
      <c r="AH50" s="129">
        <v>10977</v>
      </c>
      <c r="AI50" s="129">
        <v>4</v>
      </c>
      <c r="AJ50" s="122">
        <v>2</v>
      </c>
    </row>
    <row r="51" spans="1:36" ht="15.95" customHeight="1">
      <c r="A51" s="458" t="s">
        <v>212</v>
      </c>
      <c r="B51" s="452">
        <v>352264</v>
      </c>
      <c r="C51" s="467">
        <v>3695</v>
      </c>
      <c r="D51" s="451" t="s">
        <v>752</v>
      </c>
      <c r="E51" s="451">
        <v>11.3</v>
      </c>
      <c r="F51" s="451">
        <v>57</v>
      </c>
      <c r="G51" s="451">
        <v>31.7</v>
      </c>
      <c r="H51" s="455" t="s">
        <v>753</v>
      </c>
      <c r="I51" s="455">
        <v>2017</v>
      </c>
      <c r="J51" s="473">
        <v>4012</v>
      </c>
      <c r="K51" s="926">
        <v>1.2</v>
      </c>
      <c r="L51" s="452">
        <v>436</v>
      </c>
      <c r="M51" s="455">
        <v>11847</v>
      </c>
      <c r="N51" s="455">
        <v>11411</v>
      </c>
      <c r="O51" s="455">
        <v>165923</v>
      </c>
      <c r="P51" s="457">
        <v>0.3</v>
      </c>
      <c r="Q51" s="455">
        <v>354630</v>
      </c>
      <c r="R51" s="511">
        <v>94.7</v>
      </c>
      <c r="S51" s="514">
        <v>67.2</v>
      </c>
      <c r="T51" s="512">
        <v>276.94</v>
      </c>
      <c r="U51" s="451">
        <v>48.6</v>
      </c>
      <c r="V51" s="462">
        <v>91.2</v>
      </c>
      <c r="W51" s="451">
        <v>6491.5</v>
      </c>
      <c r="X51" s="462">
        <v>163</v>
      </c>
      <c r="Y51" s="451" t="s">
        <v>550</v>
      </c>
      <c r="Z51" s="459">
        <v>65.3</v>
      </c>
      <c r="AA51" s="858" t="s">
        <v>550</v>
      </c>
      <c r="AB51" s="451" t="s">
        <v>550</v>
      </c>
      <c r="AC51" s="857" t="s">
        <v>550</v>
      </c>
      <c r="AD51" s="459" t="s">
        <v>550</v>
      </c>
      <c r="AE51" s="464">
        <f t="shared" si="1"/>
        <v>1271.9867119231603</v>
      </c>
      <c r="AF51" s="513">
        <v>49.12</v>
      </c>
      <c r="AG51" s="455">
        <v>308712</v>
      </c>
      <c r="AH51" s="455">
        <v>6284.9</v>
      </c>
      <c r="AI51" s="455">
        <v>7</v>
      </c>
      <c r="AJ51" s="460">
        <v>8</v>
      </c>
    </row>
    <row r="52" spans="1:36" ht="15.95" customHeight="1">
      <c r="A52" s="638" t="s">
        <v>498</v>
      </c>
      <c r="B52" s="120">
        <v>361337</v>
      </c>
      <c r="C52" s="132">
        <v>3515</v>
      </c>
      <c r="D52" s="116">
        <v>-0.78883061969742296</v>
      </c>
      <c r="E52" s="116">
        <v>11.8</v>
      </c>
      <c r="F52" s="116">
        <v>57.4</v>
      </c>
      <c r="G52" s="116">
        <v>30.8</v>
      </c>
      <c r="H52" s="129">
        <v>-2555</v>
      </c>
      <c r="I52" s="129">
        <v>2041</v>
      </c>
      <c r="J52" s="129">
        <v>4596</v>
      </c>
      <c r="K52" s="919">
        <v>1.47</v>
      </c>
      <c r="L52" s="120">
        <v>-304</v>
      </c>
      <c r="M52" s="129">
        <v>8099</v>
      </c>
      <c r="N52" s="129">
        <v>8403</v>
      </c>
      <c r="O52" s="129">
        <v>176024</v>
      </c>
      <c r="P52" s="235">
        <v>2.3297704891955817E-2</v>
      </c>
      <c r="Q52" s="129">
        <v>356729</v>
      </c>
      <c r="R52" s="49">
        <v>103.70898</v>
      </c>
      <c r="S52" s="724">
        <v>74.38</v>
      </c>
      <c r="T52" s="397">
        <v>208.85</v>
      </c>
      <c r="U52" s="116">
        <v>74.2</v>
      </c>
      <c r="V52" s="234">
        <v>86.6</v>
      </c>
      <c r="W52" s="116">
        <v>4113.8</v>
      </c>
      <c r="X52" s="234">
        <v>134.69999999999999</v>
      </c>
      <c r="Y52" s="116" t="s">
        <v>550</v>
      </c>
      <c r="Z52" s="133" t="s">
        <v>550</v>
      </c>
      <c r="AA52" s="852">
        <v>43374</v>
      </c>
      <c r="AB52" s="116">
        <v>4946</v>
      </c>
      <c r="AC52" s="856">
        <v>13</v>
      </c>
      <c r="AD52" s="133">
        <v>518</v>
      </c>
      <c r="AE52" s="125">
        <f t="shared" si="1"/>
        <v>1730.1268853243955</v>
      </c>
      <c r="AF52" s="509">
        <v>63.9</v>
      </c>
      <c r="AG52" s="129">
        <v>274582</v>
      </c>
      <c r="AH52" s="129">
        <v>4297.1000000000004</v>
      </c>
      <c r="AI52" s="129">
        <v>4</v>
      </c>
      <c r="AJ52" s="122" t="s">
        <v>550</v>
      </c>
    </row>
    <row r="53" spans="1:36" ht="15.95" customHeight="1">
      <c r="A53" s="458" t="s">
        <v>536</v>
      </c>
      <c r="B53" s="452">
        <v>183645</v>
      </c>
      <c r="C53" s="467">
        <v>1360</v>
      </c>
      <c r="D53" s="451">
        <v>-0.81</v>
      </c>
      <c r="E53" s="451">
        <v>12.7</v>
      </c>
      <c r="F53" s="451">
        <v>57.1</v>
      </c>
      <c r="G53" s="451">
        <v>30.2</v>
      </c>
      <c r="H53" s="455">
        <v>-977</v>
      </c>
      <c r="I53" s="455">
        <v>1296</v>
      </c>
      <c r="J53" s="455">
        <v>2273</v>
      </c>
      <c r="K53" s="926">
        <v>1.54</v>
      </c>
      <c r="L53" s="452">
        <v>-341</v>
      </c>
      <c r="M53" s="455">
        <v>4298</v>
      </c>
      <c r="N53" s="455">
        <v>4639</v>
      </c>
      <c r="O53" s="455">
        <v>81064</v>
      </c>
      <c r="P53" s="457">
        <v>0.32</v>
      </c>
      <c r="Q53" s="455">
        <v>188465</v>
      </c>
      <c r="R53" s="511">
        <v>102.983</v>
      </c>
      <c r="S53" s="514">
        <v>62</v>
      </c>
      <c r="T53" s="1275">
        <v>765.31</v>
      </c>
      <c r="U53" s="451">
        <v>31.26</v>
      </c>
      <c r="V53" s="462">
        <v>86.87</v>
      </c>
      <c r="W53" s="451">
        <v>4121.66</v>
      </c>
      <c r="X53" s="462">
        <v>146.76</v>
      </c>
      <c r="Y53" s="451">
        <v>88.61</v>
      </c>
      <c r="Z53" s="459">
        <v>498.68</v>
      </c>
      <c r="AA53" s="858" t="s">
        <v>550</v>
      </c>
      <c r="AB53" s="451" t="s">
        <v>550</v>
      </c>
      <c r="AC53" s="857" t="s">
        <v>550</v>
      </c>
      <c r="AD53" s="459" t="s">
        <v>550</v>
      </c>
      <c r="AE53" s="464">
        <f t="shared" si="1"/>
        <v>239.9615841946401</v>
      </c>
      <c r="AF53" s="513">
        <v>21.91</v>
      </c>
      <c r="AG53" s="455">
        <v>103827</v>
      </c>
      <c r="AH53" s="455">
        <v>4738.8</v>
      </c>
      <c r="AI53" s="455">
        <v>2</v>
      </c>
      <c r="AJ53" s="460">
        <v>4</v>
      </c>
    </row>
    <row r="54" spans="1:36" ht="15.95" customHeight="1">
      <c r="A54" s="638" t="s">
        <v>537</v>
      </c>
      <c r="B54" s="120">
        <v>198330</v>
      </c>
      <c r="C54" s="132">
        <v>1420</v>
      </c>
      <c r="D54" s="116">
        <v>-0.3</v>
      </c>
      <c r="E54" s="116">
        <v>13</v>
      </c>
      <c r="F54" s="116">
        <v>56.8</v>
      </c>
      <c r="G54" s="116">
        <v>30.2</v>
      </c>
      <c r="H54" s="129">
        <v>-1045</v>
      </c>
      <c r="I54" s="129">
        <v>1472</v>
      </c>
      <c r="J54" s="129">
        <v>2517</v>
      </c>
      <c r="K54" s="919">
        <v>1.54</v>
      </c>
      <c r="L54" s="120">
        <v>-322</v>
      </c>
      <c r="M54" s="129">
        <v>5965</v>
      </c>
      <c r="N54" s="129">
        <v>6287</v>
      </c>
      <c r="O54" s="129">
        <v>91027</v>
      </c>
      <c r="P54" s="235">
        <v>0.3</v>
      </c>
      <c r="Q54" s="131">
        <v>203616</v>
      </c>
      <c r="R54" s="116">
        <v>103.2</v>
      </c>
      <c r="S54" s="728">
        <v>59</v>
      </c>
      <c r="T54" s="727">
        <v>572.99</v>
      </c>
      <c r="U54" s="116">
        <v>32.9</v>
      </c>
      <c r="V54" s="234">
        <v>65.8</v>
      </c>
      <c r="W54" s="116">
        <v>3966.7</v>
      </c>
      <c r="X54" s="234">
        <v>145.5</v>
      </c>
      <c r="Y54" s="116">
        <v>20</v>
      </c>
      <c r="Z54" s="133">
        <v>374.5</v>
      </c>
      <c r="AA54" s="852">
        <v>44650</v>
      </c>
      <c r="AB54" s="116">
        <v>3033</v>
      </c>
      <c r="AC54" s="856">
        <v>3</v>
      </c>
      <c r="AD54" s="133">
        <v>454</v>
      </c>
      <c r="AE54" s="125">
        <f t="shared" si="1"/>
        <v>346.13169514302172</v>
      </c>
      <c r="AF54" s="509">
        <v>22.33</v>
      </c>
      <c r="AG54" s="129">
        <v>106434</v>
      </c>
      <c r="AH54" s="129">
        <v>4766.3999999999996</v>
      </c>
      <c r="AI54" s="129">
        <v>5</v>
      </c>
      <c r="AJ54" s="122">
        <v>4</v>
      </c>
    </row>
    <row r="55" spans="1:36" ht="15.75" customHeight="1">
      <c r="A55" s="458" t="s">
        <v>214</v>
      </c>
      <c r="B55" s="452">
        <v>478651</v>
      </c>
      <c r="C55" s="467">
        <v>6371</v>
      </c>
      <c r="D55" s="451">
        <v>-0.48199999999999998</v>
      </c>
      <c r="E55" s="451">
        <v>13.5</v>
      </c>
      <c r="F55" s="451">
        <v>58.7</v>
      </c>
      <c r="G55" s="451">
        <v>27.8</v>
      </c>
      <c r="H55" s="455">
        <v>-1145</v>
      </c>
      <c r="I55" s="455">
        <v>3846</v>
      </c>
      <c r="J55" s="455">
        <v>4991</v>
      </c>
      <c r="K55" s="926">
        <v>1.54</v>
      </c>
      <c r="L55" s="452">
        <v>-220</v>
      </c>
      <c r="M55" s="455">
        <v>12483</v>
      </c>
      <c r="N55" s="455">
        <v>12703</v>
      </c>
      <c r="O55" s="455">
        <v>216756</v>
      </c>
      <c r="P55" s="457">
        <v>0.40500000000000003</v>
      </c>
      <c r="Q55" s="473">
        <v>474592</v>
      </c>
      <c r="R55" s="451">
        <v>98.954999999999998</v>
      </c>
      <c r="S55" s="471">
        <v>60.3</v>
      </c>
      <c r="T55" s="512">
        <v>356.07</v>
      </c>
      <c r="U55" s="451">
        <v>120.87</v>
      </c>
      <c r="V55" s="462" t="s">
        <v>723</v>
      </c>
      <c r="W55" s="451" t="s">
        <v>723</v>
      </c>
      <c r="X55" s="462">
        <v>232.98</v>
      </c>
      <c r="Y55" s="451">
        <v>0</v>
      </c>
      <c r="Z55" s="459">
        <v>2.2200000000000002</v>
      </c>
      <c r="AA55" s="858">
        <v>44286</v>
      </c>
      <c r="AB55" s="451">
        <v>5109</v>
      </c>
      <c r="AC55" s="857">
        <v>8</v>
      </c>
      <c r="AD55" s="459">
        <v>1155</v>
      </c>
      <c r="AE55" s="464">
        <f t="shared" si="1"/>
        <v>1344.2609599236105</v>
      </c>
      <c r="AF55" s="513">
        <v>93.41</v>
      </c>
      <c r="AG55" s="455">
        <v>305435</v>
      </c>
      <c r="AH55" s="455">
        <v>3269.8</v>
      </c>
      <c r="AI55" s="455">
        <v>4</v>
      </c>
      <c r="AJ55" s="460" t="s">
        <v>550</v>
      </c>
    </row>
    <row r="56" spans="1:36" ht="15.95" customHeight="1">
      <c r="A56" s="638" t="s">
        <v>515</v>
      </c>
      <c r="B56" s="120">
        <v>211359</v>
      </c>
      <c r="C56" s="132">
        <v>2860</v>
      </c>
      <c r="D56" s="116">
        <v>-2.27</v>
      </c>
      <c r="E56" s="116">
        <v>10.43</v>
      </c>
      <c r="F56" s="116">
        <v>53.52</v>
      </c>
      <c r="G56" s="116">
        <v>36.049999999999997</v>
      </c>
      <c r="H56" s="129">
        <v>-2275</v>
      </c>
      <c r="I56" s="129">
        <v>1036</v>
      </c>
      <c r="J56" s="129">
        <v>3311</v>
      </c>
      <c r="K56" s="919">
        <v>1.37</v>
      </c>
      <c r="L56" s="120">
        <v>-2194</v>
      </c>
      <c r="M56" s="129">
        <v>5631</v>
      </c>
      <c r="N56" s="129">
        <v>7825</v>
      </c>
      <c r="O56" s="129">
        <v>106718</v>
      </c>
      <c r="P56" s="235">
        <v>-1.534</v>
      </c>
      <c r="Q56" s="129">
        <v>214592</v>
      </c>
      <c r="R56" s="49">
        <v>98.83</v>
      </c>
      <c r="S56" s="128">
        <v>69.2</v>
      </c>
      <c r="T56" s="397">
        <v>352.83</v>
      </c>
      <c r="U56" s="116">
        <v>35.799999999999997</v>
      </c>
      <c r="V56" s="234">
        <v>97.4</v>
      </c>
      <c r="W56" s="116">
        <v>4799.8</v>
      </c>
      <c r="X56" s="234">
        <v>110.5</v>
      </c>
      <c r="Y56" s="116">
        <v>92.3</v>
      </c>
      <c r="Z56" s="133">
        <v>114.4</v>
      </c>
      <c r="AA56" s="852">
        <v>44104</v>
      </c>
      <c r="AB56" s="116">
        <v>1664.2</v>
      </c>
      <c r="AC56" s="856">
        <v>11</v>
      </c>
      <c r="AD56" s="133">
        <v>953.3</v>
      </c>
      <c r="AE56" s="125">
        <f t="shared" si="1"/>
        <v>599.03919734716442</v>
      </c>
      <c r="AF56" s="509">
        <v>27.71</v>
      </c>
      <c r="AG56" s="129">
        <v>142702</v>
      </c>
      <c r="AH56" s="129">
        <v>5149.83</v>
      </c>
      <c r="AI56" s="129">
        <v>4</v>
      </c>
      <c r="AJ56" s="122">
        <v>1</v>
      </c>
    </row>
    <row r="57" spans="1:36" ht="15.95" customHeight="1">
      <c r="A57" s="458" t="s">
        <v>249</v>
      </c>
      <c r="B57" s="452">
        <v>461664</v>
      </c>
      <c r="C57" s="467">
        <v>8573</v>
      </c>
      <c r="D57" s="451">
        <v>-0.8</v>
      </c>
      <c r="E57" s="451">
        <v>13.04</v>
      </c>
      <c r="F57" s="451">
        <v>57.87</v>
      </c>
      <c r="G57" s="451">
        <v>29.09</v>
      </c>
      <c r="H57" s="455">
        <v>-1805</v>
      </c>
      <c r="I57" s="455">
        <v>3400</v>
      </c>
      <c r="J57" s="473">
        <v>5205</v>
      </c>
      <c r="K57" s="926">
        <v>1.6</v>
      </c>
      <c r="L57" s="452">
        <v>-1734</v>
      </c>
      <c r="M57" s="455">
        <v>11793</v>
      </c>
      <c r="N57" s="455">
        <v>13527</v>
      </c>
      <c r="O57" s="455">
        <v>212564</v>
      </c>
      <c r="P57" s="457">
        <v>-2.681E-2</v>
      </c>
      <c r="Q57" s="455">
        <v>460930</v>
      </c>
      <c r="R57" s="511">
        <v>100.2</v>
      </c>
      <c r="S57" s="471">
        <v>63.69</v>
      </c>
      <c r="T57" s="512">
        <v>517.72</v>
      </c>
      <c r="U57" s="451">
        <v>96.79</v>
      </c>
      <c r="V57" s="451">
        <v>82.29</v>
      </c>
      <c r="W57" s="451">
        <v>3932.32</v>
      </c>
      <c r="X57" s="451">
        <v>238.976</v>
      </c>
      <c r="Y57" s="451" t="s">
        <v>550</v>
      </c>
      <c r="Z57" s="459">
        <v>181.95</v>
      </c>
      <c r="AA57" s="858">
        <v>43922</v>
      </c>
      <c r="AB57" s="451">
        <v>7350</v>
      </c>
      <c r="AC57" s="857">
        <v>17</v>
      </c>
      <c r="AD57" s="459">
        <v>3060</v>
      </c>
      <c r="AE57" s="464">
        <f t="shared" si="1"/>
        <v>891.72525689561917</v>
      </c>
      <c r="AF57" s="513">
        <v>59.9</v>
      </c>
      <c r="AG57" s="455">
        <v>264631</v>
      </c>
      <c r="AH57" s="455">
        <v>4417.8999999999996</v>
      </c>
      <c r="AI57" s="455">
        <v>4</v>
      </c>
      <c r="AJ57" s="460">
        <v>1</v>
      </c>
    </row>
    <row r="58" spans="1:36" ht="15.95" customHeight="1">
      <c r="A58" s="638" t="s">
        <v>268</v>
      </c>
      <c r="B58" s="120">
        <v>252413</v>
      </c>
      <c r="C58" s="132">
        <v>3977</v>
      </c>
      <c r="D58" s="116">
        <v>-1.6</v>
      </c>
      <c r="E58" s="116">
        <v>10.9</v>
      </c>
      <c r="F58" s="116">
        <v>52.9</v>
      </c>
      <c r="G58" s="116">
        <v>36.200000000000003</v>
      </c>
      <c r="H58" s="129">
        <v>-2344</v>
      </c>
      <c r="I58" s="129">
        <v>1458</v>
      </c>
      <c r="J58" s="129">
        <v>3802</v>
      </c>
      <c r="K58" s="919">
        <v>1.36</v>
      </c>
      <c r="L58" s="120">
        <v>-1213</v>
      </c>
      <c r="M58" s="129">
        <v>6013</v>
      </c>
      <c r="N58" s="129">
        <v>7226</v>
      </c>
      <c r="O58" s="129">
        <v>128907</v>
      </c>
      <c r="P58" s="235">
        <f>99.2-100</f>
        <v>-0.79999999999999716</v>
      </c>
      <c r="Q58" s="129">
        <v>255051</v>
      </c>
      <c r="R58" s="49">
        <v>98.6</v>
      </c>
      <c r="S58" s="128">
        <v>77</v>
      </c>
      <c r="T58" s="397">
        <v>716.18</v>
      </c>
      <c r="U58" s="116">
        <v>56.9</v>
      </c>
      <c r="V58" s="234">
        <v>77.400000000000006</v>
      </c>
      <c r="W58" s="116">
        <v>2925.3</v>
      </c>
      <c r="X58" s="234">
        <v>135.9</v>
      </c>
      <c r="Y58" s="116">
        <v>191.6</v>
      </c>
      <c r="Z58" s="133">
        <v>331.7</v>
      </c>
      <c r="AA58" s="852">
        <v>43861</v>
      </c>
      <c r="AB58" s="116">
        <v>2862</v>
      </c>
      <c r="AC58" s="856">
        <v>3</v>
      </c>
      <c r="AD58" s="133">
        <v>191.7</v>
      </c>
      <c r="AE58" s="125">
        <f t="shared" si="1"/>
        <v>352.44351978552879</v>
      </c>
      <c r="AF58" s="509">
        <v>41.08</v>
      </c>
      <c r="AG58" s="129">
        <v>167629</v>
      </c>
      <c r="AH58" s="129">
        <v>4080.6</v>
      </c>
      <c r="AI58" s="129">
        <v>5</v>
      </c>
      <c r="AJ58" s="122" t="s">
        <v>550</v>
      </c>
    </row>
    <row r="59" spans="1:36" ht="15.95" customHeight="1">
      <c r="A59" s="458" t="s">
        <v>216</v>
      </c>
      <c r="B59" s="452">
        <v>421959</v>
      </c>
      <c r="C59" s="467">
        <v>4675</v>
      </c>
      <c r="D59" s="451">
        <v>-0.54</v>
      </c>
      <c r="E59" s="451">
        <v>12.86</v>
      </c>
      <c r="F59" s="451">
        <v>58.72</v>
      </c>
      <c r="G59" s="451">
        <v>28.43</v>
      </c>
      <c r="H59" s="455">
        <v>-1504</v>
      </c>
      <c r="I59" s="455">
        <v>3076</v>
      </c>
      <c r="J59" s="455">
        <v>4580</v>
      </c>
      <c r="K59" s="926">
        <v>1.4</v>
      </c>
      <c r="L59" s="452">
        <v>-334</v>
      </c>
      <c r="M59" s="455">
        <v>13283</v>
      </c>
      <c r="N59" s="455">
        <v>13617</v>
      </c>
      <c r="O59" s="455">
        <v>201055</v>
      </c>
      <c r="P59" s="457">
        <v>0.3</v>
      </c>
      <c r="Q59" s="455">
        <v>417496</v>
      </c>
      <c r="R59" s="511">
        <v>102.88625999999999</v>
      </c>
      <c r="S59" s="471">
        <v>53</v>
      </c>
      <c r="T59" s="512">
        <v>375.65</v>
      </c>
      <c r="U59" s="451" t="s">
        <v>550</v>
      </c>
      <c r="V59" s="462" t="s">
        <v>550</v>
      </c>
      <c r="W59" s="451" t="s">
        <v>550</v>
      </c>
      <c r="X59" s="462" t="s">
        <v>550</v>
      </c>
      <c r="Y59" s="451">
        <v>240.41</v>
      </c>
      <c r="Z59" s="459">
        <v>135.24</v>
      </c>
      <c r="AA59" s="858">
        <v>44039</v>
      </c>
      <c r="AB59" s="451">
        <v>5930.31</v>
      </c>
      <c r="AC59" s="857" t="s">
        <v>550</v>
      </c>
      <c r="AD59" s="459">
        <v>2882.56</v>
      </c>
      <c r="AE59" s="464">
        <f t="shared" si="1"/>
        <v>1123.2769865566352</v>
      </c>
      <c r="AF59" s="513">
        <v>42.06</v>
      </c>
      <c r="AG59" s="455">
        <v>213549</v>
      </c>
      <c r="AH59" s="455">
        <v>5077.2</v>
      </c>
      <c r="AI59" s="455">
        <v>4</v>
      </c>
      <c r="AJ59" s="460">
        <v>5</v>
      </c>
    </row>
    <row r="60" spans="1:36" ht="15.95" customHeight="1">
      <c r="A60" s="638" t="s">
        <v>259</v>
      </c>
      <c r="B60" s="120">
        <v>505521</v>
      </c>
      <c r="C60" s="132">
        <v>3237</v>
      </c>
      <c r="D60" s="116">
        <v>-0.6</v>
      </c>
      <c r="E60" s="116">
        <v>12.4</v>
      </c>
      <c r="F60" s="116">
        <v>59</v>
      </c>
      <c r="G60" s="116">
        <v>28.6</v>
      </c>
      <c r="H60" s="129">
        <v>-2686</v>
      </c>
      <c r="I60" s="129">
        <v>3451</v>
      </c>
      <c r="J60" s="131">
        <v>6137</v>
      </c>
      <c r="K60" s="919">
        <v>1.26</v>
      </c>
      <c r="L60" s="120">
        <v>-164</v>
      </c>
      <c r="M60" s="129">
        <v>14811</v>
      </c>
      <c r="N60" s="129">
        <v>14975</v>
      </c>
      <c r="O60" s="129">
        <v>253393</v>
      </c>
      <c r="P60" s="235">
        <v>0.3</v>
      </c>
      <c r="Q60" s="129">
        <v>511192</v>
      </c>
      <c r="R60" s="49">
        <v>101.2</v>
      </c>
      <c r="S60" s="128">
        <v>71.5</v>
      </c>
      <c r="T60" s="397">
        <v>429.35</v>
      </c>
      <c r="U60" s="116">
        <v>70.287000000000006</v>
      </c>
      <c r="V60" s="234">
        <v>87.1</v>
      </c>
      <c r="W60" s="116">
        <v>6242.3</v>
      </c>
      <c r="X60" s="234">
        <v>144.18700000000001</v>
      </c>
      <c r="Y60" s="116" t="s">
        <v>550</v>
      </c>
      <c r="Z60" s="133">
        <v>214.876</v>
      </c>
      <c r="AA60" s="852">
        <v>44463</v>
      </c>
      <c r="AB60" s="116">
        <v>4707</v>
      </c>
      <c r="AC60" s="856">
        <v>11</v>
      </c>
      <c r="AD60" s="133">
        <v>2251</v>
      </c>
      <c r="AE60" s="125">
        <f t="shared" si="1"/>
        <v>1177.4100384301851</v>
      </c>
      <c r="AF60" s="509">
        <v>70.61</v>
      </c>
      <c r="AG60" s="129">
        <v>427540</v>
      </c>
      <c r="AH60" s="129">
        <v>6054.9</v>
      </c>
      <c r="AI60" s="129">
        <v>4</v>
      </c>
      <c r="AJ60" s="122" t="s">
        <v>723</v>
      </c>
    </row>
    <row r="61" spans="1:36" ht="15.95" customHeight="1">
      <c r="A61" s="458" t="s">
        <v>260</v>
      </c>
      <c r="B61" s="452">
        <v>320578</v>
      </c>
      <c r="C61" s="467">
        <v>1659</v>
      </c>
      <c r="D61" s="451">
        <f>99.1-100</f>
        <v>-0.90000000000000568</v>
      </c>
      <c r="E61" s="451">
        <v>11.8</v>
      </c>
      <c r="F61" s="451">
        <v>57.9</v>
      </c>
      <c r="G61" s="451">
        <v>30.4</v>
      </c>
      <c r="H61" s="455">
        <v>-1733</v>
      </c>
      <c r="I61" s="455">
        <v>2202</v>
      </c>
      <c r="J61" s="473">
        <v>3935</v>
      </c>
      <c r="K61" s="926">
        <v>1.41</v>
      </c>
      <c r="L61" s="452">
        <v>-938</v>
      </c>
      <c r="M61" s="455">
        <v>8532</v>
      </c>
      <c r="N61" s="455">
        <v>9470</v>
      </c>
      <c r="O61" s="455">
        <v>163964</v>
      </c>
      <c r="P61" s="457">
        <f>100-100</f>
        <v>0</v>
      </c>
      <c r="Q61" s="455">
        <v>326545</v>
      </c>
      <c r="R61" s="511">
        <v>101.9</v>
      </c>
      <c r="S61" s="471">
        <v>76</v>
      </c>
      <c r="T61" s="512">
        <v>309</v>
      </c>
      <c r="U61" s="451">
        <v>50.7</v>
      </c>
      <c r="V61" s="462">
        <v>90.4</v>
      </c>
      <c r="W61" s="451">
        <v>5714.8</v>
      </c>
      <c r="X61" s="462">
        <v>117.3</v>
      </c>
      <c r="Y61" s="451">
        <v>0</v>
      </c>
      <c r="Z61" s="459">
        <v>141</v>
      </c>
      <c r="AA61" s="858" t="s">
        <v>755</v>
      </c>
      <c r="AB61" s="451">
        <v>4494</v>
      </c>
      <c r="AC61" s="857">
        <v>3</v>
      </c>
      <c r="AD61" s="459">
        <v>554</v>
      </c>
      <c r="AE61" s="464">
        <f t="shared" si="1"/>
        <v>1037.4692556634304</v>
      </c>
      <c r="AF61" s="513">
        <v>44.56</v>
      </c>
      <c r="AG61" s="455">
        <v>266025</v>
      </c>
      <c r="AH61" s="455">
        <v>5970</v>
      </c>
      <c r="AI61" s="455">
        <v>3</v>
      </c>
      <c r="AJ61" s="460">
        <v>1</v>
      </c>
    </row>
    <row r="62" spans="1:36" ht="15.95" customHeight="1">
      <c r="A62" s="638" t="s">
        <v>266</v>
      </c>
      <c r="B62" s="120">
        <v>302122</v>
      </c>
      <c r="C62" s="132">
        <v>4038</v>
      </c>
      <c r="D62" s="116">
        <v>-0.64358275300000001</v>
      </c>
      <c r="E62" s="116">
        <v>13.8</v>
      </c>
      <c r="F62" s="116">
        <v>58.4</v>
      </c>
      <c r="G62" s="116">
        <v>27.8</v>
      </c>
      <c r="H62" s="129">
        <v>-1025</v>
      </c>
      <c r="I62" s="129">
        <v>2371</v>
      </c>
      <c r="J62" s="129">
        <v>3396</v>
      </c>
      <c r="K62" s="919" t="s">
        <v>756</v>
      </c>
      <c r="L62" s="120">
        <v>-367</v>
      </c>
      <c r="M62" s="129">
        <v>11577</v>
      </c>
      <c r="N62" s="129">
        <v>11944</v>
      </c>
      <c r="O62" s="129">
        <v>138566</v>
      </c>
      <c r="P62" s="235">
        <v>0.4</v>
      </c>
      <c r="Q62" s="129">
        <v>303316</v>
      </c>
      <c r="R62" s="49">
        <v>98.984560000000002</v>
      </c>
      <c r="S62" s="128">
        <v>72.099999999999994</v>
      </c>
      <c r="T62" s="397">
        <v>229.96</v>
      </c>
      <c r="U62" s="116">
        <v>36.35</v>
      </c>
      <c r="V62" s="234">
        <v>69.06</v>
      </c>
      <c r="W62" s="116">
        <v>5762.39</v>
      </c>
      <c r="X62" s="234">
        <v>88.33</v>
      </c>
      <c r="Y62" s="116">
        <v>105.28</v>
      </c>
      <c r="Z62" s="133" t="s">
        <v>550</v>
      </c>
      <c r="AA62" s="852" t="s">
        <v>786</v>
      </c>
      <c r="AB62" s="116">
        <v>3326.3</v>
      </c>
      <c r="AC62" s="856">
        <v>21</v>
      </c>
      <c r="AD62" s="133">
        <v>1726.2</v>
      </c>
      <c r="AE62" s="125">
        <f t="shared" si="1"/>
        <v>1313.8024004174638</v>
      </c>
      <c r="AF62" s="509">
        <v>34.68</v>
      </c>
      <c r="AG62" s="129">
        <v>188872</v>
      </c>
      <c r="AH62" s="129">
        <v>5446.1</v>
      </c>
      <c r="AI62" s="129">
        <v>2</v>
      </c>
      <c r="AJ62" s="122">
        <v>1</v>
      </c>
    </row>
    <row r="63" spans="1:36" ht="15.75" customHeight="1">
      <c r="A63" s="458" t="s">
        <v>351</v>
      </c>
      <c r="B63" s="452">
        <v>403628</v>
      </c>
      <c r="C63" s="467">
        <v>2776</v>
      </c>
      <c r="D63" s="451">
        <v>-1.4</v>
      </c>
      <c r="E63" s="451">
        <v>11.4</v>
      </c>
      <c r="F63" s="451">
        <v>55</v>
      </c>
      <c r="G63" s="451">
        <v>33.6</v>
      </c>
      <c r="H63" s="455">
        <v>-2905</v>
      </c>
      <c r="I63" s="455">
        <v>2550</v>
      </c>
      <c r="J63" s="455">
        <v>5455</v>
      </c>
      <c r="K63" s="926">
        <v>1.37</v>
      </c>
      <c r="L63" s="452">
        <v>-2162</v>
      </c>
      <c r="M63" s="455">
        <v>10658</v>
      </c>
      <c r="N63" s="455">
        <v>12820</v>
      </c>
      <c r="O63" s="455">
        <v>205350</v>
      </c>
      <c r="P63" s="457">
        <v>-0.4</v>
      </c>
      <c r="Q63" s="455">
        <v>409118</v>
      </c>
      <c r="R63" s="511">
        <v>102.5</v>
      </c>
      <c r="S63" s="471">
        <v>65</v>
      </c>
      <c r="T63" s="512">
        <v>405.86</v>
      </c>
      <c r="U63" s="451">
        <v>62.7</v>
      </c>
      <c r="V63" s="462" t="s">
        <v>723</v>
      </c>
      <c r="W63" s="451" t="s">
        <v>723</v>
      </c>
      <c r="X63" s="462">
        <v>183.4</v>
      </c>
      <c r="Y63" s="451">
        <v>36.4</v>
      </c>
      <c r="Z63" s="459">
        <v>123.4</v>
      </c>
      <c r="AA63" s="858">
        <v>43313</v>
      </c>
      <c r="AB63" s="451">
        <v>3966</v>
      </c>
      <c r="AC63" s="857">
        <v>5</v>
      </c>
      <c r="AD63" s="459">
        <v>497</v>
      </c>
      <c r="AE63" s="464">
        <f t="shared" si="1"/>
        <v>994.50056669787614</v>
      </c>
      <c r="AF63" s="513">
        <v>43.05</v>
      </c>
      <c r="AG63" s="455">
        <v>290853</v>
      </c>
      <c r="AH63" s="455">
        <v>6756.2</v>
      </c>
      <c r="AI63" s="455">
        <v>9</v>
      </c>
      <c r="AJ63" s="460">
        <v>2</v>
      </c>
    </row>
    <row r="64" spans="1:36" ht="15.95" customHeight="1">
      <c r="A64" s="638" t="s">
        <v>516</v>
      </c>
      <c r="B64" s="120">
        <v>240871</v>
      </c>
      <c r="C64" s="132">
        <v>1520</v>
      </c>
      <c r="D64" s="116">
        <v>-1.3</v>
      </c>
      <c r="E64" s="116">
        <v>12.9</v>
      </c>
      <c r="F64" s="116">
        <v>54.5</v>
      </c>
      <c r="G64" s="116">
        <v>32.5</v>
      </c>
      <c r="H64" s="129">
        <v>-1612</v>
      </c>
      <c r="I64" s="129">
        <v>1768</v>
      </c>
      <c r="J64" s="129">
        <v>3380</v>
      </c>
      <c r="K64" s="919">
        <v>1.71</v>
      </c>
      <c r="L64" s="120">
        <v>-1684</v>
      </c>
      <c r="M64" s="129">
        <v>7965</v>
      </c>
      <c r="N64" s="129">
        <v>9649</v>
      </c>
      <c r="O64" s="129">
        <v>120412</v>
      </c>
      <c r="P64" s="235">
        <v>-0.3</v>
      </c>
      <c r="Q64" s="129">
        <v>243223</v>
      </c>
      <c r="R64" s="49">
        <v>101.5</v>
      </c>
      <c r="S64" s="130">
        <v>81</v>
      </c>
      <c r="T64" s="397">
        <v>426.01</v>
      </c>
      <c r="U64" s="116">
        <v>44.7</v>
      </c>
      <c r="V64" s="234">
        <v>89.1</v>
      </c>
      <c r="W64" s="116">
        <v>4293.6000000000004</v>
      </c>
      <c r="X64" s="234">
        <v>195.1</v>
      </c>
      <c r="Y64" s="116">
        <v>52.8</v>
      </c>
      <c r="Z64" s="133">
        <v>133.5</v>
      </c>
      <c r="AA64" s="852" t="s">
        <v>734</v>
      </c>
      <c r="AB64" s="116" t="s">
        <v>550</v>
      </c>
      <c r="AC64" s="856" t="s">
        <v>550</v>
      </c>
      <c r="AD64" s="133" t="s">
        <v>550</v>
      </c>
      <c r="AE64" s="125">
        <f t="shared" si="1"/>
        <v>565.41161005610195</v>
      </c>
      <c r="AF64" s="509">
        <v>31.94</v>
      </c>
      <c r="AG64" s="129">
        <v>145910</v>
      </c>
      <c r="AH64" s="129">
        <v>4568</v>
      </c>
      <c r="AI64" s="129">
        <v>7</v>
      </c>
      <c r="AJ64" s="130">
        <v>1</v>
      </c>
    </row>
    <row r="65" spans="1:39" ht="15.95" customHeight="1">
      <c r="A65" s="458" t="s">
        <v>261</v>
      </c>
      <c r="B65" s="452">
        <v>476386</v>
      </c>
      <c r="C65" s="467">
        <v>2493</v>
      </c>
      <c r="D65" s="451">
        <v>-0.2</v>
      </c>
      <c r="E65" s="451">
        <v>13.4</v>
      </c>
      <c r="F65" s="451">
        <v>58.6</v>
      </c>
      <c r="G65" s="451">
        <v>28</v>
      </c>
      <c r="H65" s="1358">
        <v>-1026</v>
      </c>
      <c r="I65" s="1358">
        <v>3651</v>
      </c>
      <c r="J65" s="1358">
        <v>4677</v>
      </c>
      <c r="K65" s="926">
        <v>1.52</v>
      </c>
      <c r="L65" s="452">
        <v>285</v>
      </c>
      <c r="M65" s="455">
        <v>13943</v>
      </c>
      <c r="N65" s="455">
        <v>13658</v>
      </c>
      <c r="O65" s="455">
        <v>227321</v>
      </c>
      <c r="P65" s="457">
        <v>0.8</v>
      </c>
      <c r="Q65" s="455">
        <v>475614</v>
      </c>
      <c r="R65" s="511">
        <v>101.2</v>
      </c>
      <c r="S65" s="471">
        <v>88</v>
      </c>
      <c r="T65" s="512">
        <v>502.39</v>
      </c>
      <c r="U65" s="451">
        <v>112.88</v>
      </c>
      <c r="V65" s="462">
        <v>88.45</v>
      </c>
      <c r="W65" s="451">
        <v>3640.0329999999999</v>
      </c>
      <c r="X65" s="462">
        <v>248.17</v>
      </c>
      <c r="Y65" s="451" t="s">
        <v>550</v>
      </c>
      <c r="Z65" s="459">
        <v>141.34</v>
      </c>
      <c r="AA65" s="858">
        <v>43553</v>
      </c>
      <c r="AB65" s="451">
        <v>7560</v>
      </c>
      <c r="AC65" s="857">
        <v>8</v>
      </c>
      <c r="AD65" s="459">
        <v>860</v>
      </c>
      <c r="AE65" s="464">
        <f t="shared" si="1"/>
        <v>948.23941559346326</v>
      </c>
      <c r="AF65" s="513">
        <v>74.14</v>
      </c>
      <c r="AG65" s="455">
        <v>351227</v>
      </c>
      <c r="AH65" s="455">
        <v>4737</v>
      </c>
      <c r="AI65" s="455">
        <v>3</v>
      </c>
      <c r="AJ65" s="456">
        <v>1</v>
      </c>
    </row>
    <row r="66" spans="1:39" ht="15.95" customHeight="1">
      <c r="A66" s="638" t="s">
        <v>222</v>
      </c>
      <c r="B66" s="325">
        <v>399876</v>
      </c>
      <c r="C66" s="129">
        <v>2213</v>
      </c>
      <c r="D66" s="116">
        <v>0.2</v>
      </c>
      <c r="E66" s="116">
        <v>13.7</v>
      </c>
      <c r="F66" s="116">
        <v>57.6</v>
      </c>
      <c r="G66" s="116">
        <v>28.7</v>
      </c>
      <c r="H66" s="129">
        <v>-1252</v>
      </c>
      <c r="I66" s="129">
        <v>3106</v>
      </c>
      <c r="J66" s="129">
        <v>4358</v>
      </c>
      <c r="K66" s="930">
        <v>1.6</v>
      </c>
      <c r="L66" s="325">
        <v>132</v>
      </c>
      <c r="M66" s="129">
        <v>13180</v>
      </c>
      <c r="N66" s="129">
        <v>13048</v>
      </c>
      <c r="O66" s="129">
        <v>200166</v>
      </c>
      <c r="P66" s="235">
        <v>0.6</v>
      </c>
      <c r="Q66" s="129">
        <v>401339</v>
      </c>
      <c r="R66" s="235">
        <v>101.3</v>
      </c>
      <c r="S66" s="130">
        <v>51</v>
      </c>
      <c r="T66" s="397">
        <v>643.57000000000005</v>
      </c>
      <c r="U66" s="116">
        <v>62.6</v>
      </c>
      <c r="V66" s="49">
        <v>87.9</v>
      </c>
      <c r="W66" s="116">
        <v>5341.3</v>
      </c>
      <c r="X66" s="116">
        <v>213.2</v>
      </c>
      <c r="Y66" s="116">
        <v>7.7</v>
      </c>
      <c r="Z66" s="133">
        <v>360.1</v>
      </c>
      <c r="AA66" s="852">
        <v>44004</v>
      </c>
      <c r="AB66" s="116">
        <v>5090.5</v>
      </c>
      <c r="AC66" s="856">
        <v>21</v>
      </c>
      <c r="AD66" s="133">
        <v>1454.1</v>
      </c>
      <c r="AE66" s="125">
        <f t="shared" si="1"/>
        <v>621.34033593859249</v>
      </c>
      <c r="AF66" s="509">
        <v>51.79</v>
      </c>
      <c r="AG66" s="129">
        <v>277345</v>
      </c>
      <c r="AH66" s="129">
        <v>5355</v>
      </c>
      <c r="AI66" s="129">
        <v>4</v>
      </c>
      <c r="AJ66" s="130">
        <v>2</v>
      </c>
    </row>
    <row r="67" spans="1:39" ht="15.95" customHeight="1">
      <c r="A67" s="458" t="s">
        <v>251</v>
      </c>
      <c r="B67" s="452">
        <v>598509</v>
      </c>
      <c r="C67" s="467">
        <v>2970</v>
      </c>
      <c r="D67" s="451">
        <v>-0.3</v>
      </c>
      <c r="E67" s="451">
        <v>13.7</v>
      </c>
      <c r="F67" s="451">
        <v>58.2</v>
      </c>
      <c r="G67" s="451">
        <v>28.1</v>
      </c>
      <c r="H67" s="455">
        <v>-1413</v>
      </c>
      <c r="I67" s="455">
        <v>4781</v>
      </c>
      <c r="J67" s="455">
        <v>6194</v>
      </c>
      <c r="K67" s="926">
        <v>1.49</v>
      </c>
      <c r="L67" s="452">
        <v>185</v>
      </c>
      <c r="M67" s="455">
        <v>19654</v>
      </c>
      <c r="N67" s="455">
        <v>19469</v>
      </c>
      <c r="O67" s="455">
        <v>300950</v>
      </c>
      <c r="P67" s="457">
        <v>0.5</v>
      </c>
      <c r="Q67" s="455">
        <v>593128</v>
      </c>
      <c r="R67" s="511">
        <v>101.1</v>
      </c>
      <c r="S67" s="471">
        <v>51</v>
      </c>
      <c r="T67" s="512">
        <v>547.61</v>
      </c>
      <c r="U67" s="451">
        <v>84.1</v>
      </c>
      <c r="V67" s="511">
        <v>91.6</v>
      </c>
      <c r="W67" s="451">
        <v>5993.6</v>
      </c>
      <c r="X67" s="462">
        <v>206.1</v>
      </c>
      <c r="Y67" s="451">
        <v>94.7</v>
      </c>
      <c r="Z67" s="459">
        <v>162.69999999999999</v>
      </c>
      <c r="AA67" s="858" t="s">
        <v>758</v>
      </c>
      <c r="AB67" s="451">
        <v>7640</v>
      </c>
      <c r="AC67" s="857">
        <v>38</v>
      </c>
      <c r="AD67" s="459">
        <v>675</v>
      </c>
      <c r="AE67" s="464">
        <f t="shared" si="1"/>
        <v>1092.9475356549369</v>
      </c>
      <c r="AF67" s="513">
        <v>75.709999999999994</v>
      </c>
      <c r="AG67" s="455">
        <v>478507</v>
      </c>
      <c r="AH67" s="455">
        <v>6320</v>
      </c>
      <c r="AI67" s="455">
        <v>5</v>
      </c>
      <c r="AJ67" s="456">
        <v>1</v>
      </c>
    </row>
    <row r="68" spans="1:39" ht="15.95" customHeight="1" thickBot="1">
      <c r="A68" s="638" t="s">
        <v>499</v>
      </c>
      <c r="B68" s="325">
        <v>317191</v>
      </c>
      <c r="C68" s="396">
        <v>4442</v>
      </c>
      <c r="D68" s="116">
        <v>-0.6</v>
      </c>
      <c r="E68" s="116">
        <v>14.5</v>
      </c>
      <c r="F68" s="116">
        <v>61.3</v>
      </c>
      <c r="G68" s="116">
        <v>24.2</v>
      </c>
      <c r="H68" s="396">
        <v>-448</v>
      </c>
      <c r="I68" s="396">
        <v>2630</v>
      </c>
      <c r="J68" s="396">
        <v>3078</v>
      </c>
      <c r="K68" s="931">
        <v>1.49</v>
      </c>
      <c r="L68" s="565">
        <v>-1608</v>
      </c>
      <c r="M68" s="396">
        <v>14843</v>
      </c>
      <c r="N68" s="396">
        <v>16451</v>
      </c>
      <c r="O68" s="396">
        <v>156456</v>
      </c>
      <c r="P68" s="327">
        <v>0.6</v>
      </c>
      <c r="Q68" s="396">
        <v>317625</v>
      </c>
      <c r="R68" s="327">
        <v>109</v>
      </c>
      <c r="S68" s="328">
        <v>15</v>
      </c>
      <c r="T68" s="397">
        <v>41.42</v>
      </c>
      <c r="U68" s="329">
        <v>32.479999999999997</v>
      </c>
      <c r="V68" s="49">
        <v>99.5</v>
      </c>
      <c r="W68" s="329">
        <v>9715.4</v>
      </c>
      <c r="X68" s="329">
        <v>8.94</v>
      </c>
      <c r="Y68" s="424" t="s">
        <v>550</v>
      </c>
      <c r="Z68" s="435" t="s">
        <v>550</v>
      </c>
      <c r="AA68" s="861">
        <v>43921</v>
      </c>
      <c r="AB68" s="424">
        <v>2722.6</v>
      </c>
      <c r="AC68" s="862">
        <v>5</v>
      </c>
      <c r="AD68" s="863">
        <v>512.5</v>
      </c>
      <c r="AE68" s="125">
        <f t="shared" si="1"/>
        <v>7657.9188797682273</v>
      </c>
      <c r="AF68" s="509">
        <v>38.68</v>
      </c>
      <c r="AG68" s="129">
        <v>316580</v>
      </c>
      <c r="AH68" s="129">
        <v>8185</v>
      </c>
      <c r="AI68" s="129">
        <v>3</v>
      </c>
      <c r="AJ68" s="130">
        <v>2</v>
      </c>
    </row>
    <row r="69" spans="1:39" ht="15.95" customHeight="1" thickTop="1">
      <c r="A69" s="580" t="s">
        <v>665</v>
      </c>
      <c r="B69" s="331">
        <f>SUM(B7:B68)</f>
        <v>22594135</v>
      </c>
      <c r="C69" s="332">
        <f>SUM(C7:C68)</f>
        <v>380886</v>
      </c>
      <c r="D69" s="333" t="s">
        <v>550</v>
      </c>
      <c r="E69" s="333" t="s">
        <v>550</v>
      </c>
      <c r="F69" s="333" t="s">
        <v>550</v>
      </c>
      <c r="G69" s="333" t="s">
        <v>550</v>
      </c>
      <c r="H69" s="334">
        <f>SUM(H7:H68)</f>
        <v>-98062</v>
      </c>
      <c r="I69" s="335">
        <f>SUM(I7:I68)</f>
        <v>154764</v>
      </c>
      <c r="J69" s="335">
        <f>SUM(J7:J68)</f>
        <v>255126</v>
      </c>
      <c r="K69" s="336" t="s">
        <v>550</v>
      </c>
      <c r="L69" s="337">
        <f>SUM(L7:L68)</f>
        <v>-8246</v>
      </c>
      <c r="M69" s="334">
        <f>SUM(M7:M68)</f>
        <v>781615</v>
      </c>
      <c r="N69" s="334">
        <f>SUM(N7:N68)</f>
        <v>789861</v>
      </c>
      <c r="O69" s="338">
        <f>SUM(O7:O68)</f>
        <v>10728137</v>
      </c>
      <c r="P69" s="339" t="s">
        <v>550</v>
      </c>
      <c r="Q69" s="340">
        <f>SUM(Q7:Q68)</f>
        <v>22750668</v>
      </c>
      <c r="R69" s="333" t="s">
        <v>550</v>
      </c>
      <c r="S69" s="341" t="s">
        <v>550</v>
      </c>
      <c r="T69" s="346">
        <f>SUM(T7:T68)</f>
        <v>25016.629999999994</v>
      </c>
      <c r="U69" s="342">
        <f>SUM(U7:U68)</f>
        <v>3476.7869999999989</v>
      </c>
      <c r="V69" s="333" t="s">
        <v>550</v>
      </c>
      <c r="W69" s="333" t="s">
        <v>550</v>
      </c>
      <c r="X69" s="342">
        <f>SUM(X7:X68)</f>
        <v>8335.273000000001</v>
      </c>
      <c r="Y69" s="342">
        <f>SUM(Y7:Y68)</f>
        <v>1318.7000000000003</v>
      </c>
      <c r="Z69" s="730">
        <f>SUM(Z7:Z68)</f>
        <v>11541.815999999999</v>
      </c>
      <c r="AA69" s="729" t="s">
        <v>550</v>
      </c>
      <c r="AB69" s="333" t="s">
        <v>550</v>
      </c>
      <c r="AC69" s="333" t="s">
        <v>550</v>
      </c>
      <c r="AD69" s="591" t="s">
        <v>550</v>
      </c>
      <c r="AE69" s="849" t="s">
        <v>550</v>
      </c>
      <c r="AF69" s="343">
        <f>SUM(AF7:AF68)</f>
        <v>3004.2799999999997</v>
      </c>
      <c r="AG69" s="344">
        <f>SUM(AG7:AG68)</f>
        <v>17988043</v>
      </c>
      <c r="AH69" s="345" t="s">
        <v>550</v>
      </c>
      <c r="AI69" s="344">
        <f>SUM(AI7:AI68)</f>
        <v>230</v>
      </c>
      <c r="AJ69" s="592">
        <f>SUM(AJ7:AJ68)</f>
        <v>133</v>
      </c>
    </row>
    <row r="70" spans="1:39" ht="15.75" customHeight="1">
      <c r="A70" s="980" t="s">
        <v>666</v>
      </c>
      <c r="B70" s="1343">
        <f t="shared" ref="B70:R70" si="2">AVERAGE(B7:B68)</f>
        <v>364421.53225806454</v>
      </c>
      <c r="C70" s="997">
        <f t="shared" si="2"/>
        <v>6143.322580645161</v>
      </c>
      <c r="D70" s="1341">
        <f t="shared" si="2"/>
        <v>-0.58639268684174684</v>
      </c>
      <c r="E70" s="1341">
        <f t="shared" si="2"/>
        <v>12.231444435754748</v>
      </c>
      <c r="F70" s="1341">
        <f t="shared" si="2"/>
        <v>58.917073161566123</v>
      </c>
      <c r="G70" s="1341">
        <f t="shared" si="2"/>
        <v>28.854708209130735</v>
      </c>
      <c r="H70" s="997">
        <f t="shared" si="2"/>
        <v>-1634.3666666666666</v>
      </c>
      <c r="I70" s="997">
        <f t="shared" si="2"/>
        <v>2496.1935483870966</v>
      </c>
      <c r="J70" s="997">
        <f t="shared" si="2"/>
        <v>4114.9354838709678</v>
      </c>
      <c r="K70" s="998">
        <f t="shared" si="2"/>
        <v>1.3944427868852458</v>
      </c>
      <c r="L70" s="1352">
        <f t="shared" si="2"/>
        <v>-133</v>
      </c>
      <c r="M70" s="997">
        <f t="shared" si="2"/>
        <v>12606.693548387097</v>
      </c>
      <c r="N70" s="997">
        <f t="shared" si="2"/>
        <v>12739.693548387097</v>
      </c>
      <c r="O70" s="997">
        <f t="shared" si="2"/>
        <v>173034.46774193548</v>
      </c>
      <c r="P70" s="1341">
        <f t="shared" si="2"/>
        <v>0.33790128654760687</v>
      </c>
      <c r="Q70" s="997">
        <f t="shared" si="2"/>
        <v>366946.25806451612</v>
      </c>
      <c r="R70" s="1341">
        <f t="shared" si="2"/>
        <v>99.218869061295209</v>
      </c>
      <c r="S70" s="954">
        <f>AVERAGE(S7:S68)</f>
        <v>67.225806451612897</v>
      </c>
      <c r="T70" s="1353">
        <f>AVERAGE(T7:T68)</f>
        <v>403.49403225806441</v>
      </c>
      <c r="U70" s="1341">
        <f>AVERAGE(U7:U68)</f>
        <v>56.996508196721294</v>
      </c>
      <c r="V70" s="950">
        <f t="shared" ref="V70:X70" si="3">AVERAGE(V7:V68)</f>
        <v>86.86834927612901</v>
      </c>
      <c r="W70" s="1354">
        <f t="shared" si="3"/>
        <v>5935.7909821590783</v>
      </c>
      <c r="X70" s="953">
        <f t="shared" si="3"/>
        <v>141.27581355932205</v>
      </c>
      <c r="Y70" s="1341">
        <f>AVERAGE(Y7:Y68)</f>
        <v>54.945833333333347</v>
      </c>
      <c r="Z70" s="1342">
        <f>AVERAGE(Z7:Z68)</f>
        <v>288.54539999999997</v>
      </c>
      <c r="AA70" s="1355" t="s">
        <v>550</v>
      </c>
      <c r="AB70" s="1354" t="s">
        <v>550</v>
      </c>
      <c r="AC70" s="1354" t="s">
        <v>550</v>
      </c>
      <c r="AD70" s="954" t="s">
        <v>550</v>
      </c>
      <c r="AE70" s="1343">
        <f t="shared" ref="AE70:AJ70" si="4">AVERAGE(AE7:AE68)</f>
        <v>2522.7784981002592</v>
      </c>
      <c r="AF70" s="1356">
        <f t="shared" si="4"/>
        <v>48.456129032258062</v>
      </c>
      <c r="AG70" s="997">
        <f t="shared" si="4"/>
        <v>290129.72580645164</v>
      </c>
      <c r="AH70" s="997">
        <f t="shared" si="4"/>
        <v>6131.505249321709</v>
      </c>
      <c r="AI70" s="997">
        <f t="shared" si="4"/>
        <v>3.8333333333333335</v>
      </c>
      <c r="AJ70" s="1357">
        <f t="shared" si="4"/>
        <v>3.0227272727272729</v>
      </c>
    </row>
    <row r="71" spans="1:39" s="40" customFormat="1" ht="14.25" customHeight="1">
      <c r="A71" s="936" t="s">
        <v>793</v>
      </c>
      <c r="B71" s="1390"/>
      <c r="C71" s="1390"/>
      <c r="D71" s="1390"/>
      <c r="E71" s="1390"/>
      <c r="F71" s="1390"/>
      <c r="G71" s="1390"/>
      <c r="H71" s="1390"/>
      <c r="I71" s="1390"/>
      <c r="J71" s="1390"/>
      <c r="K71" s="1001"/>
      <c r="L71" s="713" t="s">
        <v>794</v>
      </c>
      <c r="M71" s="713"/>
      <c r="N71" s="935"/>
      <c r="O71" s="935"/>
      <c r="P71" s="935"/>
      <c r="Q71" s="935"/>
      <c r="R71" s="935"/>
      <c r="S71" s="936"/>
      <c r="T71" s="713"/>
      <c r="U71" s="937"/>
      <c r="V71" s="937"/>
      <c r="W71" s="937"/>
      <c r="X71" s="937"/>
      <c r="Y71" s="937"/>
      <c r="Z71" s="937"/>
      <c r="AA71" s="937"/>
      <c r="AB71" s="937"/>
      <c r="AC71" s="937"/>
      <c r="AD71" s="937"/>
      <c r="AE71" s="938"/>
      <c r="AF71" s="939"/>
      <c r="AG71" s="939"/>
      <c r="AH71" s="939"/>
      <c r="AI71" s="939"/>
      <c r="AJ71" s="939"/>
      <c r="AK71" s="899"/>
      <c r="AL71" s="899"/>
      <c r="AM71" s="798"/>
    </row>
    <row r="72" spans="1:39" s="40" customFormat="1" ht="14.45" customHeight="1">
      <c r="B72" s="1382"/>
      <c r="C72" s="1382"/>
      <c r="D72" s="1382"/>
      <c r="E72" s="1382"/>
      <c r="F72" s="1382"/>
      <c r="G72" s="1382"/>
      <c r="H72" s="1382"/>
      <c r="I72" s="1382"/>
      <c r="J72" s="1382"/>
      <c r="K72" s="1382"/>
      <c r="S72" s="79"/>
      <c r="AE72" s="913"/>
      <c r="AF72" s="705"/>
      <c r="AJ72" s="79"/>
    </row>
    <row r="73" spans="1:39" s="40" customFormat="1" ht="14.45" customHeight="1">
      <c r="A73" s="894"/>
      <c r="B73" s="1381"/>
      <c r="C73" s="1381"/>
      <c r="D73" s="1381"/>
      <c r="E73" s="1381"/>
      <c r="F73" s="1381"/>
      <c r="G73" s="1381"/>
      <c r="H73" s="1381"/>
      <c r="I73" s="1381"/>
      <c r="J73" s="1381"/>
      <c r="K73" s="798"/>
      <c r="S73" s="79"/>
      <c r="AE73" s="79"/>
      <c r="AF73" s="705"/>
      <c r="AJ73" s="79"/>
    </row>
    <row r="74" spans="1:39" ht="13.9" customHeight="1">
      <c r="B74" s="1376"/>
      <c r="C74" s="1376"/>
      <c r="D74" s="1376"/>
      <c r="E74" s="1376"/>
      <c r="F74" s="1376"/>
      <c r="G74" s="1376"/>
      <c r="H74"/>
      <c r="I74"/>
      <c r="J74"/>
      <c r="K74"/>
    </row>
  </sheetData>
  <customSheetViews>
    <customSheetView guid="{CFB8F6A3-286B-44DA-98E2-E06FA9DC17D9}" scale="85" showGridLines="0">
      <pane xSplit="1" ySplit="6" topLeftCell="B7" activePane="bottomRight" state="frozen"/>
      <selection pane="bottomRight" activeCell="J18" sqref="J18"/>
      <colBreaks count="3" manualBreakCount="3">
        <brk id="11" max="1048575" man="1"/>
        <brk id="20" max="68" man="1"/>
        <brk id="28" max="68" man="1"/>
      </colBreaks>
      <pageMargins left="0.9055118110236221" right="0.51181102362204722" top="0.78740157480314965" bottom="0.19685039370078741" header="0.51181102362204722" footer="0.19685039370078741"/>
      <pageSetup paperSize="9" scale="80" firstPageNumber="4" orientation="portrait" useFirstPageNumber="1" r:id="rId1"/>
      <headerFooter alignWithMargins="0"/>
    </customSheetView>
    <customSheetView guid="{429188B7-F8E8-41E0-BAA6-8F869C883D4F}" scale="70" showGridLines="0">
      <pane xSplit="1" ySplit="6" topLeftCell="W7" activePane="bottomRight" state="frozen"/>
      <selection pane="bottomRight" activeCell="A2" sqref="A2"/>
      <colBreaks count="4" manualBreakCount="4">
        <brk id="11" max="1048575" man="1"/>
        <brk id="19" min="2" max="70" man="1"/>
        <brk id="26" min="2" max="72" man="1"/>
        <brk id="30" min="2" max="70" man="1"/>
      </colBreaks>
      <pageMargins left="0.74803149606299202" right="0.23622047244094502" top="0.98425196850393704" bottom="0.39370078740157499" header="0.59055118110236204" footer="0.31496062992126"/>
      <pageSetup paperSize="8" firstPageNumber="4" orientation="portrait" r:id="rId2"/>
      <headerFooter alignWithMargins="0">
        <oddHeader>&amp;L&amp;16 １　市　勢</oddHeader>
      </headerFooter>
    </customSheetView>
  </customSheetViews>
  <mergeCells count="35">
    <mergeCell ref="Y3:Y5"/>
    <mergeCell ref="V4:V5"/>
    <mergeCell ref="X4:X5"/>
    <mergeCell ref="U4:U5"/>
    <mergeCell ref="AF3:AH3"/>
    <mergeCell ref="AF4:AF5"/>
    <mergeCell ref="AG4:AG5"/>
    <mergeCell ref="AH4:AH5"/>
    <mergeCell ref="Z3:Z5"/>
    <mergeCell ref="AA4:AA5"/>
    <mergeCell ref="AE3:AE5"/>
    <mergeCell ref="AD4:AD5"/>
    <mergeCell ref="AC4:AC5"/>
    <mergeCell ref="AB4:AB5"/>
    <mergeCell ref="AA3:AD3"/>
    <mergeCell ref="F2:J2"/>
    <mergeCell ref="L3:N3"/>
    <mergeCell ref="W4:W5"/>
    <mergeCell ref="U3:X3"/>
    <mergeCell ref="S3:S5"/>
    <mergeCell ref="K4:K5"/>
    <mergeCell ref="O3:P3"/>
    <mergeCell ref="T3:T5"/>
    <mergeCell ref="H3:K3"/>
    <mergeCell ref="M4:M5"/>
    <mergeCell ref="N4:N5"/>
    <mergeCell ref="B74:G74"/>
    <mergeCell ref="Q3:Q5"/>
    <mergeCell ref="R3:R5"/>
    <mergeCell ref="B73:J73"/>
    <mergeCell ref="B72:K72"/>
    <mergeCell ref="B3:B5"/>
    <mergeCell ref="I4:I5"/>
    <mergeCell ref="J4:J5"/>
    <mergeCell ref="B71:J71"/>
  </mergeCells>
  <phoneticPr fontId="2"/>
  <dataValidations count="2">
    <dataValidation imeMode="disabled" allowBlank="1" showInputMessage="1" showErrorMessage="1" sqref="B8:G13 I8:K13 AB7:AJ13 M7:Z13 B7:K7 AB15:AJ20 AA21:AJ21 AJ22 AE22:AH22 I15:K38 B15:G38 M15:Z38 L7:L38 H8:H38 AB23:AJ68 B39:Z68" xr:uid="{00000000-0002-0000-0200-000000000000}"/>
    <dataValidation allowBlank="1" showInputMessage="1" showErrorMessage="1" sqref="I14:K14 B14:G14 M14:Z14 AB14:AJ14" xr:uid="{00000000-0002-0000-0200-000001000000}"/>
  </dataValidations>
  <pageMargins left="0.74803149606299213" right="0.23622047244094491" top="0.98425196850393704" bottom="0.39370078740157483" header="0.59055118110236227" footer="0.31496062992125984"/>
  <pageSetup paperSize="9" scale="72" firstPageNumber="4" fitToWidth="5" orientation="portrait" r:id="rId3"/>
  <headerFooter alignWithMargins="0">
    <oddHeader>&amp;L&amp;16 １　市　勢</oddHeader>
  </headerFooter>
  <colBreaks count="4" manualBreakCount="4">
    <brk id="11" min="2" max="72" man="1"/>
    <brk id="19" min="2" max="72" man="1"/>
    <brk id="26" min="2" max="72" man="1"/>
    <brk id="30" min="2" max="72" man="1"/>
  </colBreaks>
  <drawing r:id="rId4"/>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E80"/>
  <sheetViews>
    <sheetView showGridLines="0" tabSelected="1" view="pageBreakPreview" zoomScaleNormal="90" zoomScaleSheetLayoutView="100" workbookViewId="0">
      <pane xSplit="1" ySplit="6" topLeftCell="B25" activePane="bottomRight" state="frozen"/>
      <selection sqref="A1:C2"/>
      <selection pane="topRight" sqref="A1:C2"/>
      <selection pane="bottomLeft" sqref="A1:C2"/>
      <selection pane="bottomRight" activeCell="E32" sqref="E32"/>
    </sheetView>
  </sheetViews>
  <sheetFormatPr defaultColWidth="8.875" defaultRowHeight="13.5"/>
  <cols>
    <col min="1" max="1" width="12.5" customWidth="1"/>
    <col min="2" max="2" width="9.375" customWidth="1"/>
    <col min="3" max="3" width="11" customWidth="1"/>
    <col min="4" max="4" width="9.125" customWidth="1"/>
    <col min="5" max="5" width="10.5" customWidth="1"/>
    <col min="6" max="6" width="11.625" customWidth="1"/>
    <col min="7" max="7" width="11.125" customWidth="1"/>
    <col min="8" max="8" width="14.625" customWidth="1"/>
    <col min="9" max="9" width="13" customWidth="1"/>
    <col min="10" max="10" width="10.125" customWidth="1"/>
    <col min="11" max="11" width="13" customWidth="1"/>
  </cols>
  <sheetData>
    <row r="1" spans="1:31" ht="18.75">
      <c r="A1" s="1" t="s">
        <v>109</v>
      </c>
    </row>
    <row r="2" spans="1:31" ht="18.75" customHeight="1">
      <c r="B2" s="1"/>
      <c r="J2" s="1"/>
    </row>
    <row r="3" spans="1:31" ht="17.25" customHeight="1">
      <c r="A3" s="44" t="s">
        <v>462</v>
      </c>
      <c r="B3" s="31" t="s">
        <v>38</v>
      </c>
      <c r="C3" s="15"/>
      <c r="D3" s="1398" t="s">
        <v>331</v>
      </c>
      <c r="E3" s="1428"/>
      <c r="F3" s="1428"/>
      <c r="G3" s="1429"/>
      <c r="H3" s="1441" t="s">
        <v>604</v>
      </c>
      <c r="I3" s="1438" t="s">
        <v>606</v>
      </c>
      <c r="J3" s="496" t="s">
        <v>508</v>
      </c>
      <c r="K3" s="401"/>
    </row>
    <row r="4" spans="1:31" ht="17.25" customHeight="1">
      <c r="A4" s="45"/>
      <c r="B4" s="17"/>
      <c r="C4" s="1432" t="s">
        <v>107</v>
      </c>
      <c r="D4" s="1436"/>
      <c r="E4" s="1437"/>
      <c r="F4" s="1430" t="s">
        <v>443</v>
      </c>
      <c r="G4" s="1432" t="s">
        <v>108</v>
      </c>
      <c r="H4" s="1442"/>
      <c r="I4" s="1439"/>
      <c r="J4" s="497"/>
      <c r="K4" s="1434" t="s">
        <v>605</v>
      </c>
    </row>
    <row r="5" spans="1:31" ht="17.25" customHeight="1">
      <c r="A5" s="45"/>
      <c r="B5" s="17"/>
      <c r="C5" s="1433"/>
      <c r="D5" s="788" t="s">
        <v>330</v>
      </c>
      <c r="E5" s="732" t="s">
        <v>426</v>
      </c>
      <c r="F5" s="1431"/>
      <c r="G5" s="1433"/>
      <c r="H5" s="1443"/>
      <c r="I5" s="1439"/>
      <c r="J5" s="497"/>
      <c r="K5" s="1435"/>
    </row>
    <row r="6" spans="1:31" ht="17.25" customHeight="1">
      <c r="A6" s="58" t="s">
        <v>461</v>
      </c>
      <c r="B6" s="60" t="s">
        <v>29</v>
      </c>
      <c r="C6" s="51" t="s">
        <v>347</v>
      </c>
      <c r="D6" s="51" t="s">
        <v>29</v>
      </c>
      <c r="E6" s="66" t="s">
        <v>29</v>
      </c>
      <c r="F6" s="66" t="s">
        <v>3</v>
      </c>
      <c r="G6" s="51" t="s">
        <v>4</v>
      </c>
      <c r="H6" s="66"/>
      <c r="I6" s="66" t="s">
        <v>103</v>
      </c>
      <c r="J6" s="446" t="s">
        <v>509</v>
      </c>
      <c r="K6" s="402" t="s">
        <v>509</v>
      </c>
    </row>
    <row r="7" spans="1:31" s="723" customFormat="1" ht="15.75" customHeight="1">
      <c r="A7" s="237" t="s">
        <v>253</v>
      </c>
      <c r="B7" s="238">
        <v>3326</v>
      </c>
      <c r="C7" s="462">
        <v>0.3</v>
      </c>
      <c r="D7" s="240">
        <v>1247</v>
      </c>
      <c r="E7" s="239">
        <v>5</v>
      </c>
      <c r="F7" s="239">
        <v>43.5</v>
      </c>
      <c r="G7" s="240">
        <v>318400</v>
      </c>
      <c r="H7" s="239">
        <v>97.5</v>
      </c>
      <c r="I7" s="249">
        <v>25.3</v>
      </c>
      <c r="J7" s="249">
        <v>16</v>
      </c>
      <c r="K7" s="313">
        <v>15.5</v>
      </c>
      <c r="S7" s="1278"/>
      <c r="Z7" s="1278"/>
    </row>
    <row r="8" spans="1:31" s="723" customFormat="1" ht="15.75" customHeight="1">
      <c r="A8" s="722" t="s">
        <v>478</v>
      </c>
      <c r="B8" s="1094">
        <v>3006</v>
      </c>
      <c r="C8" s="1087">
        <v>0.7</v>
      </c>
      <c r="D8" s="1081">
        <v>1539</v>
      </c>
      <c r="E8" s="1095">
        <v>4.7</v>
      </c>
      <c r="F8" s="1096">
        <v>42.8</v>
      </c>
      <c r="G8" s="1081">
        <v>321000</v>
      </c>
      <c r="H8" s="1080">
        <v>98.5</v>
      </c>
      <c r="I8" s="1083">
        <v>28</v>
      </c>
      <c r="J8" s="1083">
        <v>14.4</v>
      </c>
      <c r="K8" s="1088">
        <v>12.2</v>
      </c>
    </row>
    <row r="9" spans="1:31" s="723" customFormat="1" ht="15.75" customHeight="1">
      <c r="A9" s="237" t="s">
        <v>206</v>
      </c>
      <c r="B9" s="238">
        <v>2457</v>
      </c>
      <c r="C9" s="248">
        <v>0.4</v>
      </c>
      <c r="D9" s="240">
        <v>1281</v>
      </c>
      <c r="E9" s="239">
        <v>4.5999999999999996</v>
      </c>
      <c r="F9" s="239">
        <v>42</v>
      </c>
      <c r="G9" s="240">
        <v>312300</v>
      </c>
      <c r="H9" s="239">
        <v>97</v>
      </c>
      <c r="I9" s="679">
        <v>26.7</v>
      </c>
      <c r="J9" s="679">
        <v>16.5</v>
      </c>
      <c r="K9" s="680">
        <v>13.6</v>
      </c>
      <c r="AE9" s="1278"/>
    </row>
    <row r="10" spans="1:31" s="723" customFormat="1" ht="15.75" customHeight="1">
      <c r="A10" s="722" t="s">
        <v>514</v>
      </c>
      <c r="B10" s="180">
        <v>2432</v>
      </c>
      <c r="C10" s="199">
        <v>1.6</v>
      </c>
      <c r="D10" s="185">
        <v>1031</v>
      </c>
      <c r="E10" s="181">
        <v>4.5999999999999996</v>
      </c>
      <c r="F10" s="428">
        <v>39.299999999999997</v>
      </c>
      <c r="G10" s="129">
        <v>299600</v>
      </c>
      <c r="H10" s="181">
        <v>98</v>
      </c>
      <c r="I10" s="204">
        <v>27.6</v>
      </c>
      <c r="J10" s="204">
        <v>16.600000000000001</v>
      </c>
      <c r="K10" s="198">
        <v>9.4</v>
      </c>
      <c r="L10" s="657"/>
      <c r="M10" s="657"/>
      <c r="N10" s="657"/>
      <c r="O10" s="657"/>
      <c r="P10" s="657"/>
      <c r="S10" s="657"/>
      <c r="T10" s="657"/>
      <c r="U10" s="657"/>
      <c r="V10" s="657"/>
      <c r="W10" s="657"/>
      <c r="X10" s="657"/>
      <c r="Y10" s="657"/>
      <c r="Z10" s="657"/>
      <c r="AA10" s="657"/>
      <c r="AB10" s="657"/>
      <c r="AC10" s="657"/>
      <c r="AD10" s="657"/>
      <c r="AE10" s="657"/>
    </row>
    <row r="11" spans="1:31" s="723" customFormat="1" ht="15.75" customHeight="1">
      <c r="A11" s="237" t="s">
        <v>479</v>
      </c>
      <c r="B11" s="238">
        <v>2200</v>
      </c>
      <c r="C11" s="248">
        <v>-0.5</v>
      </c>
      <c r="D11" s="240">
        <v>1175</v>
      </c>
      <c r="E11" s="239">
        <v>4.0999999999999996</v>
      </c>
      <c r="F11" s="239">
        <v>41.1</v>
      </c>
      <c r="G11" s="240">
        <v>305400</v>
      </c>
      <c r="H11" s="239">
        <v>99</v>
      </c>
      <c r="I11" s="249">
        <v>29.7</v>
      </c>
      <c r="J11" s="249">
        <v>10.9</v>
      </c>
      <c r="K11" s="247">
        <v>8.6999999999999993</v>
      </c>
      <c r="L11"/>
      <c r="M11"/>
      <c r="N11"/>
      <c r="O11"/>
      <c r="P11"/>
      <c r="S11"/>
      <c r="T11"/>
      <c r="U11"/>
      <c r="V11"/>
      <c r="W11"/>
      <c r="X11"/>
      <c r="Y11"/>
      <c r="Z11"/>
      <c r="AA11"/>
      <c r="AB11"/>
      <c r="AC11"/>
      <c r="AD11"/>
      <c r="AE11"/>
    </row>
    <row r="12" spans="1:31" s="723" customFormat="1" ht="15.75" customHeight="1">
      <c r="A12" s="722" t="s">
        <v>263</v>
      </c>
      <c r="B12" s="324">
        <v>2601</v>
      </c>
      <c r="C12" s="116">
        <v>0.2</v>
      </c>
      <c r="D12" s="129">
        <v>1413</v>
      </c>
      <c r="E12" s="508">
        <v>4.5999999999999996</v>
      </c>
      <c r="F12" s="428">
        <v>42.3</v>
      </c>
      <c r="G12" s="129">
        <v>309000</v>
      </c>
      <c r="H12" s="116">
        <v>97.9</v>
      </c>
      <c r="I12" s="235">
        <v>23.7</v>
      </c>
      <c r="J12" s="235">
        <v>16.899999999999999</v>
      </c>
      <c r="K12" s="133">
        <v>16.399999999999999</v>
      </c>
    </row>
    <row r="13" spans="1:31" s="723" customFormat="1" ht="15.75" customHeight="1">
      <c r="A13" s="449" t="s">
        <v>542</v>
      </c>
      <c r="B13" s="466">
        <v>2461</v>
      </c>
      <c r="C13" s="462">
        <v>0.7</v>
      </c>
      <c r="D13" s="455">
        <v>924</v>
      </c>
      <c r="E13" s="510">
        <v>3.8</v>
      </c>
      <c r="F13" s="451">
        <v>41.5</v>
      </c>
      <c r="G13" s="455">
        <v>323400</v>
      </c>
      <c r="H13" s="451">
        <v>100.8</v>
      </c>
      <c r="I13" s="457">
        <v>29.6</v>
      </c>
      <c r="J13" s="457">
        <v>19.5</v>
      </c>
      <c r="K13" s="459">
        <v>31.8</v>
      </c>
    </row>
    <row r="14" spans="1:31" s="723" customFormat="1" ht="15.75" customHeight="1">
      <c r="A14" s="722" t="s">
        <v>532</v>
      </c>
      <c r="B14" s="324">
        <v>2177</v>
      </c>
      <c r="C14" s="234">
        <v>-0.4</v>
      </c>
      <c r="D14" s="129">
        <v>1192</v>
      </c>
      <c r="E14" s="116">
        <v>4.3</v>
      </c>
      <c r="F14" s="116">
        <v>39.9</v>
      </c>
      <c r="G14" s="129">
        <v>316800</v>
      </c>
      <c r="H14" s="116">
        <v>101.5</v>
      </c>
      <c r="I14" s="235">
        <v>35.5</v>
      </c>
      <c r="J14" s="429">
        <v>8.8000000000000007</v>
      </c>
      <c r="K14" s="435">
        <v>10.5</v>
      </c>
    </row>
    <row r="15" spans="1:31" s="723" customFormat="1" ht="15.75" customHeight="1">
      <c r="A15" s="449" t="s">
        <v>480</v>
      </c>
      <c r="B15" s="466">
        <v>2055</v>
      </c>
      <c r="C15" s="462">
        <v>1.01</v>
      </c>
      <c r="D15" s="455">
        <v>1260</v>
      </c>
      <c r="E15" s="451">
        <v>3.9</v>
      </c>
      <c r="F15" s="451">
        <v>43.4</v>
      </c>
      <c r="G15" s="455">
        <v>337968</v>
      </c>
      <c r="H15" s="451">
        <v>100.9</v>
      </c>
      <c r="I15" s="457">
        <v>28.7</v>
      </c>
      <c r="J15" s="457">
        <v>9</v>
      </c>
      <c r="K15" s="459">
        <v>10.6</v>
      </c>
    </row>
    <row r="16" spans="1:31" s="723" customFormat="1" ht="15.75" customHeight="1">
      <c r="A16" s="722" t="s">
        <v>481</v>
      </c>
      <c r="B16" s="324">
        <v>3749</v>
      </c>
      <c r="C16" s="234">
        <v>0.37</v>
      </c>
      <c r="D16" s="129">
        <v>1521</v>
      </c>
      <c r="E16" s="116">
        <v>4.79</v>
      </c>
      <c r="F16" s="116">
        <v>41.8</v>
      </c>
      <c r="G16" s="129">
        <v>324000</v>
      </c>
      <c r="H16" s="116">
        <v>100.6</v>
      </c>
      <c r="I16" s="235">
        <v>28.3</v>
      </c>
      <c r="J16" s="235">
        <v>11.6</v>
      </c>
      <c r="K16" s="133">
        <v>9.4</v>
      </c>
    </row>
    <row r="17" spans="1:11" s="723" customFormat="1" ht="15.75" customHeight="1">
      <c r="A17" s="449" t="s">
        <v>576</v>
      </c>
      <c r="B17" s="466">
        <v>2056</v>
      </c>
      <c r="C17" s="462">
        <v>-1.3</v>
      </c>
      <c r="D17" s="455">
        <v>1243</v>
      </c>
      <c r="E17" s="451">
        <v>4.59</v>
      </c>
      <c r="F17" s="451">
        <v>40.1</v>
      </c>
      <c r="G17" s="455">
        <v>306300</v>
      </c>
      <c r="H17" s="457">
        <v>99.8</v>
      </c>
      <c r="I17" s="457">
        <v>32.799999999999997</v>
      </c>
      <c r="J17" s="457">
        <v>15.2</v>
      </c>
      <c r="K17" s="459">
        <v>11.8</v>
      </c>
    </row>
    <row r="18" spans="1:11" s="723" customFormat="1" ht="15.75" customHeight="1">
      <c r="A18" s="722" t="s">
        <v>482</v>
      </c>
      <c r="B18" s="324">
        <v>3300</v>
      </c>
      <c r="C18" s="234">
        <v>0.2</v>
      </c>
      <c r="D18" s="129">
        <v>2000</v>
      </c>
      <c r="E18" s="116">
        <v>3.8</v>
      </c>
      <c r="F18" s="116">
        <v>41.8</v>
      </c>
      <c r="G18" s="129">
        <v>323875</v>
      </c>
      <c r="H18" s="116">
        <v>101.6</v>
      </c>
      <c r="I18" s="235">
        <v>26.8</v>
      </c>
      <c r="J18" s="235">
        <v>13.5</v>
      </c>
      <c r="K18" s="133">
        <v>15.1</v>
      </c>
    </row>
    <row r="19" spans="1:11" s="723" customFormat="1" ht="15.75" customHeight="1">
      <c r="A19" s="449" t="s">
        <v>363</v>
      </c>
      <c r="B19" s="466">
        <v>2587</v>
      </c>
      <c r="C19" s="462">
        <v>0.03</v>
      </c>
      <c r="D19" s="455">
        <v>1333</v>
      </c>
      <c r="E19" s="451">
        <v>3.98</v>
      </c>
      <c r="F19" s="451">
        <v>42.6</v>
      </c>
      <c r="G19" s="455">
        <v>327600</v>
      </c>
      <c r="H19" s="451">
        <v>99.4</v>
      </c>
      <c r="I19" s="457">
        <v>22.9</v>
      </c>
      <c r="J19" s="457">
        <v>14.4</v>
      </c>
      <c r="K19" s="459">
        <v>12.2</v>
      </c>
    </row>
    <row r="20" spans="1:11" s="723" customFormat="1" ht="15.75" customHeight="1">
      <c r="A20" s="722" t="s">
        <v>483</v>
      </c>
      <c r="B20" s="324">
        <v>2350</v>
      </c>
      <c r="C20" s="234">
        <v>-0.2</v>
      </c>
      <c r="D20" s="129">
        <v>1460</v>
      </c>
      <c r="E20" s="116">
        <v>3.9</v>
      </c>
      <c r="F20" s="116">
        <v>42.9</v>
      </c>
      <c r="G20" s="129">
        <v>331514</v>
      </c>
      <c r="H20" s="116">
        <v>99.7</v>
      </c>
      <c r="I20" s="235">
        <v>26.7</v>
      </c>
      <c r="J20" s="235">
        <v>9.6</v>
      </c>
      <c r="K20" s="133">
        <v>10.4</v>
      </c>
    </row>
    <row r="21" spans="1:11" s="723" customFormat="1" ht="15.75" customHeight="1">
      <c r="A21" s="449" t="s">
        <v>484</v>
      </c>
      <c r="B21" s="466">
        <v>2318</v>
      </c>
      <c r="C21" s="462">
        <v>-0.4</v>
      </c>
      <c r="D21" s="455">
        <v>1306</v>
      </c>
      <c r="E21" s="451">
        <v>3.7008070366340222</v>
      </c>
      <c r="F21" s="451">
        <v>42</v>
      </c>
      <c r="G21" s="455">
        <v>321800</v>
      </c>
      <c r="H21" s="457">
        <v>102.3</v>
      </c>
      <c r="I21" s="457">
        <v>29.8</v>
      </c>
      <c r="J21" s="457">
        <v>10.9</v>
      </c>
      <c r="K21" s="459">
        <v>9.8000000000000007</v>
      </c>
    </row>
    <row r="22" spans="1:11" s="723" customFormat="1" ht="15.75" customHeight="1">
      <c r="A22" s="722" t="s">
        <v>575</v>
      </c>
      <c r="B22" s="324">
        <v>4775</v>
      </c>
      <c r="C22" s="234">
        <v>0.7</v>
      </c>
      <c r="D22" s="129">
        <v>1762</v>
      </c>
      <c r="E22" s="116">
        <v>2.9</v>
      </c>
      <c r="F22" s="116">
        <v>40.200000000000003</v>
      </c>
      <c r="G22" s="129">
        <v>314640</v>
      </c>
      <c r="H22" s="116">
        <v>101.2</v>
      </c>
      <c r="I22" s="235">
        <v>26.9</v>
      </c>
      <c r="J22" s="235">
        <v>16.2</v>
      </c>
      <c r="K22" s="133">
        <v>11.1</v>
      </c>
    </row>
    <row r="23" spans="1:11" s="723" customFormat="1" ht="15.75" customHeight="1">
      <c r="A23" s="449" t="s">
        <v>485</v>
      </c>
      <c r="B23" s="466">
        <v>2886</v>
      </c>
      <c r="C23" s="462">
        <v>2.2000000000000002</v>
      </c>
      <c r="D23" s="455">
        <v>1051</v>
      </c>
      <c r="E23" s="451">
        <v>3</v>
      </c>
      <c r="F23" s="451">
        <v>39.299999999999997</v>
      </c>
      <c r="G23" s="455">
        <v>310400</v>
      </c>
      <c r="H23" s="451">
        <v>103.4</v>
      </c>
      <c r="I23" s="457">
        <v>32.99</v>
      </c>
      <c r="J23" s="457">
        <v>20.37</v>
      </c>
      <c r="K23" s="459">
        <v>14.45</v>
      </c>
    </row>
    <row r="24" spans="1:11" s="723" customFormat="1" ht="15.75" customHeight="1">
      <c r="A24" s="722" t="s">
        <v>486</v>
      </c>
      <c r="B24" s="324">
        <v>5045</v>
      </c>
      <c r="C24" s="234">
        <v>0.7</v>
      </c>
      <c r="D24" s="129">
        <v>1993</v>
      </c>
      <c r="E24" s="116">
        <v>3.1</v>
      </c>
      <c r="F24" s="428">
        <v>39.799999999999997</v>
      </c>
      <c r="G24" s="129">
        <v>345809</v>
      </c>
      <c r="H24" s="116">
        <v>99.9</v>
      </c>
      <c r="I24" s="235">
        <v>31.6</v>
      </c>
      <c r="J24" s="235">
        <v>10.6</v>
      </c>
      <c r="K24" s="133">
        <v>13.5</v>
      </c>
    </row>
    <row r="25" spans="1:11" s="723" customFormat="1" ht="15.75" customHeight="1">
      <c r="A25" s="449" t="s">
        <v>204</v>
      </c>
      <c r="B25" s="238">
        <v>2809</v>
      </c>
      <c r="C25" s="462">
        <v>0.8</v>
      </c>
      <c r="D25" s="240">
        <v>1268</v>
      </c>
      <c r="E25" s="239">
        <v>2.9</v>
      </c>
      <c r="F25" s="239">
        <v>39.4</v>
      </c>
      <c r="G25" s="240">
        <v>302300</v>
      </c>
      <c r="H25" s="239">
        <v>102.6</v>
      </c>
      <c r="I25" s="249">
        <v>31.7</v>
      </c>
      <c r="J25" s="249">
        <v>17.2</v>
      </c>
      <c r="K25" s="247">
        <v>20.3</v>
      </c>
    </row>
    <row r="26" spans="1:11" s="723" customFormat="1" ht="15.75" customHeight="1">
      <c r="A26" s="722" t="s">
        <v>487</v>
      </c>
      <c r="B26" s="324">
        <v>2870</v>
      </c>
      <c r="C26" s="234">
        <v>-0.3</v>
      </c>
      <c r="D26" s="129">
        <v>2012</v>
      </c>
      <c r="E26" s="116">
        <v>3.5</v>
      </c>
      <c r="F26" s="428">
        <v>43</v>
      </c>
      <c r="G26" s="129">
        <v>319200</v>
      </c>
      <c r="H26" s="116">
        <v>97.9</v>
      </c>
      <c r="I26" s="235">
        <v>27.1</v>
      </c>
      <c r="J26" s="235">
        <v>13.8</v>
      </c>
      <c r="K26" s="133">
        <v>12.7</v>
      </c>
    </row>
    <row r="27" spans="1:11" s="723" customFormat="1" ht="15.75" customHeight="1">
      <c r="A27" s="449" t="s">
        <v>488</v>
      </c>
      <c r="B27" s="238">
        <v>3314</v>
      </c>
      <c r="C27" s="248" t="s">
        <v>735</v>
      </c>
      <c r="D27" s="240">
        <v>1557</v>
      </c>
      <c r="E27" s="239">
        <v>3.9</v>
      </c>
      <c r="F27" s="239">
        <v>42.8</v>
      </c>
      <c r="G27" s="240">
        <v>319300</v>
      </c>
      <c r="H27" s="239">
        <v>100.5</v>
      </c>
      <c r="I27" s="249">
        <v>28</v>
      </c>
      <c r="J27" s="599">
        <v>9.9</v>
      </c>
      <c r="K27" s="247">
        <v>10.4</v>
      </c>
    </row>
    <row r="28" spans="1:11" s="723" customFormat="1" ht="15.75" customHeight="1">
      <c r="A28" s="722" t="s">
        <v>208</v>
      </c>
      <c r="B28" s="324">
        <v>4073</v>
      </c>
      <c r="C28" s="234">
        <v>1.01</v>
      </c>
      <c r="D28" s="129">
        <v>1491</v>
      </c>
      <c r="E28" s="116">
        <v>3.6</v>
      </c>
      <c r="F28" s="428">
        <v>40.799999999999997</v>
      </c>
      <c r="G28" s="1188">
        <v>320500</v>
      </c>
      <c r="H28" s="116">
        <v>100.8</v>
      </c>
      <c r="I28" s="235">
        <v>27.5</v>
      </c>
      <c r="J28" s="235">
        <v>15.7</v>
      </c>
      <c r="K28" s="133">
        <v>10.3</v>
      </c>
    </row>
    <row r="29" spans="1:11" s="723" customFormat="1" ht="15.75" customHeight="1">
      <c r="A29" s="449" t="s">
        <v>489</v>
      </c>
      <c r="B29" s="238">
        <v>3188</v>
      </c>
      <c r="C29" s="248">
        <v>-2.74557657107992</v>
      </c>
      <c r="D29" s="240">
        <v>1714</v>
      </c>
      <c r="E29" s="239">
        <v>3.8173719376391984</v>
      </c>
      <c r="F29" s="239">
        <v>41.4</v>
      </c>
      <c r="G29" s="240">
        <v>318500</v>
      </c>
      <c r="H29" s="239">
        <v>99.4</v>
      </c>
      <c r="I29" s="249">
        <v>27.1</v>
      </c>
      <c r="J29" s="249">
        <v>14</v>
      </c>
      <c r="K29" s="247">
        <v>10.1</v>
      </c>
    </row>
    <row r="30" spans="1:11" s="723" customFormat="1" ht="15.75" customHeight="1">
      <c r="A30" s="722" t="s">
        <v>574</v>
      </c>
      <c r="B30" s="324">
        <v>2279</v>
      </c>
      <c r="C30" s="234">
        <v>-2.2000000000000002</v>
      </c>
      <c r="D30" s="129">
        <v>1194</v>
      </c>
      <c r="E30" s="116">
        <v>4.5999999999999996</v>
      </c>
      <c r="F30" s="428">
        <v>42.7</v>
      </c>
      <c r="G30" s="129">
        <v>330800</v>
      </c>
      <c r="H30" s="116">
        <v>100</v>
      </c>
      <c r="I30" s="235">
        <v>33.299999999999997</v>
      </c>
      <c r="J30" s="235">
        <v>18.7</v>
      </c>
      <c r="K30" s="133">
        <v>15.4</v>
      </c>
    </row>
    <row r="31" spans="1:11" s="723" customFormat="1" ht="15.75" customHeight="1">
      <c r="A31" s="449" t="s">
        <v>573</v>
      </c>
      <c r="B31" s="238">
        <v>1761</v>
      </c>
      <c r="C31" s="248">
        <v>0.2</v>
      </c>
      <c r="D31" s="240">
        <v>802</v>
      </c>
      <c r="E31" s="239">
        <v>4.3</v>
      </c>
      <c r="F31" s="239">
        <v>42.5</v>
      </c>
      <c r="G31" s="240">
        <v>312700</v>
      </c>
      <c r="H31" s="451">
        <v>98.9</v>
      </c>
      <c r="I31" s="249">
        <v>24.8</v>
      </c>
      <c r="J31" s="249">
        <v>8.3000000000000007</v>
      </c>
      <c r="K31" s="247">
        <v>5.3</v>
      </c>
    </row>
    <row r="32" spans="1:11" s="723" customFormat="1" ht="15.75" customHeight="1">
      <c r="A32" s="722" t="s">
        <v>257</v>
      </c>
      <c r="B32" s="324">
        <v>2832</v>
      </c>
      <c r="C32" s="234">
        <v>0</v>
      </c>
      <c r="D32" s="129">
        <v>1540</v>
      </c>
      <c r="E32" s="1771">
        <v>4.2</v>
      </c>
      <c r="F32" s="116">
        <v>44.6</v>
      </c>
      <c r="G32" s="129">
        <v>340200</v>
      </c>
      <c r="H32" s="116">
        <v>100.1</v>
      </c>
      <c r="I32" s="235">
        <v>32.4</v>
      </c>
      <c r="J32" s="1772">
        <v>8.5</v>
      </c>
      <c r="K32" s="1773">
        <v>7.1</v>
      </c>
    </row>
    <row r="33" spans="1:11" s="723" customFormat="1" ht="15.75" customHeight="1">
      <c r="A33" s="449" t="s">
        <v>607</v>
      </c>
      <c r="B33" s="238">
        <v>2119</v>
      </c>
      <c r="C33" s="248">
        <v>0</v>
      </c>
      <c r="D33" s="240">
        <v>1053</v>
      </c>
      <c r="E33" s="239">
        <v>4.5</v>
      </c>
      <c r="F33" s="239">
        <v>42.3</v>
      </c>
      <c r="G33" s="240">
        <v>317200</v>
      </c>
      <c r="H33" s="239">
        <v>99.3</v>
      </c>
      <c r="I33" s="249">
        <v>34</v>
      </c>
      <c r="J33" s="249">
        <v>20.9</v>
      </c>
      <c r="K33" s="247">
        <v>22.1</v>
      </c>
    </row>
    <row r="34" spans="1:11" s="723" customFormat="1" ht="15.75" customHeight="1">
      <c r="A34" s="722" t="s">
        <v>220</v>
      </c>
      <c r="B34" s="324">
        <v>4182</v>
      </c>
      <c r="C34" s="234">
        <v>0.4</v>
      </c>
      <c r="D34" s="129">
        <v>1475</v>
      </c>
      <c r="E34" s="116">
        <v>3.7</v>
      </c>
      <c r="F34" s="116">
        <v>41.1</v>
      </c>
      <c r="G34" s="129">
        <v>320700</v>
      </c>
      <c r="H34" s="116">
        <v>101.1</v>
      </c>
      <c r="I34" s="235">
        <v>36.700000000000003</v>
      </c>
      <c r="J34" s="235">
        <v>15</v>
      </c>
      <c r="K34" s="1221">
        <v>10.8</v>
      </c>
    </row>
    <row r="35" spans="1:11" s="723" customFormat="1" ht="15.75" customHeight="1">
      <c r="A35" s="449" t="s">
        <v>490</v>
      </c>
      <c r="B35" s="466">
        <v>3788</v>
      </c>
      <c r="C35" s="462">
        <v>1.1211959423385043</v>
      </c>
      <c r="D35" s="455">
        <v>1258</v>
      </c>
      <c r="E35" s="451">
        <v>3.3651389791698429</v>
      </c>
      <c r="F35" s="451">
        <v>39.1</v>
      </c>
      <c r="G35" s="455">
        <v>321000</v>
      </c>
      <c r="H35" s="451">
        <v>99.4</v>
      </c>
      <c r="I35" s="457">
        <v>26.5</v>
      </c>
      <c r="J35" s="457">
        <v>17.8</v>
      </c>
      <c r="K35" s="459">
        <v>13.9</v>
      </c>
    </row>
    <row r="36" spans="1:11" s="723" customFormat="1" ht="15.75" customHeight="1">
      <c r="A36" s="722" t="s">
        <v>218</v>
      </c>
      <c r="B36" s="324">
        <v>4015</v>
      </c>
      <c r="C36" s="234">
        <v>-7.4664011946241907E-2</v>
      </c>
      <c r="D36" s="129">
        <v>1137</v>
      </c>
      <c r="E36" s="116">
        <v>2.9532774366486922</v>
      </c>
      <c r="F36" s="116">
        <v>39.9</v>
      </c>
      <c r="G36" s="129">
        <v>303500</v>
      </c>
      <c r="H36" s="116">
        <v>100.2</v>
      </c>
      <c r="I36" s="235">
        <v>25.6</v>
      </c>
      <c r="J36" s="235">
        <v>28.8</v>
      </c>
      <c r="K36" s="1221">
        <v>18.8</v>
      </c>
    </row>
    <row r="37" spans="1:11" s="723" customFormat="1" ht="15.75" customHeight="1">
      <c r="A37" s="449" t="s">
        <v>602</v>
      </c>
      <c r="B37" s="466">
        <v>3908</v>
      </c>
      <c r="C37" s="462">
        <v>1.7</v>
      </c>
      <c r="D37" s="455">
        <v>1110</v>
      </c>
      <c r="E37" s="451">
        <v>2.9</v>
      </c>
      <c r="F37" s="451">
        <v>41.8</v>
      </c>
      <c r="G37" s="455">
        <v>316800</v>
      </c>
      <c r="H37" s="451">
        <v>100.6</v>
      </c>
      <c r="I37" s="457">
        <v>32.840000000000003</v>
      </c>
      <c r="J37" s="457">
        <v>26.1</v>
      </c>
      <c r="K37" s="768">
        <v>13.4</v>
      </c>
    </row>
    <row r="38" spans="1:11" s="723" customFormat="1" ht="15.75" customHeight="1">
      <c r="A38" s="722" t="s">
        <v>210</v>
      </c>
      <c r="B38" s="324">
        <v>3426</v>
      </c>
      <c r="C38" s="234">
        <v>0.03</v>
      </c>
      <c r="D38" s="129">
        <v>1490</v>
      </c>
      <c r="E38" s="116">
        <v>3.5</v>
      </c>
      <c r="F38" s="116">
        <v>41.8</v>
      </c>
      <c r="G38" s="129">
        <v>323300</v>
      </c>
      <c r="H38" s="116">
        <v>100</v>
      </c>
      <c r="I38" s="235">
        <v>24.6</v>
      </c>
      <c r="J38" s="235">
        <v>10.6</v>
      </c>
      <c r="K38" s="133">
        <v>9.1</v>
      </c>
    </row>
    <row r="39" spans="1:11" s="723" customFormat="1" ht="15.75" customHeight="1">
      <c r="A39" s="449" t="s">
        <v>229</v>
      </c>
      <c r="B39" s="466">
        <v>2401</v>
      </c>
      <c r="C39" s="462">
        <v>1.95</v>
      </c>
      <c r="D39" s="455">
        <v>1091</v>
      </c>
      <c r="E39" s="451">
        <v>3.17</v>
      </c>
      <c r="F39" s="451">
        <v>42.3</v>
      </c>
      <c r="G39" s="455">
        <v>320100</v>
      </c>
      <c r="H39" s="451">
        <v>99.9</v>
      </c>
      <c r="I39" s="457">
        <f>0.376*100</f>
        <v>37.6</v>
      </c>
      <c r="J39" s="457">
        <v>8.4</v>
      </c>
      <c r="K39" s="459">
        <v>6.7</v>
      </c>
    </row>
    <row r="40" spans="1:11" s="723" customFormat="1" ht="15.75" customHeight="1">
      <c r="A40" s="722" t="s">
        <v>491</v>
      </c>
      <c r="B40" s="324">
        <v>3544</v>
      </c>
      <c r="C40" s="234">
        <v>0</v>
      </c>
      <c r="D40" s="129">
        <v>1091</v>
      </c>
      <c r="E40" s="116">
        <v>2.6</v>
      </c>
      <c r="F40" s="116">
        <v>43.2</v>
      </c>
      <c r="G40" s="129">
        <v>327400</v>
      </c>
      <c r="H40" s="116">
        <v>100.1</v>
      </c>
      <c r="I40" s="235">
        <v>32.799999999999997</v>
      </c>
      <c r="J40" s="235">
        <v>25.4</v>
      </c>
      <c r="K40" s="133">
        <v>17.2</v>
      </c>
    </row>
    <row r="41" spans="1:11" s="723" customFormat="1" ht="15.75" customHeight="1">
      <c r="A41" s="449" t="s">
        <v>577</v>
      </c>
      <c r="B41" s="466">
        <v>2875</v>
      </c>
      <c r="C41" s="462">
        <f>102.8-100</f>
        <v>2.7999999999999972</v>
      </c>
      <c r="D41" s="455">
        <v>1504</v>
      </c>
      <c r="E41" s="451">
        <f>D41/378781*1000</f>
        <v>3.9706321066790569</v>
      </c>
      <c r="F41" s="451">
        <v>41.8</v>
      </c>
      <c r="G41" s="455">
        <v>312700</v>
      </c>
      <c r="H41" s="451">
        <v>100.7</v>
      </c>
      <c r="I41" s="457">
        <v>29</v>
      </c>
      <c r="J41" s="457">
        <v>20.399999999999999</v>
      </c>
      <c r="K41" s="459">
        <v>19.3</v>
      </c>
    </row>
    <row r="42" spans="1:11" s="723" customFormat="1" ht="15.75" customHeight="1">
      <c r="A42" s="722" t="s">
        <v>492</v>
      </c>
      <c r="B42" s="324">
        <v>2458</v>
      </c>
      <c r="C42" s="234">
        <v>0.5</v>
      </c>
      <c r="D42" s="129">
        <v>1164</v>
      </c>
      <c r="E42" s="116">
        <v>3.3</v>
      </c>
      <c r="F42" s="116">
        <v>41.5</v>
      </c>
      <c r="G42" s="129">
        <v>307173</v>
      </c>
      <c r="H42" s="116">
        <v>98.9</v>
      </c>
      <c r="I42" s="235">
        <v>29.5</v>
      </c>
      <c r="J42" s="235">
        <v>12.6</v>
      </c>
      <c r="K42" s="133">
        <v>15.3</v>
      </c>
    </row>
    <row r="43" spans="1:11" s="723" customFormat="1" ht="15.75" customHeight="1">
      <c r="A43" s="449" t="s">
        <v>493</v>
      </c>
      <c r="B43" s="466">
        <v>2927</v>
      </c>
      <c r="C43" s="462">
        <v>-0.74601559799999995</v>
      </c>
      <c r="D43" s="455">
        <v>1298</v>
      </c>
      <c r="E43" s="451">
        <v>3.2759991418799999</v>
      </c>
      <c r="F43" s="451">
        <v>44.1</v>
      </c>
      <c r="G43" s="455">
        <v>319026</v>
      </c>
      <c r="H43" s="451">
        <v>98.2</v>
      </c>
      <c r="I43" s="457">
        <v>34.9</v>
      </c>
      <c r="J43" s="457">
        <f>0.198*100</f>
        <v>19.8</v>
      </c>
      <c r="K43" s="459">
        <f>0.147*100</f>
        <v>14.7</v>
      </c>
    </row>
    <row r="44" spans="1:11" s="723" customFormat="1" ht="15.75" customHeight="1">
      <c r="A44" s="722" t="s">
        <v>572</v>
      </c>
      <c r="B44" s="324">
        <v>2407</v>
      </c>
      <c r="C44" s="234">
        <v>0.5</v>
      </c>
      <c r="D44" s="129">
        <v>892</v>
      </c>
      <c r="E44" s="116">
        <v>3.4</v>
      </c>
      <c r="F44" s="116">
        <v>42.5</v>
      </c>
      <c r="G44" s="129">
        <v>317800</v>
      </c>
      <c r="H44" s="116">
        <v>99</v>
      </c>
      <c r="I44" s="235">
        <v>33.5</v>
      </c>
      <c r="J44" s="235">
        <v>18.3</v>
      </c>
      <c r="K44" s="133">
        <v>15.2</v>
      </c>
    </row>
    <row r="45" spans="1:11" s="723" customFormat="1" ht="15.75" customHeight="1">
      <c r="A45" s="449" t="s">
        <v>571</v>
      </c>
      <c r="B45" s="466">
        <v>1220</v>
      </c>
      <c r="C45" s="462">
        <v>0.2</v>
      </c>
      <c r="D45" s="455">
        <v>791</v>
      </c>
      <c r="E45" s="451">
        <v>3.4</v>
      </c>
      <c r="F45" s="451">
        <v>41.7</v>
      </c>
      <c r="G45" s="455">
        <v>297260</v>
      </c>
      <c r="H45" s="451">
        <v>95.3</v>
      </c>
      <c r="I45" s="457">
        <v>28.1</v>
      </c>
      <c r="J45" s="457">
        <v>15.2</v>
      </c>
      <c r="K45" s="459">
        <v>13.5</v>
      </c>
    </row>
    <row r="46" spans="1:11" s="723" customFormat="1" ht="15.75" customHeight="1">
      <c r="A46" s="722" t="s">
        <v>494</v>
      </c>
      <c r="B46" s="324">
        <v>3073</v>
      </c>
      <c r="C46" s="234">
        <v>1.2187088274044697</v>
      </c>
      <c r="D46" s="129">
        <v>1613</v>
      </c>
      <c r="E46" s="116">
        <v>3.3280857007859068</v>
      </c>
      <c r="F46" s="116">
        <v>41.3</v>
      </c>
      <c r="G46" s="129">
        <v>310000</v>
      </c>
      <c r="H46" s="116">
        <v>100.5</v>
      </c>
      <c r="I46" s="235">
        <v>31.5</v>
      </c>
      <c r="J46" s="235">
        <v>14.8</v>
      </c>
      <c r="K46" s="133">
        <v>13.1</v>
      </c>
    </row>
    <row r="47" spans="1:11" s="723" customFormat="1" ht="15.75" customHeight="1">
      <c r="A47" s="449" t="s">
        <v>495</v>
      </c>
      <c r="B47" s="466">
        <v>4001</v>
      </c>
      <c r="C47" s="462">
        <v>1.2</v>
      </c>
      <c r="D47" s="455">
        <v>1864</v>
      </c>
      <c r="E47" s="451">
        <v>3.5</v>
      </c>
      <c r="F47" s="451">
        <v>43.8</v>
      </c>
      <c r="G47" s="455">
        <v>332500</v>
      </c>
      <c r="H47" s="451">
        <v>101.3</v>
      </c>
      <c r="I47" s="457">
        <v>34.9</v>
      </c>
      <c r="J47" s="457">
        <v>11.2</v>
      </c>
      <c r="K47" s="459">
        <v>11.3</v>
      </c>
    </row>
    <row r="48" spans="1:11" s="723" customFormat="1" ht="15.75" customHeight="1">
      <c r="A48" s="722" t="s">
        <v>496</v>
      </c>
      <c r="B48" s="324">
        <v>3269</v>
      </c>
      <c r="C48" s="234">
        <v>0.4</v>
      </c>
      <c r="D48" s="129">
        <v>1585</v>
      </c>
      <c r="E48" s="116">
        <v>3.4</v>
      </c>
      <c r="F48" s="116">
        <v>40.799999999999997</v>
      </c>
      <c r="G48" s="129">
        <v>305000</v>
      </c>
      <c r="H48" s="116">
        <v>98.3</v>
      </c>
      <c r="I48" s="235">
        <v>37.5</v>
      </c>
      <c r="J48" s="235">
        <v>12.4</v>
      </c>
      <c r="K48" s="133">
        <v>12.9</v>
      </c>
    </row>
    <row r="49" spans="1:11" s="723" customFormat="1" ht="15.75" customHeight="1">
      <c r="A49" s="449" t="s">
        <v>570</v>
      </c>
      <c r="B49" s="466">
        <v>2039</v>
      </c>
      <c r="C49" s="462">
        <v>0.1</v>
      </c>
      <c r="D49" s="455">
        <v>1260</v>
      </c>
      <c r="E49" s="451">
        <v>4.0999999999999996</v>
      </c>
      <c r="F49" s="451">
        <v>44.6</v>
      </c>
      <c r="G49" s="455">
        <v>334600</v>
      </c>
      <c r="H49" s="457">
        <v>100.2</v>
      </c>
      <c r="I49" s="484">
        <v>28.4</v>
      </c>
      <c r="J49" s="457">
        <v>20.8</v>
      </c>
      <c r="K49" s="459">
        <v>12.7</v>
      </c>
    </row>
    <row r="50" spans="1:11" s="723" customFormat="1" ht="15.75" customHeight="1">
      <c r="A50" s="722" t="s">
        <v>497</v>
      </c>
      <c r="B50" s="324">
        <v>3856</v>
      </c>
      <c r="C50" s="234">
        <v>-0.1</v>
      </c>
      <c r="D50" s="129">
        <v>1626</v>
      </c>
      <c r="E50" s="116">
        <v>3.4</v>
      </c>
      <c r="F50" s="116">
        <v>41.3</v>
      </c>
      <c r="G50" s="129">
        <v>319600</v>
      </c>
      <c r="H50" s="116">
        <v>101.5</v>
      </c>
      <c r="I50" s="235">
        <v>34.200000000000003</v>
      </c>
      <c r="J50" s="235">
        <v>13.7</v>
      </c>
      <c r="K50" s="133">
        <v>10.9</v>
      </c>
    </row>
    <row r="51" spans="1:11" s="723" customFormat="1" ht="15.75" customHeight="1">
      <c r="A51" s="449" t="s">
        <v>212</v>
      </c>
      <c r="B51" s="466">
        <v>2680</v>
      </c>
      <c r="C51" s="462">
        <v>-3</v>
      </c>
      <c r="D51" s="455">
        <v>1094</v>
      </c>
      <c r="E51" s="451">
        <v>3.1</v>
      </c>
      <c r="F51" s="451">
        <v>40.9</v>
      </c>
      <c r="G51" s="455">
        <v>314300</v>
      </c>
      <c r="H51" s="451">
        <v>99.8</v>
      </c>
      <c r="I51" s="457">
        <v>32.4</v>
      </c>
      <c r="J51" s="457">
        <v>24.2</v>
      </c>
      <c r="K51" s="459">
        <v>17.8</v>
      </c>
    </row>
    <row r="52" spans="1:11" s="723" customFormat="1" ht="15.75" customHeight="1">
      <c r="A52" s="722" t="s">
        <v>498</v>
      </c>
      <c r="B52" s="324">
        <v>2829</v>
      </c>
      <c r="C52" s="234" t="s">
        <v>749</v>
      </c>
      <c r="D52" s="129">
        <v>1394</v>
      </c>
      <c r="E52" s="116">
        <v>3.8</v>
      </c>
      <c r="F52" s="116">
        <v>43.5</v>
      </c>
      <c r="G52" s="129">
        <v>324400</v>
      </c>
      <c r="H52" s="116">
        <v>99.2</v>
      </c>
      <c r="I52" s="235">
        <v>30.1</v>
      </c>
      <c r="J52" s="235">
        <v>8.1</v>
      </c>
      <c r="K52" s="133">
        <v>9.1999999999999993</v>
      </c>
    </row>
    <row r="53" spans="1:11" s="723" customFormat="1" ht="15.75" customHeight="1">
      <c r="A53" s="449" t="s">
        <v>569</v>
      </c>
      <c r="B53" s="466">
        <v>1867</v>
      </c>
      <c r="C53" s="462">
        <v>-0.04</v>
      </c>
      <c r="D53" s="455">
        <v>851</v>
      </c>
      <c r="E53" s="451">
        <v>4.5960000000000001</v>
      </c>
      <c r="F53" s="451">
        <v>43.5</v>
      </c>
      <c r="G53" s="455">
        <v>317793</v>
      </c>
      <c r="H53" s="451">
        <v>97</v>
      </c>
      <c r="I53" s="457">
        <v>30.7</v>
      </c>
      <c r="J53" s="457">
        <v>16.899999999999999</v>
      </c>
      <c r="K53" s="459">
        <v>15.596</v>
      </c>
    </row>
    <row r="54" spans="1:11" s="723" customFormat="1" ht="15.75" customHeight="1">
      <c r="A54" s="722" t="s">
        <v>568</v>
      </c>
      <c r="B54" s="324">
        <v>2509</v>
      </c>
      <c r="C54" s="234">
        <v>0.7</v>
      </c>
      <c r="D54" s="733">
        <v>1085</v>
      </c>
      <c r="E54" s="116">
        <v>5.4</v>
      </c>
      <c r="F54" s="116">
        <v>43.1</v>
      </c>
      <c r="G54" s="129">
        <v>326800</v>
      </c>
      <c r="H54" s="116">
        <v>99.3</v>
      </c>
      <c r="I54" s="235">
        <v>34.799999999999997</v>
      </c>
      <c r="J54" s="235">
        <v>25.8</v>
      </c>
      <c r="K54" s="133">
        <v>21.2</v>
      </c>
    </row>
    <row r="55" spans="1:11" s="723" customFormat="1" ht="15.75" customHeight="1">
      <c r="A55" s="449" t="s">
        <v>214</v>
      </c>
      <c r="B55" s="466">
        <v>3504</v>
      </c>
      <c r="C55" s="462">
        <v>0.5</v>
      </c>
      <c r="D55" s="455">
        <v>1678</v>
      </c>
      <c r="E55" s="451">
        <v>3.5</v>
      </c>
      <c r="F55" s="451">
        <v>42.8</v>
      </c>
      <c r="G55" s="455">
        <v>331898</v>
      </c>
      <c r="H55" s="451">
        <v>101.3</v>
      </c>
      <c r="I55" s="457">
        <v>29.8</v>
      </c>
      <c r="J55" s="451">
        <v>9.9</v>
      </c>
      <c r="K55" s="459">
        <v>7.3</v>
      </c>
    </row>
    <row r="56" spans="1:11" s="723" customFormat="1" ht="15.75" customHeight="1">
      <c r="A56" s="722" t="s">
        <v>567</v>
      </c>
      <c r="B56" s="324">
        <v>1830</v>
      </c>
      <c r="C56" s="234">
        <v>-0.6</v>
      </c>
      <c r="D56" s="129">
        <v>1073</v>
      </c>
      <c r="E56" s="116">
        <v>5</v>
      </c>
      <c r="F56" s="116">
        <v>45.9</v>
      </c>
      <c r="G56" s="129">
        <v>344122</v>
      </c>
      <c r="H56" s="116">
        <v>98.6</v>
      </c>
      <c r="I56" s="235">
        <v>22.3</v>
      </c>
      <c r="J56" s="116">
        <v>8.6999999999999993</v>
      </c>
      <c r="K56" s="133">
        <v>7.6</v>
      </c>
    </row>
    <row r="57" spans="1:11" s="723" customFormat="1" ht="15.75" customHeight="1">
      <c r="A57" s="449" t="s">
        <v>249</v>
      </c>
      <c r="B57" s="466">
        <v>4049</v>
      </c>
      <c r="C57" s="462">
        <v>0</v>
      </c>
      <c r="D57" s="455">
        <v>1682</v>
      </c>
      <c r="E57" s="451">
        <v>3.6</v>
      </c>
      <c r="F57" s="451">
        <v>41.2</v>
      </c>
      <c r="G57" s="455">
        <v>317700</v>
      </c>
      <c r="H57" s="451">
        <v>100.7</v>
      </c>
      <c r="I57" s="457">
        <v>26.1</v>
      </c>
      <c r="J57" s="451">
        <v>17</v>
      </c>
      <c r="K57" s="459">
        <v>12.5</v>
      </c>
    </row>
    <row r="58" spans="1:11" s="723" customFormat="1" ht="15.75" customHeight="1">
      <c r="A58" s="722" t="s">
        <v>268</v>
      </c>
      <c r="B58" s="324">
        <v>2562</v>
      </c>
      <c r="C58" s="234">
        <v>-2.6</v>
      </c>
      <c r="D58" s="129">
        <v>1535</v>
      </c>
      <c r="E58" s="116">
        <v>5.2</v>
      </c>
      <c r="F58" s="116">
        <v>42.9</v>
      </c>
      <c r="G58" s="129">
        <v>392409</v>
      </c>
      <c r="H58" s="116">
        <v>99.7</v>
      </c>
      <c r="I58" s="235">
        <v>29.4</v>
      </c>
      <c r="J58" s="116">
        <v>9.8000000000000007</v>
      </c>
      <c r="K58" s="133">
        <v>11.4</v>
      </c>
    </row>
    <row r="59" spans="1:11" s="723" customFormat="1" ht="15.75" customHeight="1">
      <c r="A59" s="449" t="s">
        <v>216</v>
      </c>
      <c r="B59" s="466">
        <v>3750</v>
      </c>
      <c r="C59" s="462">
        <v>1.27</v>
      </c>
      <c r="D59" s="455">
        <v>1471</v>
      </c>
      <c r="E59" s="451">
        <v>3.5</v>
      </c>
      <c r="F59" s="451">
        <v>41.7</v>
      </c>
      <c r="G59" s="455">
        <v>316200</v>
      </c>
      <c r="H59" s="451">
        <v>100.9</v>
      </c>
      <c r="I59" s="457">
        <v>38.299999999999997</v>
      </c>
      <c r="J59" s="451">
        <v>13.3</v>
      </c>
      <c r="K59" s="459">
        <v>9.1999999999999993</v>
      </c>
    </row>
    <row r="60" spans="1:11" s="723" customFormat="1" ht="15.75" customHeight="1">
      <c r="A60" s="722" t="s">
        <v>259</v>
      </c>
      <c r="B60" s="324">
        <v>3361</v>
      </c>
      <c r="C60" s="234">
        <v>0.4</v>
      </c>
      <c r="D60" s="129">
        <v>1862</v>
      </c>
      <c r="E60" s="116">
        <v>3.7</v>
      </c>
      <c r="F60" s="116">
        <v>43</v>
      </c>
      <c r="G60" s="129">
        <v>320100</v>
      </c>
      <c r="H60" s="116">
        <v>98.9</v>
      </c>
      <c r="I60" s="235">
        <v>44.1</v>
      </c>
      <c r="J60" s="116">
        <v>10</v>
      </c>
      <c r="K60" s="133">
        <v>6.3</v>
      </c>
    </row>
    <row r="61" spans="1:11" s="723" customFormat="1" ht="15.75" customHeight="1">
      <c r="A61" s="449" t="s">
        <v>260</v>
      </c>
      <c r="B61" s="466">
        <v>2854</v>
      </c>
      <c r="C61" s="451">
        <v>0.812433768</v>
      </c>
      <c r="D61" s="455">
        <v>1464</v>
      </c>
      <c r="E61" s="451">
        <v>4.52690166975</v>
      </c>
      <c r="F61" s="451">
        <v>42.1</v>
      </c>
      <c r="G61" s="455">
        <v>319700</v>
      </c>
      <c r="H61" s="451">
        <v>99.1</v>
      </c>
      <c r="I61" s="457">
        <v>32</v>
      </c>
      <c r="J61" s="457">
        <v>14.5</v>
      </c>
      <c r="K61" s="459">
        <v>18</v>
      </c>
    </row>
    <row r="62" spans="1:11" s="723" customFormat="1" ht="15.75" customHeight="1">
      <c r="A62" s="722" t="s">
        <v>266</v>
      </c>
      <c r="B62" s="324">
        <v>1869</v>
      </c>
      <c r="C62" s="234">
        <v>-0.6</v>
      </c>
      <c r="D62" s="733">
        <v>1347</v>
      </c>
      <c r="E62" s="116">
        <v>4.4000000000000004</v>
      </c>
      <c r="F62" s="116">
        <v>43.1</v>
      </c>
      <c r="G62" s="129">
        <v>327000</v>
      </c>
      <c r="H62" s="116">
        <v>99.3</v>
      </c>
      <c r="I62" s="235">
        <v>44.6</v>
      </c>
      <c r="J62" s="235">
        <v>15.1</v>
      </c>
      <c r="K62" s="133">
        <v>13.8</v>
      </c>
    </row>
    <row r="63" spans="1:11" s="723" customFormat="1" ht="15.75" customHeight="1">
      <c r="A63" s="449" t="s">
        <v>351</v>
      </c>
      <c r="B63" s="466">
        <v>3189</v>
      </c>
      <c r="C63" s="462">
        <v>0.56764427625354774</v>
      </c>
      <c r="D63" s="455">
        <v>1784</v>
      </c>
      <c r="E63" s="451">
        <v>4.3406326034063261</v>
      </c>
      <c r="F63" s="451">
        <v>41.6</v>
      </c>
      <c r="G63" s="455">
        <v>310300</v>
      </c>
      <c r="H63" s="451">
        <v>98</v>
      </c>
      <c r="I63" s="457">
        <v>22.8</v>
      </c>
      <c r="J63" s="457">
        <v>14.3</v>
      </c>
      <c r="K63" s="459">
        <v>14.2</v>
      </c>
    </row>
    <row r="64" spans="1:11" s="723" customFormat="1" ht="15.75" customHeight="1">
      <c r="A64" s="722" t="s">
        <v>566</v>
      </c>
      <c r="B64" s="324">
        <v>2465</v>
      </c>
      <c r="C64" s="234">
        <v>0.6</v>
      </c>
      <c r="D64" s="733">
        <v>1260</v>
      </c>
      <c r="E64" s="116">
        <v>5.2</v>
      </c>
      <c r="F64" s="116">
        <v>42.6</v>
      </c>
      <c r="G64" s="129">
        <v>326700</v>
      </c>
      <c r="H64" s="116">
        <v>99.1</v>
      </c>
      <c r="I64" s="235">
        <v>25.5</v>
      </c>
      <c r="J64" s="235">
        <v>12</v>
      </c>
      <c r="K64" s="133">
        <v>9.3000000000000007</v>
      </c>
    </row>
    <row r="65" spans="1:13" s="723" customFormat="1" ht="15.75" customHeight="1">
      <c r="A65" s="449" t="s">
        <v>261</v>
      </c>
      <c r="B65" s="466">
        <v>3369</v>
      </c>
      <c r="C65" s="462">
        <v>1.38</v>
      </c>
      <c r="D65" s="455">
        <v>1807</v>
      </c>
      <c r="E65" s="451">
        <v>3.78</v>
      </c>
      <c r="F65" s="451">
        <v>40.5</v>
      </c>
      <c r="G65" s="455">
        <v>315000</v>
      </c>
      <c r="H65" s="451">
        <v>100.2</v>
      </c>
      <c r="I65" s="457">
        <v>28</v>
      </c>
      <c r="J65" s="457">
        <v>29</v>
      </c>
      <c r="K65" s="459">
        <v>26.3</v>
      </c>
    </row>
    <row r="66" spans="1:13" s="723" customFormat="1" ht="15.75" customHeight="1">
      <c r="A66" s="722" t="s">
        <v>222</v>
      </c>
      <c r="B66" s="324">
        <v>2478</v>
      </c>
      <c r="C66" s="234">
        <v>0.4</v>
      </c>
      <c r="D66" s="733">
        <v>1545</v>
      </c>
      <c r="E66" s="116">
        <v>3.9</v>
      </c>
      <c r="F66" s="116">
        <v>40.4</v>
      </c>
      <c r="G66" s="129">
        <v>309500</v>
      </c>
      <c r="H66" s="116">
        <v>98.8</v>
      </c>
      <c r="I66" s="235">
        <v>31.1</v>
      </c>
      <c r="J66" s="235">
        <v>15.4</v>
      </c>
      <c r="K66" s="133">
        <v>16.399999999999999</v>
      </c>
    </row>
    <row r="67" spans="1:13" s="723" customFormat="1" ht="15.75" customHeight="1">
      <c r="A67" s="449" t="s">
        <v>251</v>
      </c>
      <c r="B67" s="466">
        <v>5686</v>
      </c>
      <c r="C67" s="462">
        <v>1</v>
      </c>
      <c r="D67" s="455">
        <v>2121</v>
      </c>
      <c r="E67" s="451">
        <v>3.5</v>
      </c>
      <c r="F67" s="451">
        <v>41.7</v>
      </c>
      <c r="G67" s="455">
        <v>319000</v>
      </c>
      <c r="H67" s="451">
        <v>99.5</v>
      </c>
      <c r="I67" s="457">
        <v>35.6</v>
      </c>
      <c r="J67" s="457">
        <v>15.8</v>
      </c>
      <c r="K67" s="459">
        <v>13.5</v>
      </c>
      <c r="M67" s="86"/>
    </row>
    <row r="68" spans="1:13" s="723" customFormat="1" ht="15.75" customHeight="1" thickBot="1">
      <c r="A68" s="722" t="s">
        <v>499</v>
      </c>
      <c r="B68" s="325">
        <v>2389</v>
      </c>
      <c r="C68" s="329">
        <v>0.1</v>
      </c>
      <c r="D68" s="129">
        <v>1346</v>
      </c>
      <c r="E68" s="116">
        <v>4.2</v>
      </c>
      <c r="F68" s="116">
        <v>41</v>
      </c>
      <c r="G68" s="129">
        <v>300500</v>
      </c>
      <c r="H68" s="116">
        <v>97.8</v>
      </c>
      <c r="I68" s="235">
        <v>39.200000000000003</v>
      </c>
      <c r="J68" s="235">
        <v>17.899999999999999</v>
      </c>
      <c r="K68" s="734">
        <v>20.9</v>
      </c>
    </row>
    <row r="69" spans="1:13" s="723" customFormat="1" ht="15.75" customHeight="1" thickTop="1">
      <c r="A69" s="450" t="s">
        <v>665</v>
      </c>
      <c r="B69" s="552">
        <f>SUM(B7:B68)</f>
        <v>183655</v>
      </c>
      <c r="C69" s="553" t="s">
        <v>550</v>
      </c>
      <c r="D69" s="581">
        <f>SUM(D7:D68)</f>
        <v>86010</v>
      </c>
      <c r="E69" s="553" t="s">
        <v>550</v>
      </c>
      <c r="F69" s="553" t="s">
        <v>550</v>
      </c>
      <c r="G69" s="553" t="s">
        <v>550</v>
      </c>
      <c r="H69" s="579" t="s">
        <v>550</v>
      </c>
      <c r="I69" s="735" t="s">
        <v>550</v>
      </c>
      <c r="J69" s="736" t="s">
        <v>550</v>
      </c>
      <c r="K69" s="576" t="s">
        <v>550</v>
      </c>
    </row>
    <row r="70" spans="1:13" s="723" customFormat="1" ht="15.75" customHeight="1">
      <c r="A70" s="940" t="s">
        <v>666</v>
      </c>
      <c r="B70" s="941">
        <f>AVERAGE(B7:B68)</f>
        <v>2962.1774193548385</v>
      </c>
      <c r="C70" s="942">
        <f t="shared" ref="C70:K70" si="0">AVERAGE(C7:C68)</f>
        <v>0.25272877721617265</v>
      </c>
      <c r="D70" s="943">
        <f t="shared" si="0"/>
        <v>1387.258064516129</v>
      </c>
      <c r="E70" s="942">
        <f t="shared" si="0"/>
        <v>3.8900781711708556</v>
      </c>
      <c r="F70" s="942">
        <f t="shared" si="0"/>
        <v>41.933870967741917</v>
      </c>
      <c r="G70" s="943">
        <f t="shared" si="0"/>
        <v>320199.79032258067</v>
      </c>
      <c r="H70" s="944">
        <f t="shared" si="0"/>
        <v>99.691935483870978</v>
      </c>
      <c r="I70" s="945">
        <f t="shared" si="0"/>
        <v>30.555322580645157</v>
      </c>
      <c r="J70" s="945">
        <f t="shared" si="0"/>
        <v>15.273709677419351</v>
      </c>
      <c r="K70" s="195">
        <f t="shared" si="0"/>
        <v>13.378161290322577</v>
      </c>
      <c r="M70" s="86"/>
    </row>
    <row r="71" spans="1:13" s="113" customFormat="1" ht="13.15" customHeight="1">
      <c r="A71" s="936" t="s">
        <v>793</v>
      </c>
      <c r="B71" s="1440"/>
      <c r="C71" s="1440"/>
      <c r="D71" s="1440"/>
      <c r="E71" s="1440"/>
      <c r="F71" s="1440"/>
      <c r="G71" s="1440"/>
      <c r="H71" s="1440"/>
      <c r="I71" s="1440"/>
      <c r="J71" s="946"/>
      <c r="K71" s="946"/>
    </row>
    <row r="72" spans="1:13" s="113" customFormat="1" ht="13.15" customHeight="1">
      <c r="B72" s="1427"/>
      <c r="C72" s="1427"/>
      <c r="D72" s="1427"/>
      <c r="E72" s="1427"/>
      <c r="F72" s="1427"/>
      <c r="G72" s="1427"/>
      <c r="H72" s="1427"/>
      <c r="I72" s="1427"/>
    </row>
    <row r="73" spans="1:13" s="113" customFormat="1" ht="11.45" customHeight="1">
      <c r="B73" s="1427"/>
      <c r="C73" s="1427"/>
      <c r="D73" s="1427"/>
      <c r="E73" s="1427"/>
      <c r="F73" s="1427"/>
      <c r="G73" s="1427"/>
      <c r="H73" s="1427"/>
      <c r="I73" s="1427"/>
    </row>
    <row r="74" spans="1:13" s="113" customFormat="1" ht="13.15" customHeight="1">
      <c r="B74" s="40"/>
      <c r="C74" s="40"/>
      <c r="D74" s="40"/>
      <c r="E74" s="40"/>
      <c r="F74" s="40"/>
      <c r="G74" s="40"/>
      <c r="H74" s="40"/>
      <c r="I74" s="40"/>
      <c r="J74" s="40"/>
      <c r="K74" s="40"/>
    </row>
    <row r="75" spans="1:13" s="113" customFormat="1" ht="13.15" customHeight="1">
      <c r="A75" s="79"/>
      <c r="B75" s="1427"/>
      <c r="C75" s="1427"/>
      <c r="D75" s="1427"/>
      <c r="E75" s="1427"/>
      <c r="F75" s="1427"/>
      <c r="G75" s="1427"/>
      <c r="H75" s="1427"/>
      <c r="I75" s="1427"/>
      <c r="J75" s="40"/>
      <c r="K75" s="826"/>
    </row>
    <row r="76" spans="1:13" s="113" customFormat="1" ht="13.15" customHeight="1">
      <c r="A76" s="79"/>
      <c r="B76" s="40"/>
      <c r="C76" s="40"/>
      <c r="D76" s="40"/>
      <c r="E76" s="40"/>
      <c r="F76" s="40"/>
      <c r="G76" s="40"/>
      <c r="H76" s="40"/>
      <c r="I76" s="40"/>
      <c r="J76" s="826"/>
      <c r="K76" s="826"/>
    </row>
    <row r="77" spans="1:13" s="113" customFormat="1" ht="13.15" customHeight="1">
      <c r="A77" s="79"/>
      <c r="B77" s="826"/>
      <c r="C77" s="826"/>
      <c r="D77" s="826"/>
      <c r="E77" s="826"/>
      <c r="F77" s="826"/>
      <c r="G77" s="826"/>
      <c r="H77" s="826"/>
      <c r="I77" s="826"/>
      <c r="J77" s="826"/>
      <c r="K77" s="826"/>
    </row>
    <row r="78" spans="1:13">
      <c r="A78" s="79"/>
      <c r="B78" s="706"/>
      <c r="C78" s="706"/>
      <c r="D78" s="706"/>
      <c r="E78" s="706"/>
      <c r="F78" s="706"/>
      <c r="G78" s="706"/>
      <c r="H78" s="706"/>
      <c r="I78" s="706"/>
      <c r="J78" s="706"/>
      <c r="K78" s="706"/>
    </row>
    <row r="80" spans="1:13">
      <c r="C80" s="723"/>
      <c r="D80" s="723"/>
      <c r="E80" s="723"/>
      <c r="F80" s="723"/>
      <c r="G80" s="723"/>
      <c r="H80" s="723"/>
      <c r="I80" s="723"/>
      <c r="K80" s="723"/>
    </row>
  </sheetData>
  <customSheetViews>
    <customSheetView guid="{CFB8F6A3-286B-44DA-98E2-E06FA9DC17D9}" scale="90" showGridLines="0">
      <pane xSplit="1" ySplit="6" topLeftCell="B46" activePane="bottomRight" state="frozen"/>
      <selection pane="bottomRight" activeCell="A7" sqref="A7:D54"/>
      <colBreaks count="1" manualBreakCount="1">
        <brk id="10" max="1048575" man="1"/>
      </colBreaks>
      <pageMargins left="0.9055118110236221" right="0.59055118110236227" top="0.78740157480314965" bottom="0.19685039370078741" header="0.51181102362204722" footer="0.19685039370078741"/>
      <pageSetup paperSize="9" scale="80" firstPageNumber="7" orientation="portrait" useFirstPageNumber="1" r:id="rId1"/>
      <headerFooter alignWithMargins="0"/>
    </customSheetView>
    <customSheetView guid="{429188B7-F8E8-41E0-BAA6-8F869C883D4F}" scale="90" showGridLines="0">
      <pane xSplit="1" ySplit="6" topLeftCell="B52" activePane="bottomRight" state="frozen"/>
      <selection pane="bottomRight" activeCell="A2" sqref="A2"/>
      <pageMargins left="0.74803149606299202" right="0.23622047244094502" top="0.98425196850393704" bottom="0.39370078740157499" header="0.59055118110236204" footer="0.31496062992126"/>
      <pageSetup paperSize="8" firstPageNumber="7" orientation="portrait" r:id="rId2"/>
      <headerFooter alignWithMargins="0">
        <oddHeader>&amp;L&amp;16 ２　職員数及び職員給料等</oddHeader>
      </headerFooter>
    </customSheetView>
  </customSheetViews>
  <mergeCells count="12">
    <mergeCell ref="K4:K5"/>
    <mergeCell ref="G4:G5"/>
    <mergeCell ref="D4:E4"/>
    <mergeCell ref="I3:I5"/>
    <mergeCell ref="B71:I71"/>
    <mergeCell ref="H3:H5"/>
    <mergeCell ref="B75:I75"/>
    <mergeCell ref="B73:I73"/>
    <mergeCell ref="D3:G3"/>
    <mergeCell ref="F4:F5"/>
    <mergeCell ref="C4:C5"/>
    <mergeCell ref="B72:I72"/>
  </mergeCells>
  <phoneticPr fontId="2"/>
  <dataValidations count="1">
    <dataValidation imeMode="disabled" allowBlank="1" showInputMessage="1" showErrorMessage="1" sqref="B7:K68" xr:uid="{00000000-0002-0000-0300-000000000000}"/>
  </dataValidations>
  <pageMargins left="0.74803149606299213" right="0.23622047244094491" top="0.98425196850393704" bottom="0.39370078740157483" header="0.59055118110236227" footer="0.31496062992125984"/>
  <pageSetup paperSize="9" scale="74" firstPageNumber="7" orientation="portrait" r:id="rId3"/>
  <headerFooter alignWithMargins="0">
    <oddHeader>&amp;L&amp;16 ２　職員数及び職員給料等</oddHeader>
  </headerFooter>
  <rowBreaks count="2" manualBreakCount="2">
    <brk id="71" max="10" man="1"/>
    <brk id="77" max="10" man="1"/>
  </row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CX141"/>
  <sheetViews>
    <sheetView showGridLines="0" view="pageBreakPreview" zoomScaleNormal="100" zoomScaleSheetLayoutView="100" workbookViewId="0">
      <pane xSplit="1" ySplit="6" topLeftCell="V7" activePane="bottomRight" state="frozen"/>
      <selection sqref="A1:C2"/>
      <selection pane="topRight" sqref="A1:C2"/>
      <selection pane="bottomLeft" sqref="A1:C2"/>
      <selection pane="bottomRight"/>
    </sheetView>
  </sheetViews>
  <sheetFormatPr defaultColWidth="8.875" defaultRowHeight="13.5"/>
  <cols>
    <col min="1" max="1" width="12.25" customWidth="1"/>
    <col min="2" max="4" width="10" customWidth="1"/>
    <col min="5" max="5" width="1.75" customWidth="1"/>
    <col min="6" max="11" width="7.5" customWidth="1"/>
    <col min="12" max="12" width="9" customWidth="1"/>
    <col min="13" max="13" width="10.375" customWidth="1"/>
    <col min="14" max="15" width="9.75" customWidth="1"/>
    <col min="16" max="16" width="12.75" customWidth="1"/>
    <col min="17" max="18" width="9.625" customWidth="1"/>
    <col min="19" max="19" width="11.75" customWidth="1"/>
    <col min="20" max="25" width="9.5" customWidth="1"/>
    <col min="26" max="26" width="13.875" customWidth="1"/>
    <col min="27" max="27" width="2.375" customWidth="1"/>
    <col min="28" max="28" width="11" bestFit="1" customWidth="1"/>
    <col min="29" max="29" width="15.25" bestFit="1" customWidth="1"/>
    <col min="30" max="30" width="19.75" bestFit="1" customWidth="1"/>
    <col min="31" max="32" width="13" bestFit="1" customWidth="1"/>
    <col min="33" max="33" width="2.5" customWidth="1"/>
    <col min="34" max="34" width="13.375" customWidth="1"/>
    <col min="35" max="35" width="10.75" customWidth="1"/>
    <col min="36" max="36" width="13" customWidth="1"/>
    <col min="37" max="37" width="9.5" customWidth="1"/>
    <col min="38" max="41" width="12.375" customWidth="1"/>
    <col min="42" max="42" width="2.375" customWidth="1"/>
    <col min="43" max="48" width="10" customWidth="1"/>
    <col min="49" max="50" width="10.5" customWidth="1"/>
    <col min="51" max="51" width="10" customWidth="1"/>
    <col min="52" max="55" width="11.25" customWidth="1"/>
    <col min="56" max="56" width="10" customWidth="1"/>
    <col min="57" max="60" width="11.25" customWidth="1"/>
    <col min="61" max="61" width="10" customWidth="1"/>
    <col min="62" max="64" width="11.25" customWidth="1"/>
    <col min="65" max="67" width="10.25" customWidth="1"/>
    <col min="68" max="68" width="10" customWidth="1"/>
    <col min="69" max="74" width="10.25" customWidth="1"/>
    <col min="75" max="75" width="9.375" customWidth="1"/>
    <col min="76" max="77" width="10.625" customWidth="1"/>
    <col min="78" max="79" width="11.875" customWidth="1"/>
    <col min="80" max="80" width="12.375" customWidth="1"/>
    <col min="81" max="81" width="2" customWidth="1"/>
    <col min="82" max="83" width="10.625" customWidth="1"/>
    <col min="84" max="84" width="10.625" style="659" customWidth="1"/>
    <col min="85" max="85" width="10.625" customWidth="1"/>
    <col min="86" max="86" width="10" style="660" customWidth="1"/>
    <col min="87" max="88" width="10" customWidth="1"/>
    <col min="89" max="94" width="10.625" customWidth="1"/>
    <col min="95" max="95" width="1.625" customWidth="1"/>
    <col min="96" max="96" width="19.5" customWidth="1"/>
    <col min="97" max="97" width="12.625" bestFit="1" customWidth="1"/>
    <col min="98" max="98" width="19.5" customWidth="1"/>
    <col min="99" max="99" width="11.5" bestFit="1" customWidth="1"/>
    <col min="100" max="102" width="19.5" customWidth="1"/>
  </cols>
  <sheetData>
    <row r="1" spans="1:102" ht="18.75">
      <c r="A1" s="1" t="s">
        <v>565</v>
      </c>
      <c r="F1" s="658"/>
    </row>
    <row r="2" spans="1:102" ht="18.75" customHeight="1">
      <c r="A2" s="715"/>
      <c r="B2" s="791" t="s">
        <v>7</v>
      </c>
      <c r="F2" s="19" t="s">
        <v>682</v>
      </c>
      <c r="G2" s="20"/>
      <c r="H2" s="20"/>
      <c r="I2" s="20"/>
      <c r="J2" s="20"/>
      <c r="K2" s="20"/>
      <c r="L2" s="20"/>
      <c r="M2" s="661"/>
      <c r="N2" s="791"/>
      <c r="O2" s="791"/>
      <c r="Q2" s="43"/>
      <c r="R2" s="43"/>
      <c r="AB2" s="791" t="s">
        <v>500</v>
      </c>
      <c r="AC2" s="135"/>
      <c r="AH2" s="791" t="s">
        <v>430</v>
      </c>
      <c r="AQ2" s="791" t="s">
        <v>300</v>
      </c>
      <c r="AR2" s="791"/>
      <c r="AS2" s="791"/>
      <c r="AT2" s="791"/>
      <c r="AU2" s="791"/>
      <c r="AV2" s="791"/>
      <c r="AW2" s="791"/>
      <c r="AX2" s="791"/>
      <c r="AY2" s="791"/>
      <c r="AZ2" s="791"/>
      <c r="BA2" s="791"/>
      <c r="BB2" s="791"/>
      <c r="BC2" s="791"/>
      <c r="BD2" s="791"/>
      <c r="BE2" s="791"/>
      <c r="BF2" s="791"/>
      <c r="BG2" s="791"/>
      <c r="BH2" s="791"/>
      <c r="BI2" s="791"/>
      <c r="BJ2" s="791"/>
      <c r="BK2" s="791"/>
      <c r="BL2" s="791"/>
      <c r="BM2" s="791"/>
      <c r="BN2" s="791"/>
      <c r="BO2" s="791"/>
      <c r="BP2" s="791"/>
      <c r="BQ2" s="791"/>
      <c r="BR2" s="791"/>
      <c r="BS2" s="791"/>
      <c r="BT2" s="791"/>
      <c r="BU2" s="791"/>
      <c r="BV2" s="791"/>
      <c r="BW2" s="791"/>
      <c r="BX2" s="791"/>
      <c r="BY2" s="791"/>
      <c r="CD2" s="915" t="s">
        <v>688</v>
      </c>
      <c r="CE2" s="662"/>
      <c r="CF2" s="662"/>
      <c r="CH2"/>
      <c r="CJ2" s="915"/>
      <c r="CK2" s="915"/>
      <c r="CL2" s="662"/>
      <c r="CM2" s="662"/>
      <c r="CN2" s="662"/>
      <c r="CO2" s="662"/>
      <c r="CP2" s="662"/>
      <c r="CR2" s="791" t="s">
        <v>578</v>
      </c>
      <c r="CS2" s="791"/>
      <c r="CT2" s="791"/>
      <c r="CU2" s="791"/>
      <c r="CW2" s="791"/>
      <c r="CX2" s="791"/>
    </row>
    <row r="3" spans="1:102" ht="17.25" customHeight="1">
      <c r="A3" s="44" t="s">
        <v>462</v>
      </c>
      <c r="B3" s="1503" t="s">
        <v>5</v>
      </c>
      <c r="C3" s="1486"/>
      <c r="D3" s="1471" t="s">
        <v>444</v>
      </c>
      <c r="E3" s="746"/>
      <c r="F3" s="1504" t="s">
        <v>115</v>
      </c>
      <c r="G3" s="1505"/>
      <c r="H3" s="1506" t="s">
        <v>116</v>
      </c>
      <c r="I3" s="1505"/>
      <c r="J3" s="1506" t="s">
        <v>540</v>
      </c>
      <c r="K3" s="1505"/>
      <c r="L3" s="1506" t="s">
        <v>117</v>
      </c>
      <c r="M3" s="1507"/>
      <c r="N3" s="1499" t="s">
        <v>608</v>
      </c>
      <c r="O3" s="1500"/>
      <c r="P3" s="1494" t="s">
        <v>616</v>
      </c>
      <c r="Q3" s="1485" t="s">
        <v>617</v>
      </c>
      <c r="R3" s="1486"/>
      <c r="S3" s="1377" t="s">
        <v>609</v>
      </c>
      <c r="T3" s="1485" t="s">
        <v>322</v>
      </c>
      <c r="U3" s="1486"/>
      <c r="V3" s="1485" t="s">
        <v>541</v>
      </c>
      <c r="W3" s="1486"/>
      <c r="X3" s="1492" t="s">
        <v>512</v>
      </c>
      <c r="Y3" s="1493"/>
      <c r="Z3" s="1479" t="s">
        <v>285</v>
      </c>
      <c r="AA3" s="750"/>
      <c r="AB3" s="1472" t="s">
        <v>357</v>
      </c>
      <c r="AC3" s="1377" t="s">
        <v>612</v>
      </c>
      <c r="AD3" s="1441" t="s">
        <v>304</v>
      </c>
      <c r="AE3" s="1441" t="s">
        <v>288</v>
      </c>
      <c r="AF3" s="1471" t="s">
        <v>358</v>
      </c>
      <c r="AG3" s="759"/>
      <c r="AH3" s="898" t="s">
        <v>9</v>
      </c>
      <c r="AI3" s="12"/>
      <c r="AJ3" s="895" t="s">
        <v>10</v>
      </c>
      <c r="AK3" s="15"/>
      <c r="AL3" s="1489" t="s">
        <v>611</v>
      </c>
      <c r="AM3" s="1377" t="s">
        <v>610</v>
      </c>
      <c r="AN3" s="1377" t="s">
        <v>388</v>
      </c>
      <c r="AO3" s="1471" t="s">
        <v>389</v>
      </c>
      <c r="AP3" s="751"/>
      <c r="AQ3" s="864" t="s">
        <v>641</v>
      </c>
      <c r="AR3" s="832"/>
      <c r="AS3" s="832"/>
      <c r="AT3" s="832"/>
      <c r="AU3" s="832"/>
      <c r="AV3" s="833"/>
      <c r="AW3" s="1444" t="s">
        <v>643</v>
      </c>
      <c r="AX3" s="1445"/>
      <c r="AY3" s="1408" t="s">
        <v>403</v>
      </c>
      <c r="AZ3" s="1394"/>
      <c r="BA3" s="1394"/>
      <c r="BB3" s="1394"/>
      <c r="BC3" s="1409"/>
      <c r="BD3" s="1510" t="s">
        <v>404</v>
      </c>
      <c r="BE3" s="1394"/>
      <c r="BF3" s="1394"/>
      <c r="BG3" s="1394"/>
      <c r="BH3" s="1395"/>
      <c r="BI3" s="1408" t="s">
        <v>431</v>
      </c>
      <c r="BJ3" s="1459"/>
      <c r="BK3" s="1459"/>
      <c r="BL3" s="1459"/>
      <c r="BM3" s="1459"/>
      <c r="BN3" s="1459"/>
      <c r="BO3" s="1460"/>
      <c r="BP3" s="1510" t="s">
        <v>432</v>
      </c>
      <c r="BQ3" s="1394"/>
      <c r="BR3" s="1394"/>
      <c r="BS3" s="1394"/>
      <c r="BT3" s="1394"/>
      <c r="BU3" s="1394"/>
      <c r="BV3" s="1409"/>
      <c r="BW3" s="1510" t="s">
        <v>405</v>
      </c>
      <c r="BX3" s="1459"/>
      <c r="BY3" s="1395"/>
      <c r="BZ3" s="1377" t="s">
        <v>614</v>
      </c>
      <c r="CA3" s="1456" t="s">
        <v>301</v>
      </c>
      <c r="CB3" s="1456" t="s">
        <v>647</v>
      </c>
      <c r="CC3" s="755"/>
      <c r="CD3" s="898" t="s">
        <v>42</v>
      </c>
      <c r="CE3" s="15"/>
      <c r="CF3" s="1517" t="s">
        <v>546</v>
      </c>
      <c r="CG3" s="1518"/>
      <c r="CH3" s="1511" t="s">
        <v>112</v>
      </c>
      <c r="CI3" s="1380" t="s">
        <v>113</v>
      </c>
      <c r="CJ3" s="1399" t="s">
        <v>114</v>
      </c>
      <c r="CK3" s="898" t="s">
        <v>45</v>
      </c>
      <c r="CL3" s="15"/>
      <c r="CM3" s="14" t="s">
        <v>46</v>
      </c>
      <c r="CN3" s="1007"/>
      <c r="CO3" s="15" t="s">
        <v>703</v>
      </c>
      <c r="CP3" s="1077"/>
      <c r="CQ3" s="759"/>
      <c r="CR3" s="1465" t="s">
        <v>652</v>
      </c>
      <c r="CS3" s="1514" t="s">
        <v>705</v>
      </c>
      <c r="CT3" s="1465" t="s">
        <v>590</v>
      </c>
      <c r="CU3" s="1514" t="s">
        <v>704</v>
      </c>
      <c r="CV3" s="1465" t="s">
        <v>596</v>
      </c>
      <c r="CW3" s="1465" t="s">
        <v>579</v>
      </c>
      <c r="CX3" s="1465" t="s">
        <v>594</v>
      </c>
    </row>
    <row r="4" spans="1:102" ht="17.25" customHeight="1">
      <c r="A4" s="45"/>
      <c r="B4" s="723"/>
      <c r="C4" s="1470" t="s">
        <v>6</v>
      </c>
      <c r="D4" s="1461"/>
      <c r="E4" s="746"/>
      <c r="F4" s="22"/>
      <c r="G4" s="1470" t="s">
        <v>8</v>
      </c>
      <c r="H4" s="723"/>
      <c r="I4" s="1470" t="s">
        <v>8</v>
      </c>
      <c r="J4" s="723"/>
      <c r="K4" s="1470" t="s">
        <v>8</v>
      </c>
      <c r="L4" s="55" t="s">
        <v>334</v>
      </c>
      <c r="M4" s="1501" t="s">
        <v>8</v>
      </c>
      <c r="N4" s="737"/>
      <c r="O4" s="1497" t="s">
        <v>8</v>
      </c>
      <c r="P4" s="1495"/>
      <c r="Q4" s="21"/>
      <c r="R4" s="1470" t="s">
        <v>445</v>
      </c>
      <c r="S4" s="1463"/>
      <c r="T4" s="21"/>
      <c r="U4" s="1470" t="s">
        <v>445</v>
      </c>
      <c r="V4" s="21"/>
      <c r="W4" s="1470" t="s">
        <v>445</v>
      </c>
      <c r="X4" s="404"/>
      <c r="Y4" s="1483" t="s">
        <v>445</v>
      </c>
      <c r="Z4" s="1480"/>
      <c r="AA4" s="663"/>
      <c r="AB4" s="1473"/>
      <c r="AC4" s="1463"/>
      <c r="AD4" s="1476"/>
      <c r="AE4" s="1476"/>
      <c r="AF4" s="1461"/>
      <c r="AG4" s="825"/>
      <c r="AH4" s="17"/>
      <c r="AI4" s="1477" t="s">
        <v>111</v>
      </c>
      <c r="AJ4" s="5"/>
      <c r="AK4" s="1477" t="s">
        <v>446</v>
      </c>
      <c r="AL4" s="1490"/>
      <c r="AM4" s="1423"/>
      <c r="AN4" s="1423"/>
      <c r="AO4" s="1474"/>
      <c r="AP4" s="751"/>
      <c r="AQ4" s="829" t="s">
        <v>398</v>
      </c>
      <c r="AR4" s="830"/>
      <c r="AS4" s="831" t="s">
        <v>399</v>
      </c>
      <c r="AT4" s="830"/>
      <c r="AU4" s="831" t="s">
        <v>400</v>
      </c>
      <c r="AV4" s="830"/>
      <c r="AW4" s="1446"/>
      <c r="AX4" s="1447"/>
      <c r="AY4" s="8"/>
      <c r="AZ4" s="1482" t="s">
        <v>401</v>
      </c>
      <c r="BA4" s="1482"/>
      <c r="BB4" s="1482" t="s">
        <v>402</v>
      </c>
      <c r="BC4" s="1508"/>
      <c r="BD4" s="163"/>
      <c r="BE4" s="1482" t="s">
        <v>401</v>
      </c>
      <c r="BF4" s="1482"/>
      <c r="BG4" s="1482" t="s">
        <v>402</v>
      </c>
      <c r="BH4" s="1482"/>
      <c r="BI4" s="8"/>
      <c r="BJ4" s="1482" t="s">
        <v>401</v>
      </c>
      <c r="BK4" s="1482"/>
      <c r="BL4" s="1509"/>
      <c r="BM4" s="1482" t="s">
        <v>402</v>
      </c>
      <c r="BN4" s="1509"/>
      <c r="BO4" s="1508"/>
      <c r="BP4" s="163"/>
      <c r="BQ4" s="1482" t="s">
        <v>401</v>
      </c>
      <c r="BR4" s="1482"/>
      <c r="BS4" s="1482"/>
      <c r="BT4" s="1482" t="s">
        <v>402</v>
      </c>
      <c r="BU4" s="1509"/>
      <c r="BV4" s="1508"/>
      <c r="BW4" s="163"/>
      <c r="BX4" s="896" t="s">
        <v>421</v>
      </c>
      <c r="BY4" s="896" t="s">
        <v>402</v>
      </c>
      <c r="BZ4" s="1463"/>
      <c r="CA4" s="1457"/>
      <c r="CB4" s="1457"/>
      <c r="CC4" s="756"/>
      <c r="CD4" s="17"/>
      <c r="CE4" s="1449" t="s">
        <v>43</v>
      </c>
      <c r="CF4" s="23"/>
      <c r="CG4" s="1449" t="s">
        <v>43</v>
      </c>
      <c r="CH4" s="1512"/>
      <c r="CI4" s="1463"/>
      <c r="CJ4" s="1461"/>
      <c r="CK4" s="1468" t="s">
        <v>693</v>
      </c>
      <c r="CL4" s="1453" t="s">
        <v>613</v>
      </c>
      <c r="CM4" s="1454" t="s">
        <v>693</v>
      </c>
      <c r="CN4" s="1453" t="s">
        <v>613</v>
      </c>
      <c r="CO4" s="1454" t="s">
        <v>693</v>
      </c>
      <c r="CP4" s="1519" t="s">
        <v>613</v>
      </c>
      <c r="CQ4" s="760"/>
      <c r="CR4" s="1466"/>
      <c r="CS4" s="1515"/>
      <c r="CT4" s="1466"/>
      <c r="CU4" s="1515"/>
      <c r="CV4" s="1466"/>
      <c r="CW4" s="1466"/>
      <c r="CX4" s="1466"/>
    </row>
    <row r="5" spans="1:102" ht="17.25" customHeight="1">
      <c r="A5" s="45"/>
      <c r="B5" s="723"/>
      <c r="C5" s="1450"/>
      <c r="D5" s="1462"/>
      <c r="E5" s="746"/>
      <c r="F5" s="22"/>
      <c r="G5" s="1450"/>
      <c r="H5" s="723"/>
      <c r="I5" s="1450"/>
      <c r="J5" s="723"/>
      <c r="K5" s="1450"/>
      <c r="L5" s="21"/>
      <c r="M5" s="1502"/>
      <c r="N5" s="738"/>
      <c r="O5" s="1498"/>
      <c r="P5" s="1496"/>
      <c r="Q5" s="21"/>
      <c r="R5" s="1450"/>
      <c r="S5" s="1464"/>
      <c r="T5" s="21"/>
      <c r="U5" s="1450"/>
      <c r="V5" s="21"/>
      <c r="W5" s="1450"/>
      <c r="X5" s="404"/>
      <c r="Y5" s="1484"/>
      <c r="Z5" s="1481"/>
      <c r="AA5" s="663"/>
      <c r="AB5" s="1417"/>
      <c r="AC5" s="1464"/>
      <c r="AD5" s="1450"/>
      <c r="AE5" s="1450"/>
      <c r="AF5" s="1462"/>
      <c r="AG5" s="825"/>
      <c r="AH5" s="17"/>
      <c r="AI5" s="1478"/>
      <c r="AJ5" s="5"/>
      <c r="AK5" s="1478"/>
      <c r="AL5" s="1491"/>
      <c r="AM5" s="1424"/>
      <c r="AN5" s="1424"/>
      <c r="AO5" s="1475"/>
      <c r="AP5" s="751"/>
      <c r="AQ5" s="828"/>
      <c r="AR5" s="916" t="s">
        <v>642</v>
      </c>
      <c r="AS5" s="10"/>
      <c r="AT5" s="916" t="s">
        <v>642</v>
      </c>
      <c r="AU5" s="10"/>
      <c r="AV5" s="916" t="s">
        <v>642</v>
      </c>
      <c r="AW5" s="10"/>
      <c r="AX5" s="916" t="s">
        <v>642</v>
      </c>
      <c r="AY5" s="907" t="s">
        <v>306</v>
      </c>
      <c r="AZ5" s="902" t="s">
        <v>399</v>
      </c>
      <c r="BA5" s="902" t="s">
        <v>400</v>
      </c>
      <c r="BB5" s="902" t="s">
        <v>399</v>
      </c>
      <c r="BC5" s="905" t="s">
        <v>400</v>
      </c>
      <c r="BD5" s="889" t="s">
        <v>306</v>
      </c>
      <c r="BE5" s="902" t="s">
        <v>399</v>
      </c>
      <c r="BF5" s="902" t="s">
        <v>400</v>
      </c>
      <c r="BG5" s="902" t="s">
        <v>399</v>
      </c>
      <c r="BH5" s="902" t="s">
        <v>400</v>
      </c>
      <c r="BI5" s="907" t="s">
        <v>306</v>
      </c>
      <c r="BJ5" s="902" t="s">
        <v>398</v>
      </c>
      <c r="BK5" s="902" t="s">
        <v>399</v>
      </c>
      <c r="BL5" s="900" t="s">
        <v>400</v>
      </c>
      <c r="BM5" s="902" t="s">
        <v>398</v>
      </c>
      <c r="BN5" s="902" t="s">
        <v>399</v>
      </c>
      <c r="BO5" s="905" t="s">
        <v>400</v>
      </c>
      <c r="BP5" s="889" t="s">
        <v>306</v>
      </c>
      <c r="BQ5" s="902" t="s">
        <v>398</v>
      </c>
      <c r="BR5" s="902" t="s">
        <v>399</v>
      </c>
      <c r="BS5" s="902" t="s">
        <v>400</v>
      </c>
      <c r="BT5" s="902" t="s">
        <v>398</v>
      </c>
      <c r="BU5" s="902" t="s">
        <v>399</v>
      </c>
      <c r="BV5" s="905" t="s">
        <v>400</v>
      </c>
      <c r="BW5" s="889" t="s">
        <v>306</v>
      </c>
      <c r="BX5" s="896" t="s">
        <v>400</v>
      </c>
      <c r="BY5" s="902" t="s">
        <v>400</v>
      </c>
      <c r="BZ5" s="1464"/>
      <c r="CA5" s="1458"/>
      <c r="CB5" s="1458"/>
      <c r="CC5" s="756"/>
      <c r="CD5" s="17"/>
      <c r="CE5" s="1450"/>
      <c r="CF5" s="23"/>
      <c r="CG5" s="1450"/>
      <c r="CH5" s="1513"/>
      <c r="CI5" s="1464"/>
      <c r="CJ5" s="1462"/>
      <c r="CK5" s="1469"/>
      <c r="CL5" s="1424"/>
      <c r="CM5" s="1455"/>
      <c r="CN5" s="1424"/>
      <c r="CO5" s="1455"/>
      <c r="CP5" s="1475"/>
      <c r="CQ5" s="760"/>
      <c r="CR5" s="1467"/>
      <c r="CS5" s="1516"/>
      <c r="CT5" s="1467"/>
      <c r="CU5" s="1516"/>
      <c r="CV5" s="1467"/>
      <c r="CW5" s="1467"/>
      <c r="CX5" s="1467"/>
    </row>
    <row r="6" spans="1:102" ht="17.25" customHeight="1">
      <c r="A6" s="58" t="s">
        <v>461</v>
      </c>
      <c r="B6" s="67" t="s">
        <v>29</v>
      </c>
      <c r="C6" s="68" t="s">
        <v>346</v>
      </c>
      <c r="D6" s="69" t="s">
        <v>30</v>
      </c>
      <c r="E6" s="747"/>
      <c r="F6" s="67" t="s">
        <v>692</v>
      </c>
      <c r="G6" s="68" t="s">
        <v>29</v>
      </c>
      <c r="H6" s="68" t="s">
        <v>692</v>
      </c>
      <c r="I6" s="68" t="s">
        <v>29</v>
      </c>
      <c r="J6" s="68" t="s">
        <v>692</v>
      </c>
      <c r="K6" s="68" t="s">
        <v>29</v>
      </c>
      <c r="L6" s="68" t="s">
        <v>692</v>
      </c>
      <c r="M6" s="91" t="s">
        <v>29</v>
      </c>
      <c r="N6" s="91" t="s">
        <v>692</v>
      </c>
      <c r="O6" s="162" t="s">
        <v>98</v>
      </c>
      <c r="P6" s="403" t="s">
        <v>692</v>
      </c>
      <c r="Q6" s="68" t="s">
        <v>692</v>
      </c>
      <c r="R6" s="68" t="s">
        <v>29</v>
      </c>
      <c r="S6" s="68" t="s">
        <v>692</v>
      </c>
      <c r="T6" s="68" t="s">
        <v>692</v>
      </c>
      <c r="U6" s="91" t="s">
        <v>29</v>
      </c>
      <c r="V6" s="68" t="s">
        <v>692</v>
      </c>
      <c r="W6" s="91" t="s">
        <v>29</v>
      </c>
      <c r="X6" s="405" t="s">
        <v>692</v>
      </c>
      <c r="Y6" s="406" t="s">
        <v>29</v>
      </c>
      <c r="Z6" s="69" t="s">
        <v>692</v>
      </c>
      <c r="AA6" s="86"/>
      <c r="AB6" s="67" t="s">
        <v>98</v>
      </c>
      <c r="AC6" s="68" t="s">
        <v>98</v>
      </c>
      <c r="AD6" s="68" t="s">
        <v>4</v>
      </c>
      <c r="AE6" s="68" t="s">
        <v>347</v>
      </c>
      <c r="AF6" s="69" t="s">
        <v>692</v>
      </c>
      <c r="AG6" s="761"/>
      <c r="AH6" s="60" t="s">
        <v>29</v>
      </c>
      <c r="AI6" s="51" t="s">
        <v>347</v>
      </c>
      <c r="AJ6" s="51" t="s">
        <v>30</v>
      </c>
      <c r="AK6" s="51" t="s">
        <v>348</v>
      </c>
      <c r="AL6" s="51" t="s">
        <v>4</v>
      </c>
      <c r="AM6" s="51" t="s">
        <v>347</v>
      </c>
      <c r="AN6" s="51" t="s">
        <v>103</v>
      </c>
      <c r="AO6" s="52" t="s">
        <v>103</v>
      </c>
      <c r="AP6" s="752"/>
      <c r="AQ6" s="60" t="s">
        <v>98</v>
      </c>
      <c r="AR6" s="51" t="s">
        <v>103</v>
      </c>
      <c r="AS6" s="66" t="s">
        <v>98</v>
      </c>
      <c r="AT6" s="51" t="s">
        <v>103</v>
      </c>
      <c r="AU6" s="51" t="s">
        <v>98</v>
      </c>
      <c r="AV6" s="51" t="s">
        <v>103</v>
      </c>
      <c r="AW6" s="66" t="s">
        <v>98</v>
      </c>
      <c r="AX6" s="51" t="s">
        <v>103</v>
      </c>
      <c r="AY6" s="51" t="s">
        <v>692</v>
      </c>
      <c r="AZ6" s="66" t="s">
        <v>98</v>
      </c>
      <c r="BA6" s="66" t="s">
        <v>98</v>
      </c>
      <c r="BB6" s="66" t="s">
        <v>98</v>
      </c>
      <c r="BC6" s="52" t="s">
        <v>98</v>
      </c>
      <c r="BD6" s="60" t="s">
        <v>692</v>
      </c>
      <c r="BE6" s="66" t="s">
        <v>98</v>
      </c>
      <c r="BF6" s="66" t="s">
        <v>98</v>
      </c>
      <c r="BG6" s="66" t="s">
        <v>98</v>
      </c>
      <c r="BH6" s="51" t="s">
        <v>98</v>
      </c>
      <c r="BI6" s="51" t="s">
        <v>692</v>
      </c>
      <c r="BJ6" s="66" t="s">
        <v>98</v>
      </c>
      <c r="BK6" s="66" t="s">
        <v>98</v>
      </c>
      <c r="BL6" s="66" t="s">
        <v>98</v>
      </c>
      <c r="BM6" s="66" t="s">
        <v>98</v>
      </c>
      <c r="BN6" s="66" t="s">
        <v>98</v>
      </c>
      <c r="BO6" s="52" t="s">
        <v>98</v>
      </c>
      <c r="BP6" s="60" t="s">
        <v>692</v>
      </c>
      <c r="BQ6" s="66" t="s">
        <v>98</v>
      </c>
      <c r="BR6" s="66" t="s">
        <v>98</v>
      </c>
      <c r="BS6" s="66" t="s">
        <v>98</v>
      </c>
      <c r="BT6" s="66" t="s">
        <v>98</v>
      </c>
      <c r="BU6" s="66" t="s">
        <v>98</v>
      </c>
      <c r="BV6" s="52" t="s">
        <v>98</v>
      </c>
      <c r="BW6" s="60" t="s">
        <v>692</v>
      </c>
      <c r="BX6" s="75" t="s">
        <v>98</v>
      </c>
      <c r="BY6" s="51" t="s">
        <v>98</v>
      </c>
      <c r="BZ6" s="51" t="s">
        <v>98</v>
      </c>
      <c r="CA6" s="108" t="s">
        <v>692</v>
      </c>
      <c r="CB6" s="108" t="s">
        <v>692</v>
      </c>
      <c r="CC6" s="757"/>
      <c r="CD6" s="60" t="s">
        <v>692</v>
      </c>
      <c r="CE6" s="51" t="s">
        <v>692</v>
      </c>
      <c r="CF6" s="57" t="s">
        <v>44</v>
      </c>
      <c r="CG6" s="51" t="s">
        <v>44</v>
      </c>
      <c r="CH6" s="498" t="s">
        <v>44</v>
      </c>
      <c r="CI6" s="51" t="s">
        <v>692</v>
      </c>
      <c r="CJ6" s="52" t="s">
        <v>692</v>
      </c>
      <c r="CK6" s="60" t="s">
        <v>98</v>
      </c>
      <c r="CL6" s="51" t="s">
        <v>29</v>
      </c>
      <c r="CM6" s="51" t="s">
        <v>98</v>
      </c>
      <c r="CN6" s="51" t="s">
        <v>29</v>
      </c>
      <c r="CO6" s="56" t="s">
        <v>98</v>
      </c>
      <c r="CP6" s="52" t="s">
        <v>29</v>
      </c>
      <c r="CQ6" s="761"/>
      <c r="CR6" s="99" t="s">
        <v>692</v>
      </c>
      <c r="CS6" s="99" t="s">
        <v>98</v>
      </c>
      <c r="CT6" s="99" t="s">
        <v>692</v>
      </c>
      <c r="CU6" s="99" t="s">
        <v>98</v>
      </c>
      <c r="CV6" s="99" t="s">
        <v>98</v>
      </c>
      <c r="CW6" s="99" t="s">
        <v>98</v>
      </c>
      <c r="CX6" s="99" t="s">
        <v>98</v>
      </c>
    </row>
    <row r="7" spans="1:102" ht="15.75" customHeight="1">
      <c r="A7" s="458" t="s">
        <v>253</v>
      </c>
      <c r="B7" s="244">
        <v>11302</v>
      </c>
      <c r="C7" s="248">
        <v>45.9</v>
      </c>
      <c r="D7" s="240">
        <v>9351</v>
      </c>
      <c r="E7" s="739"/>
      <c r="F7" s="258">
        <v>2</v>
      </c>
      <c r="G7" s="259">
        <v>270</v>
      </c>
      <c r="H7" s="259">
        <v>17</v>
      </c>
      <c r="I7" s="259">
        <v>1351</v>
      </c>
      <c r="J7" s="259">
        <v>5</v>
      </c>
      <c r="K7" s="259">
        <v>136</v>
      </c>
      <c r="L7" s="259" t="s">
        <v>550</v>
      </c>
      <c r="M7" s="263" t="s">
        <v>550</v>
      </c>
      <c r="N7" s="294">
        <v>109</v>
      </c>
      <c r="O7" s="261">
        <v>4021</v>
      </c>
      <c r="P7" s="262">
        <v>1000</v>
      </c>
      <c r="Q7" s="263">
        <v>5</v>
      </c>
      <c r="R7" s="260">
        <v>205</v>
      </c>
      <c r="S7" s="259">
        <v>2</v>
      </c>
      <c r="T7" s="259">
        <v>8</v>
      </c>
      <c r="U7" s="260">
        <v>896</v>
      </c>
      <c r="V7" s="259">
        <v>3</v>
      </c>
      <c r="W7" s="260">
        <v>308</v>
      </c>
      <c r="X7" s="259">
        <v>2</v>
      </c>
      <c r="Y7" s="260">
        <v>88</v>
      </c>
      <c r="Z7" s="1280" t="s">
        <v>550</v>
      </c>
      <c r="AA7" s="47"/>
      <c r="AB7" s="258">
        <v>89905</v>
      </c>
      <c r="AC7" s="259">
        <v>20047</v>
      </c>
      <c r="AD7" s="259">
        <v>28000899834</v>
      </c>
      <c r="AE7" s="253">
        <v>99.45</v>
      </c>
      <c r="AF7" s="261">
        <v>10</v>
      </c>
      <c r="AG7" s="114"/>
      <c r="AH7" s="244">
        <v>51274</v>
      </c>
      <c r="AI7" s="239">
        <v>20.8</v>
      </c>
      <c r="AJ7" s="240">
        <v>36255</v>
      </c>
      <c r="AK7" s="239">
        <v>25.9</v>
      </c>
      <c r="AL7" s="240">
        <v>453089</v>
      </c>
      <c r="AM7" s="249">
        <v>95.24</v>
      </c>
      <c r="AN7" s="242">
        <v>31</v>
      </c>
      <c r="AO7" s="264">
        <v>11.3</v>
      </c>
      <c r="AP7" s="740"/>
      <c r="AQ7" s="244">
        <v>2161</v>
      </c>
      <c r="AR7" s="475">
        <v>52.3</v>
      </c>
      <c r="AS7" s="265">
        <v>1887</v>
      </c>
      <c r="AT7" s="265">
        <v>45.7</v>
      </c>
      <c r="AU7" s="266">
        <v>1592</v>
      </c>
      <c r="AV7" s="240">
        <v>45.7</v>
      </c>
      <c r="AW7" s="265">
        <v>849</v>
      </c>
      <c r="AX7" s="265">
        <v>20.5</v>
      </c>
      <c r="AY7" s="266" t="s">
        <v>550</v>
      </c>
      <c r="AZ7" s="265" t="s">
        <v>550</v>
      </c>
      <c r="BA7" s="265" t="s">
        <v>550</v>
      </c>
      <c r="BB7" s="265" t="s">
        <v>550</v>
      </c>
      <c r="BC7" s="246" t="s">
        <v>550</v>
      </c>
      <c r="BD7" s="244">
        <v>5</v>
      </c>
      <c r="BE7" s="265">
        <v>189</v>
      </c>
      <c r="BF7" s="265">
        <v>141</v>
      </c>
      <c r="BG7" s="265">
        <v>170</v>
      </c>
      <c r="BH7" s="266">
        <v>91</v>
      </c>
      <c r="BI7" s="267">
        <v>1</v>
      </c>
      <c r="BJ7" s="265">
        <v>15</v>
      </c>
      <c r="BK7" s="265">
        <v>30</v>
      </c>
      <c r="BL7" s="265">
        <v>15</v>
      </c>
      <c r="BM7" s="265">
        <v>7</v>
      </c>
      <c r="BN7" s="265">
        <v>14</v>
      </c>
      <c r="BO7" s="595">
        <v>8</v>
      </c>
      <c r="BP7" s="244">
        <v>53</v>
      </c>
      <c r="BQ7" s="265">
        <v>2405</v>
      </c>
      <c r="BR7" s="265">
        <v>1757</v>
      </c>
      <c r="BS7" s="265">
        <v>1556</v>
      </c>
      <c r="BT7" s="265">
        <v>1774</v>
      </c>
      <c r="BU7" s="265">
        <v>1577</v>
      </c>
      <c r="BV7" s="246">
        <v>1248</v>
      </c>
      <c r="BW7" s="244" t="s">
        <v>550</v>
      </c>
      <c r="BX7" s="268" t="s">
        <v>550</v>
      </c>
      <c r="BY7" s="265" t="s">
        <v>550</v>
      </c>
      <c r="BZ7" s="240" t="s">
        <v>550</v>
      </c>
      <c r="CA7" s="243">
        <v>24</v>
      </c>
      <c r="CB7" s="243">
        <v>13</v>
      </c>
      <c r="CC7" s="48"/>
      <c r="CD7" s="241">
        <v>27</v>
      </c>
      <c r="CE7" s="266">
        <v>3</v>
      </c>
      <c r="CF7" s="362">
        <v>6258</v>
      </c>
      <c r="CG7" s="266">
        <v>767</v>
      </c>
      <c r="CH7" s="515">
        <v>2541.3000000000002</v>
      </c>
      <c r="CI7" s="266">
        <v>208</v>
      </c>
      <c r="CJ7" s="595">
        <v>124</v>
      </c>
      <c r="CK7" s="244">
        <v>822</v>
      </c>
      <c r="CL7" s="239">
        <v>327.39999999999998</v>
      </c>
      <c r="CM7" s="240">
        <v>182</v>
      </c>
      <c r="CN7" s="239">
        <v>72.5</v>
      </c>
      <c r="CO7" s="267">
        <v>683</v>
      </c>
      <c r="CP7" s="247">
        <v>272</v>
      </c>
      <c r="CQ7" s="114"/>
      <c r="CR7" s="269">
        <v>221</v>
      </c>
      <c r="CS7" s="269">
        <v>2875</v>
      </c>
      <c r="CT7" s="269">
        <v>75</v>
      </c>
      <c r="CU7" s="269">
        <v>975</v>
      </c>
      <c r="CV7" s="269">
        <v>11864</v>
      </c>
      <c r="CW7" s="269">
        <v>3201</v>
      </c>
      <c r="CX7" s="269">
        <v>3142</v>
      </c>
    </row>
    <row r="8" spans="1:102" ht="15.75" customHeight="1">
      <c r="A8" s="638" t="s">
        <v>478</v>
      </c>
      <c r="B8" s="1078">
        <v>11870</v>
      </c>
      <c r="C8" s="1087">
        <v>36.4</v>
      </c>
      <c r="D8" s="1081">
        <v>9779</v>
      </c>
      <c r="E8" s="1097"/>
      <c r="F8" s="1091">
        <v>3</v>
      </c>
      <c r="G8" s="1098">
        <v>270</v>
      </c>
      <c r="H8" s="1098">
        <v>21</v>
      </c>
      <c r="I8" s="1098">
        <v>1400</v>
      </c>
      <c r="J8" s="1098">
        <v>4</v>
      </c>
      <c r="K8" s="1098">
        <v>98</v>
      </c>
      <c r="L8" s="1098">
        <v>2</v>
      </c>
      <c r="M8" s="1098">
        <v>100</v>
      </c>
      <c r="N8" s="1099">
        <v>289</v>
      </c>
      <c r="O8" s="1085">
        <v>7061</v>
      </c>
      <c r="P8" s="1100">
        <v>1391</v>
      </c>
      <c r="Q8" s="1098">
        <v>7</v>
      </c>
      <c r="R8" s="1099">
        <v>375</v>
      </c>
      <c r="S8" s="1098">
        <v>2</v>
      </c>
      <c r="T8" s="1098">
        <v>11</v>
      </c>
      <c r="U8" s="1099">
        <v>922</v>
      </c>
      <c r="V8" s="1098">
        <v>4</v>
      </c>
      <c r="W8" s="1099">
        <v>195</v>
      </c>
      <c r="X8" s="1098">
        <v>2</v>
      </c>
      <c r="Y8" s="1099">
        <v>59</v>
      </c>
      <c r="Z8" s="191" t="s">
        <v>550</v>
      </c>
      <c r="AA8" s="1101"/>
      <c r="AB8" s="1091">
        <v>112462</v>
      </c>
      <c r="AC8" s="1098">
        <v>24916</v>
      </c>
      <c r="AD8" s="1098">
        <v>31196137865</v>
      </c>
      <c r="AE8" s="1102">
        <v>97.95</v>
      </c>
      <c r="AF8" s="1085">
        <v>11</v>
      </c>
      <c r="AG8" s="1103"/>
      <c r="AH8" s="1078">
        <v>63957</v>
      </c>
      <c r="AI8" s="1080">
        <v>19.600000000000001</v>
      </c>
      <c r="AJ8" s="1081">
        <v>44596</v>
      </c>
      <c r="AK8" s="1080">
        <v>25.1</v>
      </c>
      <c r="AL8" s="1081">
        <v>456721</v>
      </c>
      <c r="AM8" s="1083">
        <v>95.3</v>
      </c>
      <c r="AN8" s="1080">
        <v>27.3</v>
      </c>
      <c r="AO8" s="1104">
        <v>29.8</v>
      </c>
      <c r="AP8" s="1105"/>
      <c r="AQ8" s="1078">
        <v>1919</v>
      </c>
      <c r="AR8" s="1106">
        <v>30.130318731355</v>
      </c>
      <c r="AS8" s="1107">
        <v>3471</v>
      </c>
      <c r="AT8" s="1107">
        <v>54.498351389543096</v>
      </c>
      <c r="AU8" s="1081">
        <v>2564</v>
      </c>
      <c r="AV8" s="1081">
        <v>47.063142437591779</v>
      </c>
      <c r="AW8" s="1107">
        <v>944</v>
      </c>
      <c r="AX8" s="1107">
        <v>14.821793060135031</v>
      </c>
      <c r="AY8" s="1081">
        <v>3</v>
      </c>
      <c r="AZ8" s="1107">
        <v>166</v>
      </c>
      <c r="BA8" s="1107">
        <v>86</v>
      </c>
      <c r="BB8" s="1107">
        <v>141</v>
      </c>
      <c r="BC8" s="1108">
        <v>71</v>
      </c>
      <c r="BD8" s="1078">
        <v>30</v>
      </c>
      <c r="BE8" s="1107">
        <v>1213</v>
      </c>
      <c r="BF8" s="1107">
        <v>972</v>
      </c>
      <c r="BG8" s="1107">
        <v>1397</v>
      </c>
      <c r="BH8" s="1081">
        <v>926</v>
      </c>
      <c r="BI8" s="1079" t="s">
        <v>550</v>
      </c>
      <c r="BJ8" s="200" t="s">
        <v>550</v>
      </c>
      <c r="BK8" s="200" t="s">
        <v>550</v>
      </c>
      <c r="BL8" s="200" t="s">
        <v>550</v>
      </c>
      <c r="BM8" s="200" t="s">
        <v>550</v>
      </c>
      <c r="BN8" s="200" t="s">
        <v>550</v>
      </c>
      <c r="BO8" s="197" t="s">
        <v>550</v>
      </c>
      <c r="BP8" s="1078">
        <v>41</v>
      </c>
      <c r="BQ8" s="1107">
        <v>642</v>
      </c>
      <c r="BR8" s="1107">
        <v>2085</v>
      </c>
      <c r="BS8" s="1107">
        <v>1560</v>
      </c>
      <c r="BT8" s="1107">
        <v>483</v>
      </c>
      <c r="BU8" s="1107">
        <v>2215</v>
      </c>
      <c r="BV8" s="1108">
        <v>1449</v>
      </c>
      <c r="BW8" s="1078">
        <v>19</v>
      </c>
      <c r="BX8" s="1106">
        <v>301</v>
      </c>
      <c r="BY8" s="1107">
        <v>259</v>
      </c>
      <c r="BZ8" s="1081" t="s">
        <v>550</v>
      </c>
      <c r="CA8" s="1109">
        <v>6</v>
      </c>
      <c r="CB8" s="1109">
        <v>10</v>
      </c>
      <c r="CC8" s="1110"/>
      <c r="CD8" s="1078">
        <v>36</v>
      </c>
      <c r="CE8" s="1081">
        <v>1</v>
      </c>
      <c r="CF8" s="1111">
        <v>7276</v>
      </c>
      <c r="CG8" s="1081">
        <v>481</v>
      </c>
      <c r="CH8" s="1112">
        <v>2231.5100000000002</v>
      </c>
      <c r="CI8" s="1081">
        <v>227</v>
      </c>
      <c r="CJ8" s="1108">
        <v>172</v>
      </c>
      <c r="CK8" s="1078">
        <v>1364</v>
      </c>
      <c r="CL8" s="1080">
        <v>399.3</v>
      </c>
      <c r="CM8" s="1081">
        <v>246</v>
      </c>
      <c r="CN8" s="1080">
        <v>74.7</v>
      </c>
      <c r="CO8" s="1079">
        <v>876</v>
      </c>
      <c r="CP8" s="1088">
        <v>266</v>
      </c>
      <c r="CQ8" s="1103"/>
      <c r="CR8" s="1113">
        <v>465</v>
      </c>
      <c r="CS8" s="1113">
        <v>4233</v>
      </c>
      <c r="CT8" s="1113">
        <v>155</v>
      </c>
      <c r="CU8" s="1113">
        <v>1728</v>
      </c>
      <c r="CV8" s="1113">
        <v>16761</v>
      </c>
      <c r="CW8" s="1113">
        <v>4590</v>
      </c>
      <c r="CX8" s="1113">
        <v>3398</v>
      </c>
    </row>
    <row r="9" spans="1:102" ht="15.75" customHeight="1">
      <c r="A9" s="458" t="s">
        <v>206</v>
      </c>
      <c r="B9" s="244">
        <v>8093</v>
      </c>
      <c r="C9" s="248">
        <v>29.92</v>
      </c>
      <c r="D9" s="240">
        <v>6683</v>
      </c>
      <c r="E9" s="739"/>
      <c r="F9" s="258">
        <v>2</v>
      </c>
      <c r="G9" s="259">
        <v>155</v>
      </c>
      <c r="H9" s="259">
        <v>14</v>
      </c>
      <c r="I9" s="259">
        <v>844</v>
      </c>
      <c r="J9" s="259">
        <v>6</v>
      </c>
      <c r="K9" s="259">
        <v>159</v>
      </c>
      <c r="L9" s="259">
        <v>1</v>
      </c>
      <c r="M9" s="259">
        <v>60</v>
      </c>
      <c r="N9" s="260">
        <v>108</v>
      </c>
      <c r="O9" s="261">
        <v>3567</v>
      </c>
      <c r="P9" s="270">
        <v>958</v>
      </c>
      <c r="Q9" s="259">
        <v>6</v>
      </c>
      <c r="R9" s="260">
        <v>154</v>
      </c>
      <c r="S9" s="259">
        <v>1</v>
      </c>
      <c r="T9" s="259">
        <v>12</v>
      </c>
      <c r="U9" s="260">
        <v>1018</v>
      </c>
      <c r="V9" s="259">
        <v>3</v>
      </c>
      <c r="W9" s="260">
        <v>97</v>
      </c>
      <c r="X9" s="259">
        <v>2</v>
      </c>
      <c r="Y9" s="260">
        <v>106</v>
      </c>
      <c r="Z9" s="261" t="s">
        <v>550</v>
      </c>
      <c r="AA9" s="47"/>
      <c r="AB9" s="258">
        <v>87604</v>
      </c>
      <c r="AC9" s="259">
        <v>17314</v>
      </c>
      <c r="AD9" s="259">
        <v>28584267602</v>
      </c>
      <c r="AE9" s="253">
        <v>97.8</v>
      </c>
      <c r="AF9" s="261">
        <v>11</v>
      </c>
      <c r="AG9" s="114"/>
      <c r="AH9" s="244">
        <v>56907</v>
      </c>
      <c r="AI9" s="239">
        <v>20.864008329911421</v>
      </c>
      <c r="AJ9" s="240">
        <v>38626</v>
      </c>
      <c r="AK9" s="239">
        <v>28.23930224227049</v>
      </c>
      <c r="AL9" s="240">
        <v>384689.6350705215</v>
      </c>
      <c r="AM9" s="249">
        <v>92.1</v>
      </c>
      <c r="AN9" s="239">
        <v>36.4</v>
      </c>
      <c r="AO9" s="250">
        <v>43.3</v>
      </c>
      <c r="AP9" s="740"/>
      <c r="AQ9" s="244">
        <v>1292</v>
      </c>
      <c r="AR9" s="475">
        <v>24</v>
      </c>
      <c r="AS9" s="265">
        <v>3861</v>
      </c>
      <c r="AT9" s="265">
        <v>72</v>
      </c>
      <c r="AU9" s="240">
        <v>2580</v>
      </c>
      <c r="AV9" s="240">
        <v>58</v>
      </c>
      <c r="AW9" s="265">
        <v>419</v>
      </c>
      <c r="AX9" s="265">
        <v>8</v>
      </c>
      <c r="AY9" s="240" t="s">
        <v>550</v>
      </c>
      <c r="AZ9" s="265" t="s">
        <v>550</v>
      </c>
      <c r="BA9" s="265" t="s">
        <v>550</v>
      </c>
      <c r="BB9" s="265" t="s">
        <v>550</v>
      </c>
      <c r="BC9" s="246" t="s">
        <v>550</v>
      </c>
      <c r="BD9" s="244">
        <v>50</v>
      </c>
      <c r="BE9" s="265">
        <v>1869</v>
      </c>
      <c r="BF9" s="265">
        <v>1499</v>
      </c>
      <c r="BG9" s="265">
        <v>1864</v>
      </c>
      <c r="BH9" s="240">
        <v>1277</v>
      </c>
      <c r="BI9" s="267" t="s">
        <v>550</v>
      </c>
      <c r="BJ9" s="265" t="s">
        <v>550</v>
      </c>
      <c r="BK9" s="265" t="s">
        <v>550</v>
      </c>
      <c r="BL9" s="265" t="s">
        <v>550</v>
      </c>
      <c r="BM9" s="265" t="s">
        <v>550</v>
      </c>
      <c r="BN9" s="265" t="s">
        <v>550</v>
      </c>
      <c r="BO9" s="246" t="s">
        <v>550</v>
      </c>
      <c r="BP9" s="244">
        <v>49</v>
      </c>
      <c r="BQ9" s="265">
        <v>1418</v>
      </c>
      <c r="BR9" s="265">
        <v>2050</v>
      </c>
      <c r="BS9" s="265">
        <v>1500</v>
      </c>
      <c r="BT9" s="265">
        <v>878</v>
      </c>
      <c r="BU9" s="265">
        <v>1995</v>
      </c>
      <c r="BV9" s="246">
        <v>1192</v>
      </c>
      <c r="BW9" s="244">
        <v>9</v>
      </c>
      <c r="BX9" s="268">
        <v>163</v>
      </c>
      <c r="BY9" s="265">
        <v>99</v>
      </c>
      <c r="BZ9" s="240" t="s">
        <v>550</v>
      </c>
      <c r="CA9" s="243">
        <v>21</v>
      </c>
      <c r="CB9" s="243">
        <v>8</v>
      </c>
      <c r="CC9" s="48"/>
      <c r="CD9" s="244">
        <v>19</v>
      </c>
      <c r="CE9" s="240">
        <v>2</v>
      </c>
      <c r="CF9" s="362">
        <v>4745</v>
      </c>
      <c r="CG9" s="240">
        <v>494</v>
      </c>
      <c r="CH9" s="448">
        <v>1739.7</v>
      </c>
      <c r="CI9" s="240">
        <v>212</v>
      </c>
      <c r="CJ9" s="246">
        <v>133</v>
      </c>
      <c r="CK9" s="244">
        <v>679</v>
      </c>
      <c r="CL9" s="239">
        <v>246.7</v>
      </c>
      <c r="CM9" s="240">
        <v>187</v>
      </c>
      <c r="CN9" s="239">
        <v>68</v>
      </c>
      <c r="CO9" s="267">
        <v>694</v>
      </c>
      <c r="CP9" s="247">
        <v>252.2</v>
      </c>
      <c r="CQ9" s="114"/>
      <c r="CR9" s="271">
        <v>410</v>
      </c>
      <c r="CS9" s="271">
        <v>4876</v>
      </c>
      <c r="CT9" s="271">
        <v>85</v>
      </c>
      <c r="CU9" s="271">
        <v>908</v>
      </c>
      <c r="CV9" s="271">
        <v>11297</v>
      </c>
      <c r="CW9" s="271">
        <v>3031</v>
      </c>
      <c r="CX9" s="271">
        <v>3721</v>
      </c>
    </row>
    <row r="10" spans="1:102" ht="15.75" customHeight="1">
      <c r="A10" s="638" t="s">
        <v>514</v>
      </c>
      <c r="B10" s="182">
        <v>4013</v>
      </c>
      <c r="C10" s="199">
        <v>18.3</v>
      </c>
      <c r="D10" s="185">
        <v>3322</v>
      </c>
      <c r="E10" s="739"/>
      <c r="F10" s="187">
        <v>1</v>
      </c>
      <c r="G10" s="189">
        <v>50</v>
      </c>
      <c r="H10" s="126">
        <v>10</v>
      </c>
      <c r="I10" s="126">
        <v>575</v>
      </c>
      <c r="J10" s="126">
        <v>8</v>
      </c>
      <c r="K10" s="126">
        <v>194</v>
      </c>
      <c r="L10" s="189" t="s">
        <v>550</v>
      </c>
      <c r="M10" s="189" t="s">
        <v>550</v>
      </c>
      <c r="N10" s="194">
        <v>57</v>
      </c>
      <c r="O10" s="191">
        <v>2086</v>
      </c>
      <c r="P10" s="203">
        <v>809</v>
      </c>
      <c r="Q10" s="189">
        <v>5</v>
      </c>
      <c r="R10" s="194">
        <v>170</v>
      </c>
      <c r="S10" s="189">
        <v>2</v>
      </c>
      <c r="T10" s="189">
        <v>7</v>
      </c>
      <c r="U10" s="194">
        <v>730</v>
      </c>
      <c r="V10" s="189">
        <v>1</v>
      </c>
      <c r="W10" s="194">
        <v>48</v>
      </c>
      <c r="X10" s="189">
        <v>4</v>
      </c>
      <c r="Y10" s="194">
        <v>216</v>
      </c>
      <c r="Z10" s="128">
        <v>5</v>
      </c>
      <c r="AA10" s="47"/>
      <c r="AB10" s="203">
        <v>70050</v>
      </c>
      <c r="AC10" s="189">
        <v>11230</v>
      </c>
      <c r="AD10" s="189">
        <v>20089803936</v>
      </c>
      <c r="AE10" s="188">
        <v>97.7</v>
      </c>
      <c r="AF10" s="191">
        <v>13</v>
      </c>
      <c r="AG10" s="114"/>
      <c r="AH10" s="182">
        <v>45188</v>
      </c>
      <c r="AI10" s="181">
        <v>20.3</v>
      </c>
      <c r="AJ10" s="185">
        <v>31201</v>
      </c>
      <c r="AK10" s="181">
        <v>28.5</v>
      </c>
      <c r="AL10" s="185">
        <v>398947</v>
      </c>
      <c r="AM10" s="204">
        <v>91.4</v>
      </c>
      <c r="AN10" s="181">
        <v>28.5</v>
      </c>
      <c r="AO10" s="206">
        <v>29.6</v>
      </c>
      <c r="AP10" s="740"/>
      <c r="AQ10" s="120">
        <v>1221</v>
      </c>
      <c r="AR10" s="48">
        <f>ROUND(0.256243441762854*100,0)</f>
        <v>26</v>
      </c>
      <c r="AS10" s="131">
        <v>3173</v>
      </c>
      <c r="AT10" s="131">
        <f>ROUND(0.665897166841553*100,0)</f>
        <v>67</v>
      </c>
      <c r="AU10" s="129">
        <v>2313</v>
      </c>
      <c r="AV10" s="129">
        <f>ROUND(0.581740442655936*100,0)</f>
        <v>58</v>
      </c>
      <c r="AW10" s="131">
        <v>612</v>
      </c>
      <c r="AX10" s="131">
        <v>13</v>
      </c>
      <c r="AY10" s="129" t="s">
        <v>550</v>
      </c>
      <c r="AZ10" s="131" t="s">
        <v>550</v>
      </c>
      <c r="BA10" s="131" t="s">
        <v>550</v>
      </c>
      <c r="BB10" s="131" t="s">
        <v>550</v>
      </c>
      <c r="BC10" s="130" t="s">
        <v>550</v>
      </c>
      <c r="BD10" s="120">
        <v>18</v>
      </c>
      <c r="BE10" s="131">
        <v>516</v>
      </c>
      <c r="BF10" s="131">
        <v>484</v>
      </c>
      <c r="BG10" s="131">
        <v>493</v>
      </c>
      <c r="BH10" s="129">
        <v>355</v>
      </c>
      <c r="BI10" s="186" t="s">
        <v>550</v>
      </c>
      <c r="BJ10" s="200" t="s">
        <v>550</v>
      </c>
      <c r="BK10" s="200" t="s">
        <v>550</v>
      </c>
      <c r="BL10" s="200" t="s">
        <v>550</v>
      </c>
      <c r="BM10" s="131" t="s">
        <v>550</v>
      </c>
      <c r="BN10" s="131" t="s">
        <v>550</v>
      </c>
      <c r="BO10" s="130" t="s">
        <v>550</v>
      </c>
      <c r="BP10" s="120">
        <v>66</v>
      </c>
      <c r="BQ10" s="131">
        <v>1144</v>
      </c>
      <c r="BR10" s="131">
        <v>2802</v>
      </c>
      <c r="BS10" s="131">
        <v>2260</v>
      </c>
      <c r="BT10" s="131">
        <v>837</v>
      </c>
      <c r="BU10" s="131">
        <v>2739</v>
      </c>
      <c r="BV10" s="130">
        <v>1925</v>
      </c>
      <c r="BW10" s="120">
        <v>2</v>
      </c>
      <c r="BX10" s="48">
        <v>37</v>
      </c>
      <c r="BY10" s="131">
        <v>29</v>
      </c>
      <c r="BZ10" s="185" t="s">
        <v>550</v>
      </c>
      <c r="CA10" s="122">
        <v>15</v>
      </c>
      <c r="CB10" s="122">
        <v>13</v>
      </c>
      <c r="CC10" s="48"/>
      <c r="CD10" s="120">
        <v>21</v>
      </c>
      <c r="CE10" s="129">
        <v>1</v>
      </c>
      <c r="CF10" s="398">
        <v>4048</v>
      </c>
      <c r="CG10" s="129">
        <v>628</v>
      </c>
      <c r="CH10" s="517">
        <v>1822.0035737915948</v>
      </c>
      <c r="CI10" s="129">
        <v>167</v>
      </c>
      <c r="CJ10" s="130">
        <v>92</v>
      </c>
      <c r="CK10" s="120">
        <v>551</v>
      </c>
      <c r="CL10" s="181">
        <v>248</v>
      </c>
      <c r="CM10" s="129">
        <v>157</v>
      </c>
      <c r="CN10" s="116">
        <v>70.7</v>
      </c>
      <c r="CO10" s="132">
        <v>463</v>
      </c>
      <c r="CP10" s="133">
        <v>208.4</v>
      </c>
      <c r="CQ10" s="114"/>
      <c r="CR10" s="134">
        <v>281</v>
      </c>
      <c r="CS10" s="134">
        <v>3670</v>
      </c>
      <c r="CT10" s="134">
        <v>92</v>
      </c>
      <c r="CU10" s="134">
        <v>671</v>
      </c>
      <c r="CV10" s="134">
        <v>8580</v>
      </c>
      <c r="CW10" s="134">
        <v>2229</v>
      </c>
      <c r="CX10" s="134">
        <v>2981</v>
      </c>
    </row>
    <row r="11" spans="1:102" ht="15.75" customHeight="1">
      <c r="A11" s="458" t="s">
        <v>479</v>
      </c>
      <c r="B11" s="244">
        <v>4543</v>
      </c>
      <c r="C11" s="248">
        <v>15.9</v>
      </c>
      <c r="D11" s="240">
        <v>3882</v>
      </c>
      <c r="E11" s="739"/>
      <c r="F11" s="258">
        <v>2</v>
      </c>
      <c r="G11" s="259">
        <v>100</v>
      </c>
      <c r="H11" s="259">
        <v>20</v>
      </c>
      <c r="I11" s="259">
        <v>1474</v>
      </c>
      <c r="J11" s="259">
        <v>4</v>
      </c>
      <c r="K11" s="259">
        <v>116</v>
      </c>
      <c r="L11" s="259">
        <v>2</v>
      </c>
      <c r="M11" s="259">
        <v>100</v>
      </c>
      <c r="N11" s="260">
        <v>128</v>
      </c>
      <c r="O11" s="261">
        <v>3294</v>
      </c>
      <c r="P11" s="270">
        <v>1097</v>
      </c>
      <c r="Q11" s="259">
        <v>4</v>
      </c>
      <c r="R11" s="260">
        <v>205</v>
      </c>
      <c r="S11" s="259">
        <v>28</v>
      </c>
      <c r="T11" s="259">
        <v>9</v>
      </c>
      <c r="U11" s="260">
        <v>874</v>
      </c>
      <c r="V11" s="259">
        <v>3</v>
      </c>
      <c r="W11" s="260">
        <v>140</v>
      </c>
      <c r="X11" s="259">
        <v>2</v>
      </c>
      <c r="Y11" s="260">
        <v>66</v>
      </c>
      <c r="Z11" s="261">
        <v>4</v>
      </c>
      <c r="AA11" s="47"/>
      <c r="AB11" s="270">
        <v>80777</v>
      </c>
      <c r="AC11" s="259">
        <v>16852</v>
      </c>
      <c r="AD11" s="259">
        <v>25723324386</v>
      </c>
      <c r="AE11" s="253">
        <v>98.4</v>
      </c>
      <c r="AF11" s="261">
        <v>11</v>
      </c>
      <c r="AG11" s="114"/>
      <c r="AH11" s="244">
        <v>50998</v>
      </c>
      <c r="AI11" s="239">
        <v>18</v>
      </c>
      <c r="AJ11" s="240">
        <v>35047</v>
      </c>
      <c r="AK11" s="239">
        <v>25.5</v>
      </c>
      <c r="AL11" s="268">
        <v>418820</v>
      </c>
      <c r="AM11" s="249">
        <v>93.7</v>
      </c>
      <c r="AN11" s="239">
        <v>44.3</v>
      </c>
      <c r="AO11" s="250">
        <v>7.2</v>
      </c>
      <c r="AP11" s="740"/>
      <c r="AQ11" s="244">
        <v>1323</v>
      </c>
      <c r="AR11" s="871">
        <f>ROUND(0.210601719197708*100,0)</f>
        <v>21</v>
      </c>
      <c r="AS11" s="265">
        <v>4002</v>
      </c>
      <c r="AT11" s="872">
        <f>ROUND(0.637058261700095*100,0)</f>
        <v>64</v>
      </c>
      <c r="AU11" s="240">
        <v>2881</v>
      </c>
      <c r="AV11" s="873">
        <f>ROUND(0.458611907035976*100,0)</f>
        <v>46</v>
      </c>
      <c r="AW11" s="265">
        <v>545</v>
      </c>
      <c r="AX11" s="872">
        <f>ROUND(0.0867558102515123*100,0)</f>
        <v>9</v>
      </c>
      <c r="AY11" s="240">
        <v>9</v>
      </c>
      <c r="AZ11" s="265">
        <v>458</v>
      </c>
      <c r="BA11" s="265">
        <v>217</v>
      </c>
      <c r="BB11" s="265">
        <v>360</v>
      </c>
      <c r="BC11" s="246">
        <v>215</v>
      </c>
      <c r="BD11" s="244">
        <v>45</v>
      </c>
      <c r="BE11" s="265">
        <v>2318</v>
      </c>
      <c r="BF11" s="265">
        <v>1749</v>
      </c>
      <c r="BG11" s="265">
        <v>2282</v>
      </c>
      <c r="BH11" s="240">
        <v>1547</v>
      </c>
      <c r="BI11" s="267" t="s">
        <v>550</v>
      </c>
      <c r="BJ11" s="265" t="s">
        <v>550</v>
      </c>
      <c r="BK11" s="265" t="s">
        <v>550</v>
      </c>
      <c r="BL11" s="265" t="s">
        <v>550</v>
      </c>
      <c r="BM11" s="265" t="s">
        <v>550</v>
      </c>
      <c r="BN11" s="265" t="s">
        <v>550</v>
      </c>
      <c r="BO11" s="246" t="s">
        <v>550</v>
      </c>
      <c r="BP11" s="244">
        <v>25</v>
      </c>
      <c r="BQ11" s="265">
        <v>1323</v>
      </c>
      <c r="BR11" s="265">
        <v>1394</v>
      </c>
      <c r="BS11" s="265">
        <v>1021</v>
      </c>
      <c r="BT11" s="265" t="s">
        <v>550</v>
      </c>
      <c r="BU11" s="265">
        <v>872</v>
      </c>
      <c r="BV11" s="246">
        <v>1458</v>
      </c>
      <c r="BW11" s="244">
        <v>29</v>
      </c>
      <c r="BX11" s="268">
        <v>442</v>
      </c>
      <c r="BY11" s="265">
        <v>305</v>
      </c>
      <c r="BZ11" s="240" t="s">
        <v>550</v>
      </c>
      <c r="CA11" s="243">
        <v>40</v>
      </c>
      <c r="CB11" s="243">
        <v>10</v>
      </c>
      <c r="CC11" s="48"/>
      <c r="CD11" s="244">
        <v>27</v>
      </c>
      <c r="CE11" s="240">
        <v>1</v>
      </c>
      <c r="CF11" s="362">
        <v>4784</v>
      </c>
      <c r="CG11" s="240">
        <v>268</v>
      </c>
      <c r="CH11" s="448">
        <v>1684.2461027164804</v>
      </c>
      <c r="CI11" s="240">
        <v>265</v>
      </c>
      <c r="CJ11" s="246">
        <v>188</v>
      </c>
      <c r="CK11" s="244">
        <v>843</v>
      </c>
      <c r="CL11" s="239">
        <v>296.78500514004872</v>
      </c>
      <c r="CM11" s="240">
        <v>445</v>
      </c>
      <c r="CN11" s="239">
        <v>156.66586866823451</v>
      </c>
      <c r="CO11" s="267">
        <v>879</v>
      </c>
      <c r="CP11" s="247">
        <v>309.459097886243</v>
      </c>
      <c r="CQ11" s="114"/>
      <c r="CR11" s="271">
        <v>333</v>
      </c>
      <c r="CS11" s="271">
        <v>2755</v>
      </c>
      <c r="CT11" s="271">
        <v>114</v>
      </c>
      <c r="CU11" s="271">
        <v>1027</v>
      </c>
      <c r="CV11" s="271">
        <v>10009</v>
      </c>
      <c r="CW11" s="271">
        <v>2319</v>
      </c>
      <c r="CX11" s="271">
        <v>3060</v>
      </c>
    </row>
    <row r="12" spans="1:102" ht="15.75" customHeight="1">
      <c r="A12" s="638" t="s">
        <v>263</v>
      </c>
      <c r="B12" s="426">
        <v>5288</v>
      </c>
      <c r="C12" s="428">
        <v>17.510000000000002</v>
      </c>
      <c r="D12" s="427">
        <v>4319</v>
      </c>
      <c r="E12" s="739"/>
      <c r="F12" s="430">
        <v>3</v>
      </c>
      <c r="G12" s="408">
        <v>205</v>
      </c>
      <c r="H12" s="408">
        <v>22</v>
      </c>
      <c r="I12" s="408">
        <v>1458</v>
      </c>
      <c r="J12" s="408">
        <v>5</v>
      </c>
      <c r="K12" s="408">
        <v>145</v>
      </c>
      <c r="L12" s="408">
        <v>1</v>
      </c>
      <c r="M12" s="408">
        <v>50</v>
      </c>
      <c r="N12" s="434">
        <v>56</v>
      </c>
      <c r="O12" s="423">
        <v>1667</v>
      </c>
      <c r="P12" s="921">
        <v>907</v>
      </c>
      <c r="Q12" s="408">
        <v>9</v>
      </c>
      <c r="R12" s="434">
        <v>370</v>
      </c>
      <c r="S12" s="408">
        <v>1</v>
      </c>
      <c r="T12" s="189">
        <v>13</v>
      </c>
      <c r="U12" s="194">
        <v>1318</v>
      </c>
      <c r="V12" s="189" t="s">
        <v>788</v>
      </c>
      <c r="W12" s="194" t="s">
        <v>550</v>
      </c>
      <c r="X12" s="189" t="s">
        <v>550</v>
      </c>
      <c r="Y12" s="194" t="s">
        <v>550</v>
      </c>
      <c r="Z12" s="423">
        <v>3</v>
      </c>
      <c r="AA12" s="47"/>
      <c r="AB12" s="187">
        <v>97226</v>
      </c>
      <c r="AC12" s="189">
        <v>20167</v>
      </c>
      <c r="AD12" s="189">
        <v>27123195866</v>
      </c>
      <c r="AE12" s="188">
        <v>97.3</v>
      </c>
      <c r="AF12" s="423">
        <v>18</v>
      </c>
      <c r="AG12" s="114"/>
      <c r="AH12" s="182">
        <v>55793</v>
      </c>
      <c r="AI12" s="181">
        <v>18.5</v>
      </c>
      <c r="AJ12" s="185">
        <v>38226</v>
      </c>
      <c r="AK12" s="181">
        <v>26.2</v>
      </c>
      <c r="AL12" s="185">
        <v>462709</v>
      </c>
      <c r="AM12" s="204">
        <v>91.7</v>
      </c>
      <c r="AN12" s="428">
        <v>36.299999999999997</v>
      </c>
      <c r="AO12" s="425">
        <v>14.5</v>
      </c>
      <c r="AP12" s="740"/>
      <c r="AQ12" s="426">
        <v>1254</v>
      </c>
      <c r="AR12" s="649">
        <v>20.9</v>
      </c>
      <c r="AS12" s="643">
        <v>4041</v>
      </c>
      <c r="AT12" s="643">
        <v>67.3</v>
      </c>
      <c r="AU12" s="427">
        <v>2942</v>
      </c>
      <c r="AV12" s="427">
        <v>55.9</v>
      </c>
      <c r="AW12" s="643">
        <v>585</v>
      </c>
      <c r="AX12" s="643">
        <v>9.6999999999999993</v>
      </c>
      <c r="AY12" s="427">
        <v>6</v>
      </c>
      <c r="AZ12" s="643">
        <v>287</v>
      </c>
      <c r="BA12" s="643">
        <v>178</v>
      </c>
      <c r="BB12" s="643">
        <v>173</v>
      </c>
      <c r="BC12" s="648">
        <v>95</v>
      </c>
      <c r="BD12" s="426">
        <v>44</v>
      </c>
      <c r="BE12" s="643">
        <v>1721</v>
      </c>
      <c r="BF12" s="643">
        <v>1900</v>
      </c>
      <c r="BG12" s="643">
        <v>1883</v>
      </c>
      <c r="BH12" s="427">
        <v>1499</v>
      </c>
      <c r="BI12" s="1079" t="s">
        <v>550</v>
      </c>
      <c r="BJ12" s="200" t="s">
        <v>550</v>
      </c>
      <c r="BK12" s="200" t="s">
        <v>550</v>
      </c>
      <c r="BL12" s="200" t="s">
        <v>550</v>
      </c>
      <c r="BM12" s="200" t="s">
        <v>550</v>
      </c>
      <c r="BN12" s="200" t="s">
        <v>550</v>
      </c>
      <c r="BO12" s="197" t="s">
        <v>550</v>
      </c>
      <c r="BP12" s="426">
        <v>34</v>
      </c>
      <c r="BQ12" s="643">
        <v>1738</v>
      </c>
      <c r="BR12" s="643">
        <v>1927</v>
      </c>
      <c r="BS12" s="643">
        <v>1421</v>
      </c>
      <c r="BT12" s="643">
        <v>1143</v>
      </c>
      <c r="BU12" s="643">
        <v>1968</v>
      </c>
      <c r="BV12" s="648">
        <v>1099</v>
      </c>
      <c r="BW12" s="426">
        <v>18</v>
      </c>
      <c r="BX12" s="649">
        <v>338</v>
      </c>
      <c r="BY12" s="200">
        <v>212</v>
      </c>
      <c r="BZ12" s="185" t="s">
        <v>550</v>
      </c>
      <c r="CA12" s="647">
        <v>34</v>
      </c>
      <c r="CB12" s="647">
        <v>9</v>
      </c>
      <c r="CC12" s="48"/>
      <c r="CD12" s="426">
        <v>22</v>
      </c>
      <c r="CE12" s="427" t="s">
        <v>550</v>
      </c>
      <c r="CF12" s="650">
        <v>5551</v>
      </c>
      <c r="CG12" s="427" t="s">
        <v>550</v>
      </c>
      <c r="CH12" s="651">
        <v>1840.68</v>
      </c>
      <c r="CI12" s="427">
        <v>286</v>
      </c>
      <c r="CJ12" s="648">
        <v>160</v>
      </c>
      <c r="CK12" s="426">
        <v>1268</v>
      </c>
      <c r="CL12" s="428">
        <v>420.46</v>
      </c>
      <c r="CM12" s="427">
        <v>240</v>
      </c>
      <c r="CN12" s="428">
        <v>79.58</v>
      </c>
      <c r="CO12" s="644">
        <v>890</v>
      </c>
      <c r="CP12" s="435">
        <v>295.11</v>
      </c>
      <c r="CQ12" s="114"/>
      <c r="CR12" s="202">
        <v>253</v>
      </c>
      <c r="CS12" s="202">
        <v>3033</v>
      </c>
      <c r="CT12" s="202">
        <v>73</v>
      </c>
      <c r="CU12" s="202">
        <v>814</v>
      </c>
      <c r="CV12" s="202">
        <v>13793</v>
      </c>
      <c r="CW12" s="202">
        <v>2433</v>
      </c>
      <c r="CX12" s="202">
        <v>2943</v>
      </c>
    </row>
    <row r="13" spans="1:102" ht="15.75" customHeight="1">
      <c r="A13" s="458" t="s">
        <v>542</v>
      </c>
      <c r="B13" s="452">
        <v>2133</v>
      </c>
      <c r="C13" s="462">
        <v>8.6999999999999993</v>
      </c>
      <c r="D13" s="455">
        <v>1780</v>
      </c>
      <c r="E13" s="739"/>
      <c r="F13" s="464">
        <v>2</v>
      </c>
      <c r="G13" s="469">
        <v>150</v>
      </c>
      <c r="H13" s="469">
        <v>15</v>
      </c>
      <c r="I13" s="469">
        <v>1286</v>
      </c>
      <c r="J13" s="469">
        <v>17</v>
      </c>
      <c r="K13" s="469">
        <v>484</v>
      </c>
      <c r="L13" s="469">
        <v>1</v>
      </c>
      <c r="M13" s="469">
        <v>50</v>
      </c>
      <c r="N13" s="470">
        <v>72</v>
      </c>
      <c r="O13" s="471">
        <v>2063</v>
      </c>
      <c r="P13" s="453">
        <v>791</v>
      </c>
      <c r="Q13" s="469">
        <v>2</v>
      </c>
      <c r="R13" s="470">
        <v>100</v>
      </c>
      <c r="S13" s="469">
        <v>5</v>
      </c>
      <c r="T13" s="469">
        <v>5</v>
      </c>
      <c r="U13" s="470">
        <v>429</v>
      </c>
      <c r="V13" s="469">
        <v>1</v>
      </c>
      <c r="W13" s="470">
        <v>18</v>
      </c>
      <c r="X13" s="469" t="s">
        <v>550</v>
      </c>
      <c r="Y13" s="470" t="s">
        <v>550</v>
      </c>
      <c r="Z13" s="471" t="s">
        <v>550</v>
      </c>
      <c r="AA13" s="47"/>
      <c r="AB13" s="464">
        <v>72762</v>
      </c>
      <c r="AC13" s="469">
        <v>12131</v>
      </c>
      <c r="AD13" s="469">
        <v>21145940375</v>
      </c>
      <c r="AE13" s="472">
        <v>98.4</v>
      </c>
      <c r="AF13" s="471">
        <v>14</v>
      </c>
      <c r="AG13" s="114"/>
      <c r="AH13" s="452">
        <v>42679</v>
      </c>
      <c r="AI13" s="451">
        <v>17.709863479812402</v>
      </c>
      <c r="AJ13" s="455">
        <v>28015</v>
      </c>
      <c r="AK13" s="451">
        <v>26.73416610205075</v>
      </c>
      <c r="AL13" s="455">
        <v>429602</v>
      </c>
      <c r="AM13" s="457">
        <v>92.9</v>
      </c>
      <c r="AN13" s="451">
        <v>40.700000000000003</v>
      </c>
      <c r="AO13" s="465">
        <v>30.8</v>
      </c>
      <c r="AP13" s="740"/>
      <c r="AQ13" s="452">
        <v>1011</v>
      </c>
      <c r="AR13" s="475">
        <v>18.899999999999999</v>
      </c>
      <c r="AS13" s="473">
        <v>3421</v>
      </c>
      <c r="AT13" s="473">
        <v>64.099999999999994</v>
      </c>
      <c r="AU13" s="455">
        <v>2479</v>
      </c>
      <c r="AV13" s="455">
        <v>51.3</v>
      </c>
      <c r="AW13" s="473">
        <v>566</v>
      </c>
      <c r="AX13" s="473">
        <v>11</v>
      </c>
      <c r="AY13" s="455">
        <v>10</v>
      </c>
      <c r="AZ13" s="473">
        <v>638</v>
      </c>
      <c r="BA13" s="473">
        <v>342</v>
      </c>
      <c r="BB13" s="473">
        <v>455</v>
      </c>
      <c r="BC13" s="456">
        <v>259</v>
      </c>
      <c r="BD13" s="452">
        <v>31</v>
      </c>
      <c r="BE13" s="473">
        <v>1519</v>
      </c>
      <c r="BF13" s="473">
        <v>1229</v>
      </c>
      <c r="BG13" s="473">
        <v>1389</v>
      </c>
      <c r="BH13" s="240">
        <v>1041</v>
      </c>
      <c r="BI13" s="467" t="s">
        <v>550</v>
      </c>
      <c r="BJ13" s="473" t="s">
        <v>550</v>
      </c>
      <c r="BK13" s="473" t="s">
        <v>550</v>
      </c>
      <c r="BL13" s="473" t="s">
        <v>550</v>
      </c>
      <c r="BM13" s="473" t="s">
        <v>550</v>
      </c>
      <c r="BN13" s="473" t="s">
        <v>550</v>
      </c>
      <c r="BO13" s="456" t="s">
        <v>550</v>
      </c>
      <c r="BP13" s="452">
        <v>30</v>
      </c>
      <c r="BQ13" s="473">
        <v>1186</v>
      </c>
      <c r="BR13" s="473">
        <v>1572</v>
      </c>
      <c r="BS13" s="473">
        <v>1107</v>
      </c>
      <c r="BT13" s="473">
        <v>813</v>
      </c>
      <c r="BU13" s="473">
        <v>1541</v>
      </c>
      <c r="BV13" s="456">
        <v>933</v>
      </c>
      <c r="BW13" s="452">
        <v>25</v>
      </c>
      <c r="BX13" s="475">
        <v>234</v>
      </c>
      <c r="BY13" s="473">
        <v>144</v>
      </c>
      <c r="BZ13" s="240" t="s">
        <v>550</v>
      </c>
      <c r="CA13" s="460">
        <v>3</v>
      </c>
      <c r="CB13" s="460">
        <v>25</v>
      </c>
      <c r="CC13" s="48"/>
      <c r="CD13" s="452">
        <v>17</v>
      </c>
      <c r="CE13" s="455">
        <v>1</v>
      </c>
      <c r="CF13" s="476">
        <v>5096</v>
      </c>
      <c r="CG13" s="455">
        <v>528</v>
      </c>
      <c r="CH13" s="518">
        <v>2114.6</v>
      </c>
      <c r="CI13" s="455">
        <v>254</v>
      </c>
      <c r="CJ13" s="456">
        <v>145</v>
      </c>
      <c r="CK13" s="452">
        <v>1221</v>
      </c>
      <c r="CL13" s="451">
        <v>506.7</v>
      </c>
      <c r="CM13" s="455">
        <v>205</v>
      </c>
      <c r="CN13" s="451">
        <v>85.1</v>
      </c>
      <c r="CO13" s="467">
        <v>746</v>
      </c>
      <c r="CP13" s="459">
        <v>309.60000000000002</v>
      </c>
      <c r="CQ13" s="114"/>
      <c r="CR13" s="477">
        <v>172</v>
      </c>
      <c r="CS13" s="477">
        <v>1712</v>
      </c>
      <c r="CT13" s="477">
        <v>67</v>
      </c>
      <c r="CU13" s="477">
        <v>873</v>
      </c>
      <c r="CV13" s="477">
        <v>10844</v>
      </c>
      <c r="CW13" s="477">
        <v>1776</v>
      </c>
      <c r="CX13" s="477">
        <v>1689</v>
      </c>
    </row>
    <row r="14" spans="1:102" ht="15.75" customHeight="1">
      <c r="A14" s="638" t="s">
        <v>532</v>
      </c>
      <c r="B14" s="182">
        <v>3181</v>
      </c>
      <c r="C14" s="199">
        <v>11.3</v>
      </c>
      <c r="D14" s="185">
        <v>2646</v>
      </c>
      <c r="E14" s="739"/>
      <c r="F14" s="187">
        <v>2</v>
      </c>
      <c r="G14" s="189">
        <v>150</v>
      </c>
      <c r="H14" s="126">
        <v>21</v>
      </c>
      <c r="I14" s="126">
        <v>1434</v>
      </c>
      <c r="J14" s="126">
        <v>3</v>
      </c>
      <c r="K14" s="126">
        <v>73</v>
      </c>
      <c r="L14" s="189">
        <v>1</v>
      </c>
      <c r="M14" s="189">
        <v>60</v>
      </c>
      <c r="N14" s="194">
        <v>37</v>
      </c>
      <c r="O14" s="191">
        <v>1410</v>
      </c>
      <c r="P14" s="203">
        <v>979</v>
      </c>
      <c r="Q14" s="189">
        <v>8</v>
      </c>
      <c r="R14" s="194">
        <v>300</v>
      </c>
      <c r="S14" s="189">
        <v>2</v>
      </c>
      <c r="T14" s="189">
        <v>12</v>
      </c>
      <c r="U14" s="194">
        <v>1109</v>
      </c>
      <c r="V14" s="189" t="s">
        <v>550</v>
      </c>
      <c r="W14" s="194" t="s">
        <v>550</v>
      </c>
      <c r="X14" s="189" t="s">
        <v>550</v>
      </c>
      <c r="Y14" s="194" t="s">
        <v>550</v>
      </c>
      <c r="Z14" s="128" t="s">
        <v>550</v>
      </c>
      <c r="AA14" s="47"/>
      <c r="AB14" s="203">
        <v>83405</v>
      </c>
      <c r="AC14" s="189">
        <v>16906</v>
      </c>
      <c r="AD14" s="189">
        <v>24775493159</v>
      </c>
      <c r="AE14" s="188">
        <v>98.67</v>
      </c>
      <c r="AF14" s="191">
        <v>22</v>
      </c>
      <c r="AG14" s="114"/>
      <c r="AH14" s="182">
        <v>51119</v>
      </c>
      <c r="AI14" s="181">
        <v>18.8</v>
      </c>
      <c r="AJ14" s="185">
        <v>33873</v>
      </c>
      <c r="AK14" s="181">
        <v>27.3</v>
      </c>
      <c r="AL14" s="185">
        <v>365880</v>
      </c>
      <c r="AM14" s="204">
        <v>94.9</v>
      </c>
      <c r="AN14" s="181">
        <v>42.1</v>
      </c>
      <c r="AO14" s="206">
        <v>13.2</v>
      </c>
      <c r="AP14" s="740"/>
      <c r="AQ14" s="120">
        <v>641</v>
      </c>
      <c r="AR14" s="48">
        <v>10.8</v>
      </c>
      <c r="AS14" s="131">
        <v>3447</v>
      </c>
      <c r="AT14" s="131">
        <v>58.5</v>
      </c>
      <c r="AU14" s="129">
        <v>2717</v>
      </c>
      <c r="AV14" s="129">
        <v>53.8</v>
      </c>
      <c r="AW14" s="131">
        <v>915</v>
      </c>
      <c r="AX14" s="131">
        <v>15.5</v>
      </c>
      <c r="AY14" s="129">
        <v>11</v>
      </c>
      <c r="AZ14" s="131">
        <v>461</v>
      </c>
      <c r="BA14" s="131">
        <v>329</v>
      </c>
      <c r="BB14" s="131">
        <v>482</v>
      </c>
      <c r="BC14" s="130">
        <v>281</v>
      </c>
      <c r="BD14" s="120">
        <v>34</v>
      </c>
      <c r="BE14" s="131">
        <v>1654</v>
      </c>
      <c r="BF14" s="131">
        <v>1286</v>
      </c>
      <c r="BG14" s="131">
        <v>1834</v>
      </c>
      <c r="BH14" s="129">
        <v>1312</v>
      </c>
      <c r="BI14" s="186">
        <v>3</v>
      </c>
      <c r="BJ14" s="200">
        <v>165</v>
      </c>
      <c r="BK14" s="200">
        <v>210</v>
      </c>
      <c r="BL14" s="200">
        <v>90</v>
      </c>
      <c r="BM14" s="131">
        <v>66</v>
      </c>
      <c r="BN14" s="131">
        <v>193</v>
      </c>
      <c r="BO14" s="130">
        <v>88</v>
      </c>
      <c r="BP14" s="120">
        <v>12</v>
      </c>
      <c r="BQ14" s="131">
        <v>511</v>
      </c>
      <c r="BR14" s="131">
        <v>590</v>
      </c>
      <c r="BS14" s="131">
        <v>361</v>
      </c>
      <c r="BT14" s="131">
        <v>356</v>
      </c>
      <c r="BU14" s="131">
        <v>629</v>
      </c>
      <c r="BV14" s="130">
        <v>339</v>
      </c>
      <c r="BW14" s="120">
        <v>22</v>
      </c>
      <c r="BX14" s="48">
        <v>398</v>
      </c>
      <c r="BY14" s="131">
        <v>369</v>
      </c>
      <c r="BZ14" s="185" t="s">
        <v>550</v>
      </c>
      <c r="CA14" s="122">
        <v>3</v>
      </c>
      <c r="CB14" s="122">
        <v>23</v>
      </c>
      <c r="CC14" s="48"/>
      <c r="CD14" s="120">
        <v>21</v>
      </c>
      <c r="CE14" s="427" t="s">
        <v>550</v>
      </c>
      <c r="CF14" s="398">
        <v>4413</v>
      </c>
      <c r="CG14" s="427" t="s">
        <v>550</v>
      </c>
      <c r="CH14" s="517">
        <v>1623.6</v>
      </c>
      <c r="CI14" s="129">
        <v>255</v>
      </c>
      <c r="CJ14" s="130">
        <v>136</v>
      </c>
      <c r="CK14" s="120">
        <v>1216</v>
      </c>
      <c r="CL14" s="181">
        <v>430.1</v>
      </c>
      <c r="CM14" s="129">
        <v>199</v>
      </c>
      <c r="CN14" s="116">
        <v>70.400000000000006</v>
      </c>
      <c r="CO14" s="132">
        <v>749</v>
      </c>
      <c r="CP14" s="133">
        <v>265</v>
      </c>
      <c r="CQ14" s="114"/>
      <c r="CR14" s="134">
        <v>262</v>
      </c>
      <c r="CS14" s="134">
        <v>4509</v>
      </c>
      <c r="CT14" s="134">
        <v>61</v>
      </c>
      <c r="CU14" s="134">
        <v>1074</v>
      </c>
      <c r="CV14" s="134">
        <v>9699</v>
      </c>
      <c r="CW14" s="134">
        <v>2717</v>
      </c>
      <c r="CX14" s="134">
        <v>2934</v>
      </c>
    </row>
    <row r="15" spans="1:102" ht="15.75" customHeight="1">
      <c r="A15" s="458" t="s">
        <v>480</v>
      </c>
      <c r="B15" s="244">
        <v>3360</v>
      </c>
      <c r="C15" s="462">
        <v>10.4</v>
      </c>
      <c r="D15" s="240">
        <v>2805</v>
      </c>
      <c r="E15" s="739"/>
      <c r="F15" s="258">
        <v>1</v>
      </c>
      <c r="G15" s="259">
        <v>74</v>
      </c>
      <c r="H15" s="259">
        <v>17</v>
      </c>
      <c r="I15" s="259">
        <v>1224</v>
      </c>
      <c r="J15" s="259">
        <v>7</v>
      </c>
      <c r="K15" s="259">
        <v>171</v>
      </c>
      <c r="L15" s="259">
        <v>1</v>
      </c>
      <c r="M15" s="259">
        <v>60</v>
      </c>
      <c r="N15" s="260">
        <v>51</v>
      </c>
      <c r="O15" s="261">
        <v>1561</v>
      </c>
      <c r="P15" s="270">
        <v>1009</v>
      </c>
      <c r="Q15" s="259">
        <v>4</v>
      </c>
      <c r="R15" s="260">
        <v>170</v>
      </c>
      <c r="S15" s="259">
        <v>2</v>
      </c>
      <c r="T15" s="259">
        <v>8</v>
      </c>
      <c r="U15" s="260">
        <v>754</v>
      </c>
      <c r="V15" s="259">
        <v>3</v>
      </c>
      <c r="W15" s="260">
        <v>150</v>
      </c>
      <c r="X15" s="259">
        <v>2</v>
      </c>
      <c r="Y15" s="260">
        <v>16</v>
      </c>
      <c r="Z15" s="261">
        <v>6</v>
      </c>
      <c r="AA15" s="47"/>
      <c r="AB15" s="270">
        <v>86877</v>
      </c>
      <c r="AC15" s="259">
        <v>16458</v>
      </c>
      <c r="AD15" s="259">
        <v>24085620363</v>
      </c>
      <c r="AE15" s="253">
        <v>96.8</v>
      </c>
      <c r="AF15" s="261">
        <v>18</v>
      </c>
      <c r="AG15" s="114"/>
      <c r="AH15" s="244">
        <v>62475</v>
      </c>
      <c r="AI15" s="239">
        <v>19.600000000000001</v>
      </c>
      <c r="AJ15" s="240">
        <v>41151</v>
      </c>
      <c r="AK15" s="239">
        <v>28.6</v>
      </c>
      <c r="AL15" s="268">
        <v>363834</v>
      </c>
      <c r="AM15" s="249">
        <v>90.4</v>
      </c>
      <c r="AN15" s="239">
        <v>38.200000000000003</v>
      </c>
      <c r="AO15" s="250">
        <v>10.9</v>
      </c>
      <c r="AP15" s="740"/>
      <c r="AQ15" s="244">
        <v>406</v>
      </c>
      <c r="AR15" s="475">
        <f>AQ15/7673*100</f>
        <v>5.2912811156001567</v>
      </c>
      <c r="AS15" s="265">
        <v>2903</v>
      </c>
      <c r="AT15" s="475">
        <v>37.799999999999997</v>
      </c>
      <c r="AU15" s="240">
        <v>2590</v>
      </c>
      <c r="AV15" s="475">
        <v>38.799999999999997</v>
      </c>
      <c r="AW15" s="265">
        <v>2317</v>
      </c>
      <c r="AX15" s="475">
        <f>AW15/7673*100</f>
        <v>30.196793952821583</v>
      </c>
      <c r="AY15" s="240">
        <v>25</v>
      </c>
      <c r="AZ15" s="265">
        <v>1196</v>
      </c>
      <c r="BA15" s="265">
        <v>804</v>
      </c>
      <c r="BB15" s="265">
        <v>1072</v>
      </c>
      <c r="BC15" s="246">
        <v>771</v>
      </c>
      <c r="BD15" s="244">
        <v>34</v>
      </c>
      <c r="BE15" s="265">
        <v>1374</v>
      </c>
      <c r="BF15" s="265">
        <v>1094</v>
      </c>
      <c r="BG15" s="265">
        <v>1296</v>
      </c>
      <c r="BH15" s="240">
        <v>1123</v>
      </c>
      <c r="BI15" s="267" t="s">
        <v>550</v>
      </c>
      <c r="BJ15" s="265" t="s">
        <v>550</v>
      </c>
      <c r="BK15" s="265" t="s">
        <v>550</v>
      </c>
      <c r="BL15" s="265" t="s">
        <v>550</v>
      </c>
      <c r="BM15" s="265" t="s">
        <v>550</v>
      </c>
      <c r="BN15" s="265" t="s">
        <v>550</v>
      </c>
      <c r="BO15" s="246" t="s">
        <v>550</v>
      </c>
      <c r="BP15" s="244">
        <v>7</v>
      </c>
      <c r="BQ15" s="265">
        <v>381</v>
      </c>
      <c r="BR15" s="265">
        <v>529</v>
      </c>
      <c r="BS15" s="265">
        <v>260</v>
      </c>
      <c r="BT15" s="265">
        <v>354</v>
      </c>
      <c r="BU15" s="265">
        <v>521</v>
      </c>
      <c r="BV15" s="246">
        <v>290</v>
      </c>
      <c r="BW15" s="244">
        <v>20</v>
      </c>
      <c r="BX15" s="268">
        <v>376</v>
      </c>
      <c r="BY15" s="265">
        <v>357</v>
      </c>
      <c r="BZ15" s="240" t="s">
        <v>550</v>
      </c>
      <c r="CA15" s="243">
        <v>1</v>
      </c>
      <c r="CB15" s="243">
        <v>5</v>
      </c>
      <c r="CC15" s="48"/>
      <c r="CD15" s="244">
        <v>22</v>
      </c>
      <c r="CE15" s="240">
        <v>1</v>
      </c>
      <c r="CF15" s="362">
        <v>5696</v>
      </c>
      <c r="CG15" s="240">
        <v>40</v>
      </c>
      <c r="CH15" s="448">
        <v>1788.2</v>
      </c>
      <c r="CI15" s="240">
        <v>201</v>
      </c>
      <c r="CJ15" s="246">
        <v>170</v>
      </c>
      <c r="CK15" s="244">
        <v>879</v>
      </c>
      <c r="CL15" s="239">
        <v>276</v>
      </c>
      <c r="CM15" s="240">
        <v>431</v>
      </c>
      <c r="CN15" s="239">
        <v>135.30000000000001</v>
      </c>
      <c r="CO15" s="267">
        <v>849</v>
      </c>
      <c r="CP15" s="247">
        <v>266.5</v>
      </c>
      <c r="CQ15" s="114"/>
      <c r="CR15" s="271">
        <v>235</v>
      </c>
      <c r="CS15" s="271">
        <v>2438</v>
      </c>
      <c r="CT15" s="271">
        <v>82</v>
      </c>
      <c r="CU15" s="271">
        <v>1111</v>
      </c>
      <c r="CV15" s="271">
        <v>10511</v>
      </c>
      <c r="CW15" s="271">
        <v>2813</v>
      </c>
      <c r="CX15" s="271">
        <v>2818</v>
      </c>
    </row>
    <row r="16" spans="1:102" ht="15.75" customHeight="1">
      <c r="A16" s="638" t="s">
        <v>481</v>
      </c>
      <c r="B16" s="120">
        <v>4242</v>
      </c>
      <c r="C16" s="116">
        <v>12.97</v>
      </c>
      <c r="D16" s="129">
        <v>3377</v>
      </c>
      <c r="E16" s="739"/>
      <c r="F16" s="187">
        <v>2</v>
      </c>
      <c r="G16" s="189">
        <v>180</v>
      </c>
      <c r="H16" s="189">
        <v>16</v>
      </c>
      <c r="I16" s="189">
        <v>1320</v>
      </c>
      <c r="J16" s="189">
        <v>11</v>
      </c>
      <c r="K16" s="189">
        <v>310</v>
      </c>
      <c r="L16" s="189">
        <v>1</v>
      </c>
      <c r="M16" s="189">
        <v>50</v>
      </c>
      <c r="N16" s="194">
        <v>63</v>
      </c>
      <c r="O16" s="191">
        <v>1823</v>
      </c>
      <c r="P16" s="203">
        <v>721</v>
      </c>
      <c r="Q16" s="189">
        <v>5</v>
      </c>
      <c r="R16" s="194">
        <v>180</v>
      </c>
      <c r="S16" s="189">
        <v>4</v>
      </c>
      <c r="T16" s="189">
        <v>12</v>
      </c>
      <c r="U16" s="194">
        <v>1189</v>
      </c>
      <c r="V16" s="189">
        <v>6</v>
      </c>
      <c r="W16" s="194">
        <v>138</v>
      </c>
      <c r="X16" s="189">
        <v>1</v>
      </c>
      <c r="Y16" s="194">
        <v>30</v>
      </c>
      <c r="Z16" s="191">
        <v>1</v>
      </c>
      <c r="AA16" s="47"/>
      <c r="AB16" s="187">
        <v>98767</v>
      </c>
      <c r="AC16" s="189">
        <v>20982</v>
      </c>
      <c r="AD16" s="189">
        <v>29439011395</v>
      </c>
      <c r="AE16" s="188">
        <v>97.1</v>
      </c>
      <c r="AF16" s="191">
        <v>7</v>
      </c>
      <c r="AG16" s="114"/>
      <c r="AH16" s="182">
        <v>60244</v>
      </c>
      <c r="AI16" s="181">
        <v>19.3</v>
      </c>
      <c r="AJ16" s="185">
        <v>41083</v>
      </c>
      <c r="AK16" s="181">
        <v>28</v>
      </c>
      <c r="AL16" s="185">
        <v>396862</v>
      </c>
      <c r="AM16" s="204">
        <v>92.2</v>
      </c>
      <c r="AN16" s="116">
        <v>31.9</v>
      </c>
      <c r="AO16" s="326">
        <v>15.9</v>
      </c>
      <c r="AP16" s="740"/>
      <c r="AQ16" s="182">
        <v>1757</v>
      </c>
      <c r="AR16" s="874">
        <v>26</v>
      </c>
      <c r="AS16" s="200">
        <v>2583</v>
      </c>
      <c r="AT16" s="875">
        <v>38</v>
      </c>
      <c r="AU16" s="185">
        <v>1947</v>
      </c>
      <c r="AV16" s="876">
        <v>34</v>
      </c>
      <c r="AW16" s="200">
        <v>811</v>
      </c>
      <c r="AX16" s="200">
        <v>12</v>
      </c>
      <c r="AY16" s="185">
        <v>32</v>
      </c>
      <c r="AZ16" s="200">
        <v>1380</v>
      </c>
      <c r="BA16" s="131">
        <v>704</v>
      </c>
      <c r="BB16" s="200">
        <v>1331</v>
      </c>
      <c r="BC16" s="197">
        <v>654</v>
      </c>
      <c r="BD16" s="182">
        <v>24</v>
      </c>
      <c r="BE16" s="200">
        <v>1583</v>
      </c>
      <c r="BF16" s="200">
        <v>1257</v>
      </c>
      <c r="BG16" s="200">
        <v>1569</v>
      </c>
      <c r="BH16" s="185">
        <v>1089</v>
      </c>
      <c r="BI16" s="186" t="s">
        <v>550</v>
      </c>
      <c r="BJ16" s="200" t="s">
        <v>550</v>
      </c>
      <c r="BK16" s="200" t="s">
        <v>550</v>
      </c>
      <c r="BL16" s="200" t="s">
        <v>550</v>
      </c>
      <c r="BM16" s="200" t="s">
        <v>550</v>
      </c>
      <c r="BN16" s="200" t="s">
        <v>550</v>
      </c>
      <c r="BO16" s="197" t="s">
        <v>550</v>
      </c>
      <c r="BP16" s="182">
        <v>18</v>
      </c>
      <c r="BQ16" s="200">
        <v>1331</v>
      </c>
      <c r="BR16" s="200">
        <v>949</v>
      </c>
      <c r="BS16" s="200">
        <v>641</v>
      </c>
      <c r="BT16" s="200">
        <v>1143</v>
      </c>
      <c r="BU16" s="200">
        <v>1018</v>
      </c>
      <c r="BV16" s="197">
        <v>574</v>
      </c>
      <c r="BW16" s="182">
        <v>16</v>
      </c>
      <c r="BX16" s="201">
        <v>316</v>
      </c>
      <c r="BY16" s="200">
        <v>285</v>
      </c>
      <c r="BZ16" s="185">
        <v>1</v>
      </c>
      <c r="CA16" s="183">
        <v>2</v>
      </c>
      <c r="CB16" s="183">
        <v>6</v>
      </c>
      <c r="CC16" s="48"/>
      <c r="CD16" s="120">
        <v>26</v>
      </c>
      <c r="CE16" s="129">
        <v>1</v>
      </c>
      <c r="CF16" s="474">
        <v>4782</v>
      </c>
      <c r="CG16" s="129">
        <v>700</v>
      </c>
      <c r="CH16" s="517">
        <v>1445</v>
      </c>
      <c r="CI16" s="129">
        <v>249</v>
      </c>
      <c r="CJ16" s="130">
        <v>158</v>
      </c>
      <c r="CK16" s="120">
        <v>469</v>
      </c>
      <c r="CL16" s="116">
        <v>138</v>
      </c>
      <c r="CM16" s="129">
        <v>229</v>
      </c>
      <c r="CN16" s="116">
        <v>67</v>
      </c>
      <c r="CO16" s="132">
        <v>803</v>
      </c>
      <c r="CP16" s="133">
        <v>237</v>
      </c>
      <c r="CQ16" s="114"/>
      <c r="CR16" s="202">
        <v>291</v>
      </c>
      <c r="CS16" s="202">
        <v>2249</v>
      </c>
      <c r="CT16" s="202">
        <v>112</v>
      </c>
      <c r="CU16" s="202">
        <v>1195</v>
      </c>
      <c r="CV16" s="202">
        <v>12593</v>
      </c>
      <c r="CW16" s="202">
        <v>2841</v>
      </c>
      <c r="CX16" s="134">
        <v>2578</v>
      </c>
    </row>
    <row r="17" spans="1:102" ht="15.75" customHeight="1">
      <c r="A17" s="458" t="s">
        <v>576</v>
      </c>
      <c r="B17" s="452">
        <v>5198</v>
      </c>
      <c r="C17" s="462">
        <v>19.3</v>
      </c>
      <c r="D17" s="455">
        <v>4109</v>
      </c>
      <c r="E17" s="739"/>
      <c r="F17" s="464">
        <v>2</v>
      </c>
      <c r="G17" s="469">
        <v>170</v>
      </c>
      <c r="H17" s="469">
        <v>26</v>
      </c>
      <c r="I17" s="469">
        <v>1748</v>
      </c>
      <c r="J17" s="469">
        <v>2</v>
      </c>
      <c r="K17" s="469">
        <v>43</v>
      </c>
      <c r="L17" s="469" t="s">
        <v>550</v>
      </c>
      <c r="M17" s="469" t="s">
        <v>550</v>
      </c>
      <c r="N17" s="470">
        <v>58</v>
      </c>
      <c r="O17" s="471">
        <v>2168</v>
      </c>
      <c r="P17" s="453">
        <v>906</v>
      </c>
      <c r="Q17" s="469">
        <v>5</v>
      </c>
      <c r="R17" s="470">
        <v>240</v>
      </c>
      <c r="S17" s="469">
        <v>7</v>
      </c>
      <c r="T17" s="469">
        <v>13</v>
      </c>
      <c r="U17" s="470">
        <v>1138</v>
      </c>
      <c r="V17" s="469" t="s">
        <v>550</v>
      </c>
      <c r="W17" s="470" t="s">
        <v>550</v>
      </c>
      <c r="X17" s="469" t="s">
        <v>550</v>
      </c>
      <c r="Y17" s="470" t="s">
        <v>550</v>
      </c>
      <c r="Z17" s="471" t="s">
        <v>550</v>
      </c>
      <c r="AA17" s="47"/>
      <c r="AB17" s="464">
        <v>72241</v>
      </c>
      <c r="AC17" s="469">
        <v>14048</v>
      </c>
      <c r="AD17" s="469">
        <v>22308951666</v>
      </c>
      <c r="AE17" s="472">
        <v>97.2</v>
      </c>
      <c r="AF17" s="261">
        <v>1</v>
      </c>
      <c r="AG17" s="114"/>
      <c r="AH17" s="452">
        <v>54063</v>
      </c>
      <c r="AI17" s="451">
        <v>20</v>
      </c>
      <c r="AJ17" s="455">
        <v>35493</v>
      </c>
      <c r="AK17" s="451">
        <v>28.5</v>
      </c>
      <c r="AL17" s="455">
        <v>331281</v>
      </c>
      <c r="AM17" s="457">
        <v>91.2</v>
      </c>
      <c r="AN17" s="451">
        <v>23.4</v>
      </c>
      <c r="AO17" s="465">
        <v>8.5</v>
      </c>
      <c r="AP17" s="740"/>
      <c r="AQ17" s="452">
        <v>2522</v>
      </c>
      <c r="AR17" s="475">
        <v>39</v>
      </c>
      <c r="AS17" s="473">
        <v>3736</v>
      </c>
      <c r="AT17" s="473">
        <v>58</v>
      </c>
      <c r="AU17" s="455">
        <v>2397</v>
      </c>
      <c r="AV17" s="455">
        <v>41</v>
      </c>
      <c r="AW17" s="473">
        <v>401</v>
      </c>
      <c r="AX17" s="473">
        <v>6</v>
      </c>
      <c r="AY17" s="455">
        <v>11</v>
      </c>
      <c r="AZ17" s="473">
        <v>562</v>
      </c>
      <c r="BA17" s="473">
        <v>308</v>
      </c>
      <c r="BB17" s="473">
        <v>446</v>
      </c>
      <c r="BC17" s="456">
        <v>206</v>
      </c>
      <c r="BD17" s="452">
        <v>47</v>
      </c>
      <c r="BE17" s="473">
        <v>2459</v>
      </c>
      <c r="BF17" s="473">
        <v>1996</v>
      </c>
      <c r="BG17" s="473">
        <v>2524</v>
      </c>
      <c r="BH17" s="240">
        <v>1729</v>
      </c>
      <c r="BI17" s="267">
        <v>5</v>
      </c>
      <c r="BJ17" s="473">
        <v>320</v>
      </c>
      <c r="BK17" s="473">
        <v>179</v>
      </c>
      <c r="BL17" s="473">
        <v>41</v>
      </c>
      <c r="BM17" s="473">
        <v>157</v>
      </c>
      <c r="BN17" s="473">
        <v>99</v>
      </c>
      <c r="BO17" s="456">
        <v>20</v>
      </c>
      <c r="BP17" s="452">
        <v>14</v>
      </c>
      <c r="BQ17" s="473">
        <v>2048</v>
      </c>
      <c r="BR17" s="473">
        <v>568</v>
      </c>
      <c r="BS17" s="473">
        <v>181</v>
      </c>
      <c r="BT17" s="473">
        <v>1347</v>
      </c>
      <c r="BU17" s="473">
        <v>705</v>
      </c>
      <c r="BV17" s="456">
        <v>170</v>
      </c>
      <c r="BW17" s="452">
        <v>28</v>
      </c>
      <c r="BX17" s="475">
        <v>418</v>
      </c>
      <c r="BY17" s="473">
        <v>287</v>
      </c>
      <c r="BZ17" s="455">
        <v>3</v>
      </c>
      <c r="CA17" s="460">
        <v>1</v>
      </c>
      <c r="CB17" s="460">
        <v>16</v>
      </c>
      <c r="CC17" s="48"/>
      <c r="CD17" s="452">
        <v>25</v>
      </c>
      <c r="CE17" s="455" t="s">
        <v>550</v>
      </c>
      <c r="CF17" s="476">
        <v>3465</v>
      </c>
      <c r="CG17" s="455" t="s">
        <v>550</v>
      </c>
      <c r="CH17" s="518">
        <v>1281.145</v>
      </c>
      <c r="CI17" s="455">
        <v>255</v>
      </c>
      <c r="CJ17" s="456">
        <v>169</v>
      </c>
      <c r="CK17" s="452">
        <v>771</v>
      </c>
      <c r="CL17" s="451">
        <v>284.8</v>
      </c>
      <c r="CM17" s="455">
        <v>235</v>
      </c>
      <c r="CN17" s="451">
        <v>86.8</v>
      </c>
      <c r="CO17" s="467">
        <v>761</v>
      </c>
      <c r="CP17" s="459">
        <v>281.10000000000002</v>
      </c>
      <c r="CQ17" s="114"/>
      <c r="CR17" s="477">
        <v>373</v>
      </c>
      <c r="CS17" s="477">
        <v>2338</v>
      </c>
      <c r="CT17" s="477">
        <v>118</v>
      </c>
      <c r="CU17" s="477">
        <v>930</v>
      </c>
      <c r="CV17" s="477">
        <v>8492</v>
      </c>
      <c r="CW17" s="477">
        <v>2551</v>
      </c>
      <c r="CX17" s="477">
        <v>2663</v>
      </c>
    </row>
    <row r="18" spans="1:102" ht="15.75" customHeight="1">
      <c r="A18" s="638" t="s">
        <v>482</v>
      </c>
      <c r="B18" s="120">
        <v>8153</v>
      </c>
      <c r="C18" s="234">
        <v>15.835000000000001</v>
      </c>
      <c r="D18" s="129">
        <v>6654</v>
      </c>
      <c r="E18" s="739"/>
      <c r="F18" s="125">
        <v>1</v>
      </c>
      <c r="G18" s="126">
        <v>110</v>
      </c>
      <c r="H18" s="126">
        <v>31</v>
      </c>
      <c r="I18" s="126">
        <v>1995</v>
      </c>
      <c r="J18" s="126">
        <v>10</v>
      </c>
      <c r="K18" s="126">
        <v>281</v>
      </c>
      <c r="L18" s="189" t="s">
        <v>550</v>
      </c>
      <c r="M18" s="189" t="s">
        <v>550</v>
      </c>
      <c r="N18" s="127">
        <v>17</v>
      </c>
      <c r="O18" s="128">
        <v>725</v>
      </c>
      <c r="P18" s="114">
        <v>1097</v>
      </c>
      <c r="Q18" s="126">
        <v>13</v>
      </c>
      <c r="R18" s="127">
        <v>575</v>
      </c>
      <c r="S18" s="126">
        <v>5</v>
      </c>
      <c r="T18" s="126">
        <v>10</v>
      </c>
      <c r="U18" s="127">
        <v>1038</v>
      </c>
      <c r="V18" s="126" t="s">
        <v>550</v>
      </c>
      <c r="W18" s="127" t="s">
        <v>550</v>
      </c>
      <c r="X18" s="126">
        <v>2</v>
      </c>
      <c r="Y18" s="127">
        <v>152</v>
      </c>
      <c r="Z18" s="128" t="s">
        <v>550</v>
      </c>
      <c r="AA18" s="47"/>
      <c r="AB18" s="125">
        <v>133931</v>
      </c>
      <c r="AC18" s="126">
        <v>23405</v>
      </c>
      <c r="AD18" s="126">
        <v>31908468631</v>
      </c>
      <c r="AE18" s="123">
        <v>97.4</v>
      </c>
      <c r="AF18" s="128">
        <v>25</v>
      </c>
      <c r="AG18" s="114"/>
      <c r="AH18" s="120">
        <v>100708</v>
      </c>
      <c r="AI18" s="116">
        <v>19.600000000000001</v>
      </c>
      <c r="AJ18" s="129">
        <v>66453</v>
      </c>
      <c r="AK18" s="116">
        <v>28.6</v>
      </c>
      <c r="AL18" s="129">
        <v>379531</v>
      </c>
      <c r="AM18" s="235">
        <v>89.7</v>
      </c>
      <c r="AN18" s="116">
        <v>27.9</v>
      </c>
      <c r="AO18" s="326">
        <v>26.4</v>
      </c>
      <c r="AP18" s="740"/>
      <c r="AQ18" s="120">
        <v>3178</v>
      </c>
      <c r="AR18" s="48">
        <v>13.272081854249301</v>
      </c>
      <c r="AS18" s="131">
        <v>6302</v>
      </c>
      <c r="AT18" s="131">
        <v>26.3186468991439</v>
      </c>
      <c r="AU18" s="129">
        <v>4682</v>
      </c>
      <c r="AV18" s="129">
        <v>41.729055258467</v>
      </c>
      <c r="AW18" s="131">
        <v>1364</v>
      </c>
      <c r="AX18" s="131">
        <v>5.6963875548131098</v>
      </c>
      <c r="AY18" s="129">
        <v>10</v>
      </c>
      <c r="AZ18" s="131">
        <v>852</v>
      </c>
      <c r="BA18" s="131">
        <v>528</v>
      </c>
      <c r="BB18" s="131">
        <v>792</v>
      </c>
      <c r="BC18" s="130">
        <v>369</v>
      </c>
      <c r="BD18" s="120">
        <v>73</v>
      </c>
      <c r="BE18" s="131">
        <v>3727</v>
      </c>
      <c r="BF18" s="131">
        <v>3146</v>
      </c>
      <c r="BG18" s="131">
        <v>4062</v>
      </c>
      <c r="BH18" s="131">
        <v>2931</v>
      </c>
      <c r="BI18" s="1130" t="s">
        <v>550</v>
      </c>
      <c r="BJ18" s="131" t="s">
        <v>550</v>
      </c>
      <c r="BK18" s="131" t="s">
        <v>550</v>
      </c>
      <c r="BL18" s="131" t="s">
        <v>550</v>
      </c>
      <c r="BM18" s="131" t="s">
        <v>550</v>
      </c>
      <c r="BN18" s="131" t="s">
        <v>550</v>
      </c>
      <c r="BO18" s="130" t="s">
        <v>550</v>
      </c>
      <c r="BP18" s="120">
        <v>28</v>
      </c>
      <c r="BQ18" s="131">
        <v>4526</v>
      </c>
      <c r="BR18" s="131">
        <v>1285</v>
      </c>
      <c r="BS18" s="131">
        <v>770</v>
      </c>
      <c r="BT18" s="131">
        <v>3041</v>
      </c>
      <c r="BU18" s="131">
        <v>1392</v>
      </c>
      <c r="BV18" s="130">
        <v>719</v>
      </c>
      <c r="BW18" s="120">
        <v>48</v>
      </c>
      <c r="BX18" s="48">
        <v>807</v>
      </c>
      <c r="BY18" s="131">
        <v>654</v>
      </c>
      <c r="BZ18" s="185" t="s">
        <v>550</v>
      </c>
      <c r="CA18" s="122">
        <v>3</v>
      </c>
      <c r="CB18" s="122">
        <v>12</v>
      </c>
      <c r="CC18" s="48"/>
      <c r="CD18" s="120">
        <v>33</v>
      </c>
      <c r="CE18" s="427" t="s">
        <v>550</v>
      </c>
      <c r="CF18" s="474">
        <v>6843</v>
      </c>
      <c r="CG18" s="427" t="s">
        <v>550</v>
      </c>
      <c r="CH18" s="517">
        <v>1329.5</v>
      </c>
      <c r="CI18" s="129">
        <v>438</v>
      </c>
      <c r="CJ18" s="130">
        <v>304</v>
      </c>
      <c r="CK18" s="120">
        <v>1124</v>
      </c>
      <c r="CL18" s="116">
        <v>216.7</v>
      </c>
      <c r="CM18" s="129">
        <v>444</v>
      </c>
      <c r="CN18" s="116">
        <v>85.6</v>
      </c>
      <c r="CO18" s="132">
        <v>1296</v>
      </c>
      <c r="CP18" s="133">
        <v>249.8</v>
      </c>
      <c r="CQ18" s="114"/>
      <c r="CR18" s="134">
        <v>466</v>
      </c>
      <c r="CS18" s="134">
        <v>3926</v>
      </c>
      <c r="CT18" s="134">
        <v>141</v>
      </c>
      <c r="CU18" s="134">
        <v>1918</v>
      </c>
      <c r="CV18" s="134">
        <v>15337</v>
      </c>
      <c r="CW18" s="134">
        <v>4729</v>
      </c>
      <c r="CX18" s="134">
        <v>4839</v>
      </c>
    </row>
    <row r="19" spans="1:102" ht="15.75" customHeight="1">
      <c r="A19" s="458" t="s">
        <v>363</v>
      </c>
      <c r="B19" s="452">
        <v>4141</v>
      </c>
      <c r="C19" s="462">
        <v>12.6</v>
      </c>
      <c r="D19" s="455">
        <v>3449</v>
      </c>
      <c r="E19" s="739"/>
      <c r="F19" s="464">
        <v>2</v>
      </c>
      <c r="G19" s="469">
        <v>130</v>
      </c>
      <c r="H19" s="469">
        <v>26</v>
      </c>
      <c r="I19" s="469">
        <v>1734</v>
      </c>
      <c r="J19" s="469">
        <v>8</v>
      </c>
      <c r="K19" s="469">
        <v>155</v>
      </c>
      <c r="L19" s="469">
        <v>1</v>
      </c>
      <c r="M19" s="469">
        <v>80</v>
      </c>
      <c r="N19" s="470">
        <v>93</v>
      </c>
      <c r="O19" s="471">
        <v>3018</v>
      </c>
      <c r="P19" s="453">
        <v>1178</v>
      </c>
      <c r="Q19" s="469">
        <v>9</v>
      </c>
      <c r="R19" s="470">
        <v>330</v>
      </c>
      <c r="S19" s="469">
        <v>5</v>
      </c>
      <c r="T19" s="469">
        <v>11</v>
      </c>
      <c r="U19" s="470">
        <v>1005</v>
      </c>
      <c r="V19" s="469">
        <v>1</v>
      </c>
      <c r="W19" s="470">
        <v>65</v>
      </c>
      <c r="X19" s="469" t="s">
        <v>550</v>
      </c>
      <c r="Y19" s="470" t="s">
        <v>550</v>
      </c>
      <c r="Z19" s="471" t="s">
        <v>550</v>
      </c>
      <c r="AA19" s="47"/>
      <c r="AB19" s="464">
        <v>98848</v>
      </c>
      <c r="AC19" s="469">
        <v>17376</v>
      </c>
      <c r="AD19" s="469">
        <v>29541955950</v>
      </c>
      <c r="AE19" s="472">
        <v>98.5</v>
      </c>
      <c r="AF19" s="471">
        <v>12</v>
      </c>
      <c r="AG19" s="114"/>
      <c r="AH19" s="452">
        <v>69480</v>
      </c>
      <c r="AI19" s="451">
        <v>20.9</v>
      </c>
      <c r="AJ19" s="455">
        <v>45563</v>
      </c>
      <c r="AK19" s="451">
        <v>29.9</v>
      </c>
      <c r="AL19" s="455">
        <v>369287</v>
      </c>
      <c r="AM19" s="457">
        <v>96.13</v>
      </c>
      <c r="AN19" s="451">
        <v>41</v>
      </c>
      <c r="AO19" s="465">
        <v>24</v>
      </c>
      <c r="AP19" s="740"/>
      <c r="AQ19" s="452">
        <v>1882</v>
      </c>
      <c r="AR19" s="871">
        <f>ROUND(0.2504657971786*100,0)</f>
        <v>25</v>
      </c>
      <c r="AS19" s="473">
        <v>5115</v>
      </c>
      <c r="AT19" s="877">
        <f>ROUND(0.680729305296779*100,0)</f>
        <v>68</v>
      </c>
      <c r="AU19" s="455">
        <v>2953</v>
      </c>
      <c r="AV19" s="878">
        <f>ROUND(0.450977397678681*100,0)</f>
        <v>45</v>
      </c>
      <c r="AW19" s="473">
        <v>447</v>
      </c>
      <c r="AX19" s="877">
        <f>0.0594889539526218*100</f>
        <v>5.9488953952621797</v>
      </c>
      <c r="AY19" s="455">
        <v>16</v>
      </c>
      <c r="AZ19" s="473">
        <v>1158</v>
      </c>
      <c r="BA19" s="473">
        <v>562</v>
      </c>
      <c r="BB19" s="473">
        <v>942</v>
      </c>
      <c r="BC19" s="456">
        <v>381</v>
      </c>
      <c r="BD19" s="452">
        <v>20</v>
      </c>
      <c r="BE19" s="473">
        <v>929</v>
      </c>
      <c r="BF19" s="473">
        <v>836</v>
      </c>
      <c r="BG19" s="473">
        <v>888</v>
      </c>
      <c r="BH19" s="473">
        <v>739</v>
      </c>
      <c r="BI19" s="267" t="s">
        <v>550</v>
      </c>
      <c r="BJ19" s="265" t="s">
        <v>550</v>
      </c>
      <c r="BK19" s="265" t="s">
        <v>550</v>
      </c>
      <c r="BL19" s="265" t="s">
        <v>550</v>
      </c>
      <c r="BM19" s="265" t="s">
        <v>550</v>
      </c>
      <c r="BN19" s="265" t="s">
        <v>550</v>
      </c>
      <c r="BO19" s="246" t="s">
        <v>550</v>
      </c>
      <c r="BP19" s="452">
        <v>50</v>
      </c>
      <c r="BQ19" s="473">
        <v>2766</v>
      </c>
      <c r="BR19" s="473">
        <v>3263</v>
      </c>
      <c r="BS19" s="473">
        <v>2313</v>
      </c>
      <c r="BT19" s="473">
        <v>1882</v>
      </c>
      <c r="BU19" s="473">
        <v>3285</v>
      </c>
      <c r="BV19" s="456">
        <v>1833</v>
      </c>
      <c r="BW19" s="244" t="s">
        <v>550</v>
      </c>
      <c r="BX19" s="268" t="s">
        <v>550</v>
      </c>
      <c r="BY19" s="265" t="s">
        <v>550</v>
      </c>
      <c r="BZ19" s="240" t="s">
        <v>550</v>
      </c>
      <c r="CA19" s="460">
        <v>5</v>
      </c>
      <c r="CB19" s="460">
        <v>18</v>
      </c>
      <c r="CC19" s="48"/>
      <c r="CD19" s="452">
        <v>20</v>
      </c>
      <c r="CE19" s="455" t="s">
        <v>550</v>
      </c>
      <c r="CF19" s="476">
        <v>4598</v>
      </c>
      <c r="CG19" s="455" t="s">
        <v>550</v>
      </c>
      <c r="CH19" s="518">
        <v>1384.6</v>
      </c>
      <c r="CI19" s="455">
        <v>341</v>
      </c>
      <c r="CJ19" s="456">
        <v>204</v>
      </c>
      <c r="CK19" s="452">
        <v>1580</v>
      </c>
      <c r="CL19" s="451">
        <v>475.7</v>
      </c>
      <c r="CM19" s="455">
        <v>315</v>
      </c>
      <c r="CN19" s="451">
        <v>94.8</v>
      </c>
      <c r="CO19" s="467">
        <v>943</v>
      </c>
      <c r="CP19" s="459">
        <v>283.89999999999998</v>
      </c>
      <c r="CQ19" s="114"/>
      <c r="CR19" s="477">
        <v>265</v>
      </c>
      <c r="CS19" s="477">
        <v>2178</v>
      </c>
      <c r="CT19" s="477">
        <v>80</v>
      </c>
      <c r="CU19" s="477">
        <v>795</v>
      </c>
      <c r="CV19" s="477">
        <v>11715</v>
      </c>
      <c r="CW19" s="477">
        <v>2735</v>
      </c>
      <c r="CX19" s="477">
        <v>3025</v>
      </c>
    </row>
    <row r="20" spans="1:102" ht="15.75" customHeight="1">
      <c r="A20" s="638" t="s">
        <v>483</v>
      </c>
      <c r="B20" s="120">
        <v>3396</v>
      </c>
      <c r="C20" s="234">
        <v>9.1999999999999993</v>
      </c>
      <c r="D20" s="129">
        <v>2911</v>
      </c>
      <c r="E20" s="739"/>
      <c r="F20" s="125">
        <v>4</v>
      </c>
      <c r="G20" s="126">
        <v>210</v>
      </c>
      <c r="H20" s="126">
        <v>30</v>
      </c>
      <c r="I20" s="126">
        <v>1736</v>
      </c>
      <c r="J20" s="126">
        <v>31</v>
      </c>
      <c r="K20" s="126">
        <v>807</v>
      </c>
      <c r="L20" s="126">
        <v>1</v>
      </c>
      <c r="M20" s="126">
        <v>80</v>
      </c>
      <c r="N20" s="127">
        <v>83</v>
      </c>
      <c r="O20" s="128">
        <v>2725</v>
      </c>
      <c r="P20" s="114">
        <v>1264</v>
      </c>
      <c r="Q20" s="126">
        <v>11</v>
      </c>
      <c r="R20" s="127">
        <v>348</v>
      </c>
      <c r="S20" s="126">
        <v>12</v>
      </c>
      <c r="T20" s="126">
        <v>21</v>
      </c>
      <c r="U20" s="127">
        <v>1438</v>
      </c>
      <c r="V20" s="126">
        <v>1</v>
      </c>
      <c r="W20" s="127">
        <v>19</v>
      </c>
      <c r="X20" s="126" t="s">
        <v>550</v>
      </c>
      <c r="Y20" s="127" t="s">
        <v>550</v>
      </c>
      <c r="Z20" s="128" t="s">
        <v>550</v>
      </c>
      <c r="AA20" s="47"/>
      <c r="AB20" s="125">
        <v>104536</v>
      </c>
      <c r="AC20" s="126">
        <v>17988</v>
      </c>
      <c r="AD20" s="126">
        <v>32833145444</v>
      </c>
      <c r="AE20" s="123">
        <v>98.4</v>
      </c>
      <c r="AF20" s="128">
        <v>30</v>
      </c>
      <c r="AG20" s="114"/>
      <c r="AH20" s="120">
        <v>74327</v>
      </c>
      <c r="AI20" s="116">
        <v>20.11</v>
      </c>
      <c r="AJ20" s="129">
        <v>48177</v>
      </c>
      <c r="AK20" s="116">
        <v>28.5</v>
      </c>
      <c r="AL20" s="129">
        <v>373556</v>
      </c>
      <c r="AM20" s="235">
        <v>96.95</v>
      </c>
      <c r="AN20" s="116">
        <v>35.799999999999997</v>
      </c>
      <c r="AO20" s="326">
        <v>18.399999999999999</v>
      </c>
      <c r="AP20" s="740"/>
      <c r="AQ20" s="120">
        <v>1826</v>
      </c>
      <c r="AR20" s="48">
        <v>21</v>
      </c>
      <c r="AS20" s="131">
        <v>5247</v>
      </c>
      <c r="AT20" s="131">
        <v>60</v>
      </c>
      <c r="AU20" s="129">
        <v>3340</v>
      </c>
      <c r="AV20" s="129">
        <v>44</v>
      </c>
      <c r="AW20" s="131">
        <v>773</v>
      </c>
      <c r="AX20" s="131">
        <v>8</v>
      </c>
      <c r="AY20" s="129">
        <v>21</v>
      </c>
      <c r="AZ20" s="131">
        <v>1564</v>
      </c>
      <c r="BA20" s="131">
        <v>825</v>
      </c>
      <c r="BB20" s="131">
        <v>1222</v>
      </c>
      <c r="BC20" s="130">
        <v>635</v>
      </c>
      <c r="BD20" s="120">
        <v>32</v>
      </c>
      <c r="BE20" s="131">
        <v>1430</v>
      </c>
      <c r="BF20" s="131">
        <v>1065</v>
      </c>
      <c r="BG20" s="131">
        <v>1429</v>
      </c>
      <c r="BH20" s="131">
        <v>918</v>
      </c>
      <c r="BI20" s="1130" t="s">
        <v>550</v>
      </c>
      <c r="BJ20" s="131" t="s">
        <v>550</v>
      </c>
      <c r="BK20" s="131" t="s">
        <v>550</v>
      </c>
      <c r="BL20" s="131" t="s">
        <v>550</v>
      </c>
      <c r="BM20" s="131" t="s">
        <v>550</v>
      </c>
      <c r="BN20" s="131" t="s">
        <v>550</v>
      </c>
      <c r="BO20" s="130" t="s">
        <v>550</v>
      </c>
      <c r="BP20" s="120">
        <v>52</v>
      </c>
      <c r="BQ20" s="131">
        <v>2713</v>
      </c>
      <c r="BR20" s="131">
        <v>2677</v>
      </c>
      <c r="BS20" s="131">
        <v>1988</v>
      </c>
      <c r="BT20" s="131">
        <v>1826</v>
      </c>
      <c r="BU20" s="131">
        <v>2596</v>
      </c>
      <c r="BV20" s="130">
        <v>1787</v>
      </c>
      <c r="BW20" s="120" t="s">
        <v>550</v>
      </c>
      <c r="BX20" s="48" t="s">
        <v>550</v>
      </c>
      <c r="BY20" s="131" t="s">
        <v>550</v>
      </c>
      <c r="BZ20" s="129" t="s">
        <v>550</v>
      </c>
      <c r="CA20" s="122">
        <v>5</v>
      </c>
      <c r="CB20" s="122">
        <v>15</v>
      </c>
      <c r="CC20" s="48"/>
      <c r="CD20" s="120">
        <v>26</v>
      </c>
      <c r="CE20" s="129" t="s">
        <v>550</v>
      </c>
      <c r="CF20" s="474">
        <v>4259</v>
      </c>
      <c r="CG20" s="129" t="s">
        <v>550</v>
      </c>
      <c r="CH20" s="517">
        <v>1152.0999999999999</v>
      </c>
      <c r="CI20" s="129">
        <v>359</v>
      </c>
      <c r="CJ20" s="130">
        <v>203</v>
      </c>
      <c r="CK20" s="120">
        <v>858</v>
      </c>
      <c r="CL20" s="116">
        <v>232.1</v>
      </c>
      <c r="CM20" s="129">
        <v>298</v>
      </c>
      <c r="CN20" s="116">
        <v>80.599999999999994</v>
      </c>
      <c r="CO20" s="132">
        <v>902</v>
      </c>
      <c r="CP20" s="133">
        <v>244</v>
      </c>
      <c r="CQ20" s="114"/>
      <c r="CR20" s="134">
        <v>315</v>
      </c>
      <c r="CS20" s="134">
        <v>2717</v>
      </c>
      <c r="CT20" s="134">
        <v>121</v>
      </c>
      <c r="CU20" s="134">
        <v>1237</v>
      </c>
      <c r="CV20" s="134">
        <v>11807</v>
      </c>
      <c r="CW20" s="134">
        <v>2773</v>
      </c>
      <c r="CX20" s="134">
        <v>2722</v>
      </c>
    </row>
    <row r="21" spans="1:102" ht="15.75" customHeight="1">
      <c r="A21" s="458" t="s">
        <v>484</v>
      </c>
      <c r="B21" s="452">
        <v>4264</v>
      </c>
      <c r="C21" s="462">
        <v>12.1</v>
      </c>
      <c r="D21" s="468">
        <v>3423</v>
      </c>
      <c r="E21" s="739"/>
      <c r="F21" s="464">
        <v>1</v>
      </c>
      <c r="G21" s="469">
        <v>100</v>
      </c>
      <c r="H21" s="469">
        <v>16</v>
      </c>
      <c r="I21" s="469">
        <v>1378</v>
      </c>
      <c r="J21" s="469">
        <v>2</v>
      </c>
      <c r="K21" s="469">
        <v>49</v>
      </c>
      <c r="L21" s="469">
        <v>1</v>
      </c>
      <c r="M21" s="469">
        <v>50</v>
      </c>
      <c r="N21" s="470">
        <v>36</v>
      </c>
      <c r="O21" s="471">
        <v>1458</v>
      </c>
      <c r="P21" s="453">
        <v>751</v>
      </c>
      <c r="Q21" s="469">
        <v>2</v>
      </c>
      <c r="R21" s="470">
        <v>102</v>
      </c>
      <c r="S21" s="469">
        <v>1</v>
      </c>
      <c r="T21" s="469">
        <v>8</v>
      </c>
      <c r="U21" s="470">
        <v>700</v>
      </c>
      <c r="V21" s="469" t="s">
        <v>788</v>
      </c>
      <c r="W21" s="470" t="s">
        <v>550</v>
      </c>
      <c r="X21" s="469">
        <v>1</v>
      </c>
      <c r="Y21" s="470">
        <v>61</v>
      </c>
      <c r="Z21" s="471">
        <v>3</v>
      </c>
      <c r="AA21" s="47"/>
      <c r="AB21" s="464">
        <v>95454</v>
      </c>
      <c r="AC21" s="469">
        <v>16437</v>
      </c>
      <c r="AD21" s="469">
        <v>22631787676</v>
      </c>
      <c r="AE21" s="472">
        <v>98.5</v>
      </c>
      <c r="AF21" s="471">
        <v>9</v>
      </c>
      <c r="AG21" s="114"/>
      <c r="AH21" s="452">
        <v>72510</v>
      </c>
      <c r="AI21" s="451">
        <v>20.5</v>
      </c>
      <c r="AJ21" s="455">
        <v>48675</v>
      </c>
      <c r="AK21" s="451">
        <v>29.6</v>
      </c>
      <c r="AL21" s="455">
        <v>365684</v>
      </c>
      <c r="AM21" s="457">
        <v>93.19</v>
      </c>
      <c r="AN21" s="451">
        <v>38.200000000000003</v>
      </c>
      <c r="AO21" s="465">
        <v>19.2</v>
      </c>
      <c r="AP21" s="740"/>
      <c r="AQ21" s="1159">
        <v>493</v>
      </c>
      <c r="AR21" s="475">
        <v>6</v>
      </c>
      <c r="AS21" s="1160">
        <v>3176</v>
      </c>
      <c r="AT21" s="473">
        <v>40</v>
      </c>
      <c r="AU21" s="1162">
        <v>3050</v>
      </c>
      <c r="AV21" s="473">
        <v>44</v>
      </c>
      <c r="AW21" s="1160">
        <v>1479</v>
      </c>
      <c r="AX21" s="473">
        <v>18</v>
      </c>
      <c r="AY21" s="1162">
        <v>20</v>
      </c>
      <c r="AZ21" s="1160">
        <v>1191</v>
      </c>
      <c r="BA21" s="1160">
        <v>639</v>
      </c>
      <c r="BB21" s="1160">
        <v>995</v>
      </c>
      <c r="BC21" s="1164">
        <v>507</v>
      </c>
      <c r="BD21" s="1159">
        <v>37</v>
      </c>
      <c r="BE21" s="1160">
        <v>1723</v>
      </c>
      <c r="BF21" s="1160">
        <v>1293</v>
      </c>
      <c r="BG21" s="1160">
        <v>1711</v>
      </c>
      <c r="BH21" s="1160">
        <v>1285</v>
      </c>
      <c r="BI21" s="455" t="s">
        <v>550</v>
      </c>
      <c r="BJ21" s="473" t="s">
        <v>550</v>
      </c>
      <c r="BK21" s="473" t="s">
        <v>550</v>
      </c>
      <c r="BL21" s="473" t="s">
        <v>550</v>
      </c>
      <c r="BM21" s="473" t="s">
        <v>550</v>
      </c>
      <c r="BN21" s="473" t="s">
        <v>550</v>
      </c>
      <c r="BO21" s="456" t="s">
        <v>550</v>
      </c>
      <c r="BP21" s="1159">
        <v>8</v>
      </c>
      <c r="BQ21" s="1160">
        <v>708</v>
      </c>
      <c r="BR21" s="1160">
        <v>300</v>
      </c>
      <c r="BS21" s="1160">
        <v>183</v>
      </c>
      <c r="BT21" s="1160">
        <v>492</v>
      </c>
      <c r="BU21" s="1160">
        <v>322</v>
      </c>
      <c r="BV21" s="1164">
        <v>159</v>
      </c>
      <c r="BW21" s="1159">
        <v>31</v>
      </c>
      <c r="BX21" s="1165">
        <v>562</v>
      </c>
      <c r="BY21" s="1160">
        <v>449</v>
      </c>
      <c r="BZ21" s="1162">
        <v>8</v>
      </c>
      <c r="CA21" s="460">
        <v>3</v>
      </c>
      <c r="CB21" s="460">
        <v>24</v>
      </c>
      <c r="CC21" s="48"/>
      <c r="CD21" s="452">
        <v>26</v>
      </c>
      <c r="CE21" s="455" t="s">
        <v>550</v>
      </c>
      <c r="CF21" s="476">
        <v>4524</v>
      </c>
      <c r="CG21" s="455" t="s">
        <v>550</v>
      </c>
      <c r="CH21" s="518">
        <v>1281.9000000000001</v>
      </c>
      <c r="CI21" s="455">
        <v>215</v>
      </c>
      <c r="CJ21" s="456">
        <v>186</v>
      </c>
      <c r="CK21" s="452">
        <v>948</v>
      </c>
      <c r="CL21" s="451">
        <v>268.60000000000002</v>
      </c>
      <c r="CM21" s="455">
        <v>304</v>
      </c>
      <c r="CN21" s="451">
        <v>86.1</v>
      </c>
      <c r="CO21" s="467">
        <v>1034</v>
      </c>
      <c r="CP21" s="459">
        <v>293</v>
      </c>
      <c r="CQ21" s="114"/>
      <c r="CR21" s="1166">
        <v>304</v>
      </c>
      <c r="CS21" s="1166">
        <v>2459</v>
      </c>
      <c r="CT21" s="1166">
        <v>89</v>
      </c>
      <c r="CU21" s="1166">
        <v>1053</v>
      </c>
      <c r="CV21" s="1166">
        <v>9813</v>
      </c>
      <c r="CW21" s="1166">
        <v>2830</v>
      </c>
      <c r="CX21" s="1166">
        <v>3425</v>
      </c>
    </row>
    <row r="22" spans="1:102" ht="15.75" customHeight="1">
      <c r="A22" s="638" t="s">
        <v>575</v>
      </c>
      <c r="B22" s="120">
        <v>11673</v>
      </c>
      <c r="C22" s="234">
        <v>19.3</v>
      </c>
      <c r="D22" s="129">
        <v>9305</v>
      </c>
      <c r="E22" s="739"/>
      <c r="F22" s="125">
        <v>1</v>
      </c>
      <c r="G22" s="126">
        <v>50</v>
      </c>
      <c r="H22" s="126">
        <v>30</v>
      </c>
      <c r="I22" s="126">
        <v>3142</v>
      </c>
      <c r="J22" s="126">
        <v>4</v>
      </c>
      <c r="K22" s="126">
        <v>99</v>
      </c>
      <c r="L22" s="189" t="s">
        <v>550</v>
      </c>
      <c r="M22" s="189" t="s">
        <v>550</v>
      </c>
      <c r="N22" s="127">
        <v>112</v>
      </c>
      <c r="O22" s="128">
        <v>5439</v>
      </c>
      <c r="P22" s="114">
        <v>1313</v>
      </c>
      <c r="Q22" s="126">
        <v>2</v>
      </c>
      <c r="R22" s="127">
        <v>80</v>
      </c>
      <c r="S22" s="126">
        <v>9</v>
      </c>
      <c r="T22" s="126">
        <v>7</v>
      </c>
      <c r="U22" s="127">
        <v>909</v>
      </c>
      <c r="V22" s="126">
        <v>3</v>
      </c>
      <c r="W22" s="127">
        <v>154</v>
      </c>
      <c r="X22" s="126" t="s">
        <v>550</v>
      </c>
      <c r="Y22" s="127" t="s">
        <v>550</v>
      </c>
      <c r="Z22" s="128" t="s">
        <v>550</v>
      </c>
      <c r="AA22" s="47"/>
      <c r="AB22" s="125">
        <v>138750</v>
      </c>
      <c r="AC22" s="126">
        <v>24186</v>
      </c>
      <c r="AD22" s="126">
        <v>37275205525</v>
      </c>
      <c r="AE22" s="123">
        <v>96.77</v>
      </c>
      <c r="AF22" s="128">
        <v>20</v>
      </c>
      <c r="AG22" s="114"/>
      <c r="AH22" s="120">
        <v>124573</v>
      </c>
      <c r="AI22" s="116">
        <v>20.588298485952794</v>
      </c>
      <c r="AJ22" s="129">
        <v>84473</v>
      </c>
      <c r="AK22" s="116">
        <v>28.486303656517354</v>
      </c>
      <c r="AL22" s="129">
        <v>328956</v>
      </c>
      <c r="AM22" s="235">
        <v>91.4</v>
      </c>
      <c r="AN22" s="116">
        <v>34.299999999999997</v>
      </c>
      <c r="AO22" s="326">
        <v>20.100000000000001</v>
      </c>
      <c r="AP22" s="740"/>
      <c r="AQ22" s="120">
        <v>725</v>
      </c>
      <c r="AR22" s="48">
        <v>5</v>
      </c>
      <c r="AS22" s="131">
        <v>8545</v>
      </c>
      <c r="AT22" s="131">
        <v>60</v>
      </c>
      <c r="AU22" s="129">
        <v>6135</v>
      </c>
      <c r="AV22" s="129">
        <v>48</v>
      </c>
      <c r="AW22" s="131">
        <v>2054</v>
      </c>
      <c r="AX22" s="131">
        <v>14</v>
      </c>
      <c r="AY22" s="129">
        <v>41</v>
      </c>
      <c r="AZ22" s="131">
        <f>1940+1094</f>
        <v>3034</v>
      </c>
      <c r="BA22" s="131">
        <v>1367</v>
      </c>
      <c r="BB22" s="131">
        <v>2585</v>
      </c>
      <c r="BC22" s="130">
        <v>1324</v>
      </c>
      <c r="BD22" s="120">
        <v>89</v>
      </c>
      <c r="BE22" s="131">
        <v>3683</v>
      </c>
      <c r="BF22" s="131">
        <v>2483</v>
      </c>
      <c r="BG22" s="131">
        <v>3304</v>
      </c>
      <c r="BH22" s="131">
        <v>2450</v>
      </c>
      <c r="BI22" s="1130" t="s">
        <v>550</v>
      </c>
      <c r="BJ22" s="131" t="s">
        <v>550</v>
      </c>
      <c r="BK22" s="131" t="s">
        <v>550</v>
      </c>
      <c r="BL22" s="131" t="s">
        <v>550</v>
      </c>
      <c r="BM22" s="131" t="s">
        <v>550</v>
      </c>
      <c r="BN22" s="131" t="s">
        <v>550</v>
      </c>
      <c r="BO22" s="130" t="s">
        <v>550</v>
      </c>
      <c r="BP22" s="120">
        <v>3</v>
      </c>
      <c r="BQ22" s="131">
        <v>741</v>
      </c>
      <c r="BR22" s="131">
        <v>174</v>
      </c>
      <c r="BS22" s="131">
        <v>110</v>
      </c>
      <c r="BT22" s="131">
        <v>626</v>
      </c>
      <c r="BU22" s="131">
        <v>159</v>
      </c>
      <c r="BV22" s="130">
        <v>108</v>
      </c>
      <c r="BW22" s="120">
        <v>63</v>
      </c>
      <c r="BX22" s="48">
        <v>1109</v>
      </c>
      <c r="BY22" s="131">
        <v>899</v>
      </c>
      <c r="BZ22" s="129">
        <v>19</v>
      </c>
      <c r="CA22" s="122">
        <v>3</v>
      </c>
      <c r="CB22" s="122">
        <v>56</v>
      </c>
      <c r="CC22" s="48"/>
      <c r="CD22" s="120">
        <v>20</v>
      </c>
      <c r="CE22" s="129">
        <v>1</v>
      </c>
      <c r="CF22" s="474">
        <v>3697</v>
      </c>
      <c r="CG22" s="129">
        <v>539</v>
      </c>
      <c r="CH22" s="517">
        <v>611</v>
      </c>
      <c r="CI22" s="129">
        <v>339</v>
      </c>
      <c r="CJ22" s="130">
        <v>279</v>
      </c>
      <c r="CK22" s="120">
        <v>895</v>
      </c>
      <c r="CL22" s="116">
        <v>147.9</v>
      </c>
      <c r="CM22" s="129">
        <v>375</v>
      </c>
      <c r="CN22" s="116">
        <v>62</v>
      </c>
      <c r="CO22" s="132">
        <v>1069</v>
      </c>
      <c r="CP22" s="133">
        <v>176.7</v>
      </c>
      <c r="CQ22" s="114"/>
      <c r="CR22" s="134">
        <v>389</v>
      </c>
      <c r="CS22" s="134">
        <v>4832</v>
      </c>
      <c r="CT22" s="134">
        <v>176</v>
      </c>
      <c r="CU22" s="134">
        <v>1790</v>
      </c>
      <c r="CV22" s="134">
        <v>17883</v>
      </c>
      <c r="CW22" s="134">
        <v>4096</v>
      </c>
      <c r="CX22" s="134">
        <v>5191</v>
      </c>
    </row>
    <row r="23" spans="1:102" ht="15.75" customHeight="1">
      <c r="A23" s="458" t="s">
        <v>485</v>
      </c>
      <c r="B23" s="452">
        <v>4423</v>
      </c>
      <c r="C23" s="462">
        <v>12.8</v>
      </c>
      <c r="D23" s="455">
        <v>3477</v>
      </c>
      <c r="E23" s="739"/>
      <c r="F23" s="464">
        <v>1</v>
      </c>
      <c r="G23" s="469">
        <v>49</v>
      </c>
      <c r="H23" s="469">
        <v>14</v>
      </c>
      <c r="I23" s="469">
        <v>1269</v>
      </c>
      <c r="J23" s="469">
        <v>5</v>
      </c>
      <c r="K23" s="469">
        <v>118</v>
      </c>
      <c r="L23" s="469" t="s">
        <v>550</v>
      </c>
      <c r="M23" s="469" t="s">
        <v>550</v>
      </c>
      <c r="N23" s="470">
        <v>26</v>
      </c>
      <c r="O23" s="471">
        <v>1541</v>
      </c>
      <c r="P23" s="453">
        <v>699</v>
      </c>
      <c r="Q23" s="469">
        <v>2</v>
      </c>
      <c r="R23" s="470">
        <v>105</v>
      </c>
      <c r="S23" s="469">
        <v>4</v>
      </c>
      <c r="T23" s="469">
        <v>7</v>
      </c>
      <c r="U23" s="470">
        <v>799</v>
      </c>
      <c r="V23" s="469" t="s">
        <v>550</v>
      </c>
      <c r="W23" s="470" t="s">
        <v>550</v>
      </c>
      <c r="X23" s="469" t="s">
        <v>550</v>
      </c>
      <c r="Y23" s="470" t="s">
        <v>550</v>
      </c>
      <c r="Z23" s="471" t="s">
        <v>550</v>
      </c>
      <c r="AA23" s="47"/>
      <c r="AB23" s="464">
        <v>87660</v>
      </c>
      <c r="AC23" s="469">
        <v>14266</v>
      </c>
      <c r="AD23" s="469">
        <v>20169017332</v>
      </c>
      <c r="AE23" s="472">
        <v>97.66</v>
      </c>
      <c r="AF23" s="471">
        <v>12</v>
      </c>
      <c r="AG23" s="114"/>
      <c r="AH23" s="452">
        <v>66733</v>
      </c>
      <c r="AI23" s="451">
        <v>19.361193475574019</v>
      </c>
      <c r="AJ23" s="455">
        <v>44748</v>
      </c>
      <c r="AK23" s="451">
        <v>28.023196102253227</v>
      </c>
      <c r="AL23" s="455">
        <v>355316.39792589139</v>
      </c>
      <c r="AM23" s="457">
        <v>92.1</v>
      </c>
      <c r="AN23" s="451">
        <v>39.4</v>
      </c>
      <c r="AO23" s="465">
        <v>14.9</v>
      </c>
      <c r="AP23" s="740"/>
      <c r="AQ23" s="452">
        <v>890</v>
      </c>
      <c r="AR23" s="475">
        <v>10</v>
      </c>
      <c r="AS23" s="473">
        <v>3279</v>
      </c>
      <c r="AT23" s="473">
        <v>38</v>
      </c>
      <c r="AU23" s="455">
        <v>2867</v>
      </c>
      <c r="AV23" s="455">
        <v>39</v>
      </c>
      <c r="AW23" s="473">
        <v>1303</v>
      </c>
      <c r="AX23" s="473">
        <v>15.3</v>
      </c>
      <c r="AY23" s="455">
        <v>18</v>
      </c>
      <c r="AZ23" s="473">
        <v>1450</v>
      </c>
      <c r="BA23" s="473">
        <v>600</v>
      </c>
      <c r="BB23" s="473">
        <v>1304</v>
      </c>
      <c r="BC23" s="456">
        <v>586</v>
      </c>
      <c r="BD23" s="452">
        <v>24</v>
      </c>
      <c r="BE23" s="473">
        <v>1187</v>
      </c>
      <c r="BF23" s="473">
        <v>844</v>
      </c>
      <c r="BG23" s="473">
        <v>1292</v>
      </c>
      <c r="BH23" s="473">
        <v>860</v>
      </c>
      <c r="BI23" s="455" t="s">
        <v>550</v>
      </c>
      <c r="BJ23" s="473" t="s">
        <v>550</v>
      </c>
      <c r="BK23" s="473" t="s">
        <v>550</v>
      </c>
      <c r="BL23" s="473" t="s">
        <v>550</v>
      </c>
      <c r="BM23" s="473" t="s">
        <v>550</v>
      </c>
      <c r="BN23" s="473" t="s">
        <v>550</v>
      </c>
      <c r="BO23" s="456" t="s">
        <v>550</v>
      </c>
      <c r="BP23" s="452">
        <v>9</v>
      </c>
      <c r="BQ23" s="473">
        <v>1107</v>
      </c>
      <c r="BR23" s="473">
        <v>597</v>
      </c>
      <c r="BS23" s="473">
        <v>286</v>
      </c>
      <c r="BT23" s="473">
        <v>785</v>
      </c>
      <c r="BU23" s="473">
        <v>638</v>
      </c>
      <c r="BV23" s="456">
        <v>281</v>
      </c>
      <c r="BW23" s="452">
        <v>66</v>
      </c>
      <c r="BX23" s="475">
        <v>2276</v>
      </c>
      <c r="BY23" s="473">
        <v>1038</v>
      </c>
      <c r="BZ23" s="455">
        <v>1</v>
      </c>
      <c r="CA23" s="460">
        <v>2</v>
      </c>
      <c r="CB23" s="460">
        <v>19</v>
      </c>
      <c r="CC23" s="48"/>
      <c r="CD23" s="452">
        <v>15</v>
      </c>
      <c r="CE23" s="455">
        <v>1</v>
      </c>
      <c r="CF23" s="476">
        <v>3280</v>
      </c>
      <c r="CG23" s="455">
        <v>481</v>
      </c>
      <c r="CH23" s="518">
        <v>951.62385326424385</v>
      </c>
      <c r="CI23" s="455">
        <v>192</v>
      </c>
      <c r="CJ23" s="456">
        <v>171</v>
      </c>
      <c r="CK23" s="452">
        <v>855</v>
      </c>
      <c r="CL23" s="451">
        <v>250.3</v>
      </c>
      <c r="CM23" s="455">
        <v>263</v>
      </c>
      <c r="CN23" s="451">
        <v>77</v>
      </c>
      <c r="CO23" s="467">
        <v>859</v>
      </c>
      <c r="CP23" s="459">
        <v>251.4</v>
      </c>
      <c r="CQ23" s="114"/>
      <c r="CR23" s="477">
        <v>181</v>
      </c>
      <c r="CS23" s="477">
        <v>2359</v>
      </c>
      <c r="CT23" s="477">
        <v>123</v>
      </c>
      <c r="CU23" s="477">
        <v>1415</v>
      </c>
      <c r="CV23" s="477">
        <v>9466</v>
      </c>
      <c r="CW23" s="477">
        <v>2483</v>
      </c>
      <c r="CX23" s="477">
        <v>3499</v>
      </c>
    </row>
    <row r="24" spans="1:102" ht="15.75" customHeight="1">
      <c r="A24" s="638" t="s">
        <v>486</v>
      </c>
      <c r="B24" s="120">
        <v>9259</v>
      </c>
      <c r="C24" s="234">
        <v>14.35</v>
      </c>
      <c r="D24" s="129">
        <v>7444</v>
      </c>
      <c r="E24" s="739"/>
      <c r="F24" s="125">
        <v>1</v>
      </c>
      <c r="G24" s="126">
        <v>52</v>
      </c>
      <c r="H24" s="126">
        <v>33</v>
      </c>
      <c r="I24" s="126">
        <v>2386</v>
      </c>
      <c r="J24" s="126">
        <v>3</v>
      </c>
      <c r="K24" s="126">
        <v>78</v>
      </c>
      <c r="L24" s="126">
        <v>1</v>
      </c>
      <c r="M24" s="126">
        <v>100</v>
      </c>
      <c r="N24" s="127">
        <v>84</v>
      </c>
      <c r="O24" s="128">
        <v>4072</v>
      </c>
      <c r="P24" s="114">
        <v>1382</v>
      </c>
      <c r="Q24" s="126">
        <v>7</v>
      </c>
      <c r="R24" s="127">
        <v>308</v>
      </c>
      <c r="S24" s="126">
        <v>5</v>
      </c>
      <c r="T24" s="126">
        <v>15</v>
      </c>
      <c r="U24" s="127">
        <v>1437</v>
      </c>
      <c r="V24" s="126" t="s">
        <v>550</v>
      </c>
      <c r="W24" s="127" t="s">
        <v>550</v>
      </c>
      <c r="X24" s="126" t="s">
        <v>550</v>
      </c>
      <c r="Y24" s="127" t="s">
        <v>550</v>
      </c>
      <c r="Z24" s="128">
        <v>34</v>
      </c>
      <c r="AA24" s="47"/>
      <c r="AB24" s="125">
        <v>155017</v>
      </c>
      <c r="AC24" s="126">
        <v>30005</v>
      </c>
      <c r="AD24" s="126">
        <v>42043733033</v>
      </c>
      <c r="AE24" s="123">
        <v>98.53</v>
      </c>
      <c r="AF24" s="128">
        <v>14</v>
      </c>
      <c r="AG24" s="114"/>
      <c r="AH24" s="120">
        <v>113676</v>
      </c>
      <c r="AI24" s="116">
        <v>17.600000000000001</v>
      </c>
      <c r="AJ24" s="129">
        <v>79316</v>
      </c>
      <c r="AK24" s="116">
        <v>25.29</v>
      </c>
      <c r="AL24" s="129">
        <v>357576</v>
      </c>
      <c r="AM24" s="235">
        <v>91.1</v>
      </c>
      <c r="AN24" s="116">
        <v>42</v>
      </c>
      <c r="AO24" s="326">
        <v>28.2</v>
      </c>
      <c r="AP24" s="740"/>
      <c r="AQ24" s="120">
        <v>1197</v>
      </c>
      <c r="AR24" s="48">
        <v>7.8</v>
      </c>
      <c r="AS24" s="131">
        <v>7583</v>
      </c>
      <c r="AT24" s="131">
        <v>49.5</v>
      </c>
      <c r="AU24" s="129">
        <v>5036</v>
      </c>
      <c r="AV24" s="129">
        <v>37</v>
      </c>
      <c r="AW24" s="131">
        <v>1161</v>
      </c>
      <c r="AX24" s="131">
        <v>7.5</v>
      </c>
      <c r="AY24" s="129">
        <v>27</v>
      </c>
      <c r="AZ24" s="131">
        <v>2964</v>
      </c>
      <c r="BA24" s="131">
        <v>1838</v>
      </c>
      <c r="BB24" s="131">
        <v>2408</v>
      </c>
      <c r="BC24" s="130">
        <v>1483</v>
      </c>
      <c r="BD24" s="120">
        <v>97</v>
      </c>
      <c r="BE24" s="131">
        <v>5016</v>
      </c>
      <c r="BF24" s="131">
        <v>3650</v>
      </c>
      <c r="BG24" s="131">
        <v>4561</v>
      </c>
      <c r="BH24" s="131">
        <v>3334</v>
      </c>
      <c r="BI24" s="1130" t="s">
        <v>550</v>
      </c>
      <c r="BJ24" s="131" t="s">
        <v>550</v>
      </c>
      <c r="BK24" s="131" t="s">
        <v>550</v>
      </c>
      <c r="BL24" s="131" t="s">
        <v>550</v>
      </c>
      <c r="BM24" s="131" t="s">
        <v>550</v>
      </c>
      <c r="BN24" s="131" t="s">
        <v>550</v>
      </c>
      <c r="BO24" s="130" t="s">
        <v>550</v>
      </c>
      <c r="BP24" s="120">
        <v>10</v>
      </c>
      <c r="BQ24" s="131">
        <v>742</v>
      </c>
      <c r="BR24" s="131">
        <v>501</v>
      </c>
      <c r="BS24" s="131">
        <v>243</v>
      </c>
      <c r="BT24" s="131">
        <v>442</v>
      </c>
      <c r="BU24" s="131">
        <v>482</v>
      </c>
      <c r="BV24" s="130">
        <v>224</v>
      </c>
      <c r="BW24" s="120">
        <v>34</v>
      </c>
      <c r="BX24" s="48">
        <v>554</v>
      </c>
      <c r="BY24" s="131">
        <v>455</v>
      </c>
      <c r="BZ24" s="129">
        <v>28</v>
      </c>
      <c r="CA24" s="122">
        <v>21</v>
      </c>
      <c r="CB24" s="122">
        <v>23</v>
      </c>
      <c r="CC24" s="48"/>
      <c r="CD24" s="120">
        <v>22</v>
      </c>
      <c r="CE24" s="129">
        <v>2</v>
      </c>
      <c r="CF24" s="398">
        <v>4613</v>
      </c>
      <c r="CG24" s="129">
        <v>649</v>
      </c>
      <c r="CH24" s="517">
        <v>714.1</v>
      </c>
      <c r="CI24" s="129">
        <v>375</v>
      </c>
      <c r="CJ24" s="130">
        <v>324</v>
      </c>
      <c r="CK24" s="120">
        <v>1002</v>
      </c>
      <c r="CL24" s="116">
        <v>155.9</v>
      </c>
      <c r="CM24" s="129">
        <v>486</v>
      </c>
      <c r="CN24" s="116">
        <v>75.599999999999994</v>
      </c>
      <c r="CO24" s="132">
        <v>1672</v>
      </c>
      <c r="CP24" s="133">
        <v>260.10000000000002</v>
      </c>
      <c r="CQ24" s="114"/>
      <c r="CR24" s="134">
        <v>498</v>
      </c>
      <c r="CS24" s="134">
        <v>4065</v>
      </c>
      <c r="CT24" s="134">
        <v>149</v>
      </c>
      <c r="CU24" s="134">
        <v>2056</v>
      </c>
      <c r="CV24" s="134">
        <v>15722</v>
      </c>
      <c r="CW24" s="134">
        <v>3791</v>
      </c>
      <c r="CX24" s="134">
        <v>6274</v>
      </c>
    </row>
    <row r="25" spans="1:102" ht="15.75" customHeight="1">
      <c r="A25" s="458" t="s">
        <v>204</v>
      </c>
      <c r="B25" s="240">
        <v>4903</v>
      </c>
      <c r="C25" s="248">
        <v>11.44</v>
      </c>
      <c r="D25" s="240">
        <v>3923</v>
      </c>
      <c r="E25" s="739"/>
      <c r="F25" s="258">
        <v>1</v>
      </c>
      <c r="G25" s="259">
        <v>70</v>
      </c>
      <c r="H25" s="259">
        <v>18</v>
      </c>
      <c r="I25" s="469">
        <v>1365</v>
      </c>
      <c r="J25" s="259">
        <v>6</v>
      </c>
      <c r="K25" s="469">
        <v>163</v>
      </c>
      <c r="L25" s="259" t="s">
        <v>550</v>
      </c>
      <c r="M25" s="259" t="s">
        <v>550</v>
      </c>
      <c r="N25" s="260">
        <v>35</v>
      </c>
      <c r="O25" s="261">
        <v>2102</v>
      </c>
      <c r="P25" s="270">
        <v>1040</v>
      </c>
      <c r="Q25" s="259">
        <v>4</v>
      </c>
      <c r="R25" s="260">
        <v>200</v>
      </c>
      <c r="S25" s="259">
        <v>3</v>
      </c>
      <c r="T25" s="259">
        <v>9</v>
      </c>
      <c r="U25" s="470">
        <v>920</v>
      </c>
      <c r="V25" s="259">
        <v>1</v>
      </c>
      <c r="W25" s="470">
        <v>19</v>
      </c>
      <c r="X25" s="259" t="s">
        <v>550</v>
      </c>
      <c r="Y25" s="260" t="s">
        <v>550</v>
      </c>
      <c r="Z25" s="372" t="s">
        <v>550</v>
      </c>
      <c r="AA25" s="1189"/>
      <c r="AB25" s="258">
        <v>111674</v>
      </c>
      <c r="AC25" s="259">
        <v>18124</v>
      </c>
      <c r="AD25" s="259">
        <v>25857596653</v>
      </c>
      <c r="AE25" s="253">
        <v>98.1</v>
      </c>
      <c r="AF25" s="261">
        <v>12</v>
      </c>
      <c r="AG25" s="114"/>
      <c r="AH25" s="244">
        <v>83816</v>
      </c>
      <c r="AI25" s="239">
        <v>19.399999999999999</v>
      </c>
      <c r="AJ25" s="240">
        <v>56260</v>
      </c>
      <c r="AK25" s="239">
        <v>28</v>
      </c>
      <c r="AL25" s="240">
        <v>355177.36860505771</v>
      </c>
      <c r="AM25" s="249">
        <v>90.4</v>
      </c>
      <c r="AN25" s="239">
        <v>43.9</v>
      </c>
      <c r="AO25" s="250">
        <v>18.3</v>
      </c>
      <c r="AP25" s="740"/>
      <c r="AQ25" s="244">
        <v>1636</v>
      </c>
      <c r="AR25" s="475">
        <v>15</v>
      </c>
      <c r="AS25" s="265">
        <v>5345</v>
      </c>
      <c r="AT25" s="265">
        <v>49</v>
      </c>
      <c r="AU25" s="240">
        <v>4149</v>
      </c>
      <c r="AV25" s="240">
        <v>42</v>
      </c>
      <c r="AW25" s="265">
        <v>880</v>
      </c>
      <c r="AX25" s="265">
        <v>8</v>
      </c>
      <c r="AY25" s="240">
        <v>22</v>
      </c>
      <c r="AZ25" s="265">
        <v>1851</v>
      </c>
      <c r="BA25" s="265">
        <v>1060</v>
      </c>
      <c r="BB25" s="265">
        <v>1797</v>
      </c>
      <c r="BC25" s="246">
        <v>1128</v>
      </c>
      <c r="BD25" s="244">
        <v>50</v>
      </c>
      <c r="BE25" s="265">
        <v>2159</v>
      </c>
      <c r="BF25" s="265">
        <v>1800</v>
      </c>
      <c r="BG25" s="265">
        <v>2293</v>
      </c>
      <c r="BH25" s="265">
        <v>2000</v>
      </c>
      <c r="BI25" s="373" t="s">
        <v>550</v>
      </c>
      <c r="BJ25" s="373" t="s">
        <v>550</v>
      </c>
      <c r="BK25" s="373" t="s">
        <v>550</v>
      </c>
      <c r="BL25" s="373" t="s">
        <v>550</v>
      </c>
      <c r="BM25" s="373" t="s">
        <v>550</v>
      </c>
      <c r="BN25" s="373" t="s">
        <v>550</v>
      </c>
      <c r="BO25" s="456" t="s">
        <v>550</v>
      </c>
      <c r="BP25" s="244">
        <v>16</v>
      </c>
      <c r="BQ25" s="265">
        <v>1429</v>
      </c>
      <c r="BR25" s="265">
        <v>1223</v>
      </c>
      <c r="BS25" s="265">
        <v>537</v>
      </c>
      <c r="BT25" s="265">
        <v>1280</v>
      </c>
      <c r="BU25" s="265">
        <v>1204</v>
      </c>
      <c r="BV25" s="246">
        <v>611</v>
      </c>
      <c r="BW25" s="244">
        <v>14</v>
      </c>
      <c r="BX25" s="268">
        <v>259</v>
      </c>
      <c r="BY25" s="265">
        <v>242</v>
      </c>
      <c r="BZ25" s="240" t="s">
        <v>550</v>
      </c>
      <c r="CA25" s="1190">
        <v>4</v>
      </c>
      <c r="CB25" s="1190">
        <v>20</v>
      </c>
      <c r="CC25" s="48"/>
      <c r="CD25" s="244">
        <v>18</v>
      </c>
      <c r="CE25" s="240">
        <v>1</v>
      </c>
      <c r="CF25" s="362">
        <v>5154</v>
      </c>
      <c r="CG25" s="240">
        <v>200</v>
      </c>
      <c r="CH25" s="448">
        <v>1198.5154593146556</v>
      </c>
      <c r="CI25" s="240">
        <v>263</v>
      </c>
      <c r="CJ25" s="246">
        <v>214</v>
      </c>
      <c r="CK25" s="244">
        <v>1181</v>
      </c>
      <c r="CL25" s="239">
        <v>276.89999999999998</v>
      </c>
      <c r="CM25" s="240">
        <v>318</v>
      </c>
      <c r="CN25" s="239">
        <v>74.599999999999994</v>
      </c>
      <c r="CO25" s="267">
        <v>1126</v>
      </c>
      <c r="CP25" s="247">
        <v>264</v>
      </c>
      <c r="CQ25" s="114"/>
      <c r="CR25" s="271">
        <v>410</v>
      </c>
      <c r="CS25" s="271">
        <v>2797</v>
      </c>
      <c r="CT25" s="271">
        <v>161</v>
      </c>
      <c r="CU25" s="271">
        <v>1511</v>
      </c>
      <c r="CV25" s="271">
        <v>12262</v>
      </c>
      <c r="CW25" s="271">
        <v>2972</v>
      </c>
      <c r="CX25" s="271">
        <v>3954</v>
      </c>
    </row>
    <row r="26" spans="1:102" ht="15.75" customHeight="1">
      <c r="A26" s="638" t="s">
        <v>487</v>
      </c>
      <c r="B26" s="120">
        <v>9766</v>
      </c>
      <c r="C26" s="234">
        <v>17.399999999999999</v>
      </c>
      <c r="D26" s="129">
        <v>7843</v>
      </c>
      <c r="E26" s="739"/>
      <c r="F26" s="187">
        <v>5</v>
      </c>
      <c r="G26" s="189">
        <v>580</v>
      </c>
      <c r="H26" s="189">
        <v>25</v>
      </c>
      <c r="I26" s="189">
        <v>2497</v>
      </c>
      <c r="J26" s="189">
        <v>3</v>
      </c>
      <c r="K26" s="189">
        <v>87</v>
      </c>
      <c r="L26" s="189" t="s">
        <v>550</v>
      </c>
      <c r="M26" s="189" t="s">
        <v>550</v>
      </c>
      <c r="N26" s="194">
        <v>46</v>
      </c>
      <c r="O26" s="191">
        <v>3112</v>
      </c>
      <c r="P26" s="203">
        <v>1315</v>
      </c>
      <c r="Q26" s="189" t="s">
        <v>550</v>
      </c>
      <c r="R26" s="194" t="s">
        <v>550</v>
      </c>
      <c r="S26" s="189">
        <v>2</v>
      </c>
      <c r="T26" s="189">
        <v>8</v>
      </c>
      <c r="U26" s="194">
        <v>927</v>
      </c>
      <c r="V26" s="189">
        <v>3</v>
      </c>
      <c r="W26" s="194">
        <v>589</v>
      </c>
      <c r="X26" s="189">
        <v>1</v>
      </c>
      <c r="Y26" s="194">
        <v>32</v>
      </c>
      <c r="Z26" s="191" t="s">
        <v>550</v>
      </c>
      <c r="AA26" s="47"/>
      <c r="AB26" s="187">
        <v>153569</v>
      </c>
      <c r="AC26" s="189">
        <v>29700</v>
      </c>
      <c r="AD26" s="189">
        <v>38988411125</v>
      </c>
      <c r="AE26" s="188">
        <v>97.4</v>
      </c>
      <c r="AF26" s="191">
        <v>21</v>
      </c>
      <c r="AG26" s="114"/>
      <c r="AH26" s="182">
        <v>120421</v>
      </c>
      <c r="AI26" s="181">
        <v>21.4</v>
      </c>
      <c r="AJ26" s="185">
        <v>81819</v>
      </c>
      <c r="AK26" s="181">
        <v>29.6</v>
      </c>
      <c r="AL26" s="185">
        <v>371178</v>
      </c>
      <c r="AM26" s="204">
        <v>95.7</v>
      </c>
      <c r="AN26" s="116">
        <v>43.3</v>
      </c>
      <c r="AO26" s="326">
        <v>24.9</v>
      </c>
      <c r="AP26" s="740"/>
      <c r="AQ26" s="182">
        <v>1031</v>
      </c>
      <c r="AR26" s="48">
        <v>9.15</v>
      </c>
      <c r="AS26" s="200">
        <v>6259</v>
      </c>
      <c r="AT26" s="131">
        <v>55.56</v>
      </c>
      <c r="AU26" s="185">
        <v>4499</v>
      </c>
      <c r="AV26" s="131">
        <v>47.72</v>
      </c>
      <c r="AW26" s="200">
        <v>1277</v>
      </c>
      <c r="AX26" s="131">
        <v>11.34</v>
      </c>
      <c r="AY26" s="185">
        <v>15</v>
      </c>
      <c r="AZ26" s="200">
        <v>741</v>
      </c>
      <c r="BA26" s="200">
        <v>331</v>
      </c>
      <c r="BB26" s="200">
        <v>724</v>
      </c>
      <c r="BC26" s="197">
        <v>351</v>
      </c>
      <c r="BD26" s="182">
        <v>79</v>
      </c>
      <c r="BE26" s="200">
        <v>4742</v>
      </c>
      <c r="BF26" s="200">
        <v>3589</v>
      </c>
      <c r="BG26" s="200">
        <v>4673</v>
      </c>
      <c r="BH26" s="200">
        <v>3510</v>
      </c>
      <c r="BI26" s="185" t="s">
        <v>550</v>
      </c>
      <c r="BJ26" s="200" t="s">
        <v>550</v>
      </c>
      <c r="BK26" s="200" t="s">
        <v>550</v>
      </c>
      <c r="BL26" s="200" t="s">
        <v>550</v>
      </c>
      <c r="BM26" s="131" t="s">
        <v>550</v>
      </c>
      <c r="BN26" s="200">
        <v>2</v>
      </c>
      <c r="BO26" s="197">
        <v>1</v>
      </c>
      <c r="BP26" s="182">
        <v>12</v>
      </c>
      <c r="BQ26" s="200">
        <v>544</v>
      </c>
      <c r="BR26" s="200">
        <v>968</v>
      </c>
      <c r="BS26" s="200">
        <v>478</v>
      </c>
      <c r="BT26" s="200">
        <v>406</v>
      </c>
      <c r="BU26" s="200">
        <v>860</v>
      </c>
      <c r="BV26" s="197">
        <v>427</v>
      </c>
      <c r="BW26" s="182">
        <v>27</v>
      </c>
      <c r="BX26" s="201">
        <v>275</v>
      </c>
      <c r="BY26" s="200">
        <v>210</v>
      </c>
      <c r="BZ26" s="185">
        <v>12</v>
      </c>
      <c r="CA26" s="183">
        <v>12</v>
      </c>
      <c r="CB26" s="183">
        <v>48</v>
      </c>
      <c r="CC26" s="48"/>
      <c r="CD26" s="600">
        <v>36</v>
      </c>
      <c r="CE26" s="601" t="s">
        <v>550</v>
      </c>
      <c r="CF26" s="398">
        <v>8044</v>
      </c>
      <c r="CG26" s="602" t="s">
        <v>550</v>
      </c>
      <c r="CH26" s="519">
        <v>1432.7</v>
      </c>
      <c r="CI26" s="601">
        <v>388</v>
      </c>
      <c r="CJ26" s="603">
        <v>279</v>
      </c>
      <c r="CK26" s="604">
        <v>1172</v>
      </c>
      <c r="CL26" s="605">
        <v>202.3</v>
      </c>
      <c r="CM26" s="601">
        <v>403</v>
      </c>
      <c r="CN26" s="1008">
        <v>69.599999999999994</v>
      </c>
      <c r="CO26" s="1006">
        <v>1608</v>
      </c>
      <c r="CP26" s="606">
        <v>277.60000000000002</v>
      </c>
      <c r="CQ26" s="114"/>
      <c r="CR26" s="202">
        <v>670</v>
      </c>
      <c r="CS26" s="202">
        <v>4996</v>
      </c>
      <c r="CT26" s="202">
        <v>126</v>
      </c>
      <c r="CU26" s="202">
        <v>1672</v>
      </c>
      <c r="CV26" s="202">
        <v>15674</v>
      </c>
      <c r="CW26" s="202">
        <v>4893</v>
      </c>
      <c r="CX26" s="202">
        <v>6732</v>
      </c>
    </row>
    <row r="27" spans="1:102" ht="15.75" customHeight="1">
      <c r="A27" s="458" t="s">
        <v>488</v>
      </c>
      <c r="B27" s="244">
        <v>5370</v>
      </c>
      <c r="C27" s="248">
        <v>14.1</v>
      </c>
      <c r="D27" s="240">
        <v>4244</v>
      </c>
      <c r="E27" s="739"/>
      <c r="F27" s="258">
        <v>2</v>
      </c>
      <c r="G27" s="259">
        <v>122</v>
      </c>
      <c r="H27" s="259">
        <v>21</v>
      </c>
      <c r="I27" s="259">
        <v>2203</v>
      </c>
      <c r="J27" s="259" t="s">
        <v>550</v>
      </c>
      <c r="K27" s="259" t="s">
        <v>550</v>
      </c>
      <c r="L27" s="259" t="s">
        <v>550</v>
      </c>
      <c r="M27" s="259" t="s">
        <v>550</v>
      </c>
      <c r="N27" s="260">
        <v>51</v>
      </c>
      <c r="O27" s="261">
        <v>2715</v>
      </c>
      <c r="P27" s="270">
        <v>928</v>
      </c>
      <c r="Q27" s="259">
        <v>3</v>
      </c>
      <c r="R27" s="260">
        <v>170</v>
      </c>
      <c r="S27" s="259">
        <v>4</v>
      </c>
      <c r="T27" s="259">
        <v>10</v>
      </c>
      <c r="U27" s="260">
        <v>992</v>
      </c>
      <c r="V27" s="259" t="s">
        <v>550</v>
      </c>
      <c r="W27" s="260" t="s">
        <v>550</v>
      </c>
      <c r="X27" s="259" t="s">
        <v>550</v>
      </c>
      <c r="Y27" s="260" t="s">
        <v>550</v>
      </c>
      <c r="Z27" s="261">
        <v>1</v>
      </c>
      <c r="AA27" s="47"/>
      <c r="AB27" s="607">
        <v>126148</v>
      </c>
      <c r="AC27" s="608">
        <v>23710</v>
      </c>
      <c r="AD27" s="608">
        <v>34423983085</v>
      </c>
      <c r="AE27" s="609">
        <v>98.1</v>
      </c>
      <c r="AF27" s="272">
        <v>12</v>
      </c>
      <c r="AG27" s="114"/>
      <c r="AH27" s="244">
        <v>84865</v>
      </c>
      <c r="AI27" s="239">
        <v>21.8</v>
      </c>
      <c r="AJ27" s="240">
        <v>57349</v>
      </c>
      <c r="AK27" s="239">
        <v>30</v>
      </c>
      <c r="AL27" s="240">
        <v>412806</v>
      </c>
      <c r="AM27" s="249">
        <v>92.4</v>
      </c>
      <c r="AN27" s="378">
        <v>27.3</v>
      </c>
      <c r="AO27" s="681">
        <v>9.1</v>
      </c>
      <c r="AP27" s="1191"/>
      <c r="AQ27" s="1192">
        <v>2789</v>
      </c>
      <c r="AR27" s="1193">
        <f>AQ27/7309*100</f>
        <v>38.158434806403065</v>
      </c>
      <c r="AS27" s="1194">
        <v>2731</v>
      </c>
      <c r="AT27" s="1194">
        <f>AS27/7309*100</f>
        <v>37.364892598166641</v>
      </c>
      <c r="AU27" s="1195">
        <v>2003</v>
      </c>
      <c r="AV27" s="1195">
        <f>AU27/6133*100</f>
        <v>32.659383662155548</v>
      </c>
      <c r="AW27" s="1194">
        <v>770</v>
      </c>
      <c r="AX27" s="1194">
        <f>AW27/7309*100</f>
        <v>10.534956902449036</v>
      </c>
      <c r="AY27" s="1195">
        <v>8</v>
      </c>
      <c r="AZ27" s="1194">
        <v>487</v>
      </c>
      <c r="BA27" s="1194">
        <v>273</v>
      </c>
      <c r="BB27" s="1194">
        <v>395</v>
      </c>
      <c r="BC27" s="1196">
        <v>242</v>
      </c>
      <c r="BD27" s="1192">
        <v>23</v>
      </c>
      <c r="BE27" s="1194">
        <v>973</v>
      </c>
      <c r="BF27" s="1194">
        <v>775</v>
      </c>
      <c r="BG27" s="1194">
        <v>958</v>
      </c>
      <c r="BH27" s="1194">
        <v>730</v>
      </c>
      <c r="BI27" s="1195">
        <v>1</v>
      </c>
      <c r="BJ27" s="1195">
        <v>9</v>
      </c>
      <c r="BK27" s="1195">
        <v>91</v>
      </c>
      <c r="BL27" s="1194">
        <v>50</v>
      </c>
      <c r="BM27" s="1195">
        <v>3</v>
      </c>
      <c r="BN27" s="1195">
        <v>77</v>
      </c>
      <c r="BO27" s="1197">
        <v>45</v>
      </c>
      <c r="BP27" s="1192">
        <v>28</v>
      </c>
      <c r="BQ27" s="1194">
        <v>1943</v>
      </c>
      <c r="BR27" s="1194">
        <v>1273</v>
      </c>
      <c r="BS27" s="1194">
        <v>729</v>
      </c>
      <c r="BT27" s="1194">
        <v>1579</v>
      </c>
      <c r="BU27" s="1194">
        <v>1260</v>
      </c>
      <c r="BV27" s="1196">
        <v>745</v>
      </c>
      <c r="BW27" s="1192">
        <v>17</v>
      </c>
      <c r="BX27" s="1193">
        <v>112</v>
      </c>
      <c r="BY27" s="1194">
        <v>90</v>
      </c>
      <c r="BZ27" s="1195">
        <v>9</v>
      </c>
      <c r="CA27" s="1197" t="s">
        <v>550</v>
      </c>
      <c r="CB27" s="1197">
        <v>6</v>
      </c>
      <c r="CC27" s="48"/>
      <c r="CD27" s="244">
        <v>12</v>
      </c>
      <c r="CE27" s="240">
        <v>2</v>
      </c>
      <c r="CF27" s="362">
        <v>3341</v>
      </c>
      <c r="CG27" s="240">
        <v>899</v>
      </c>
      <c r="CH27" s="1198">
        <f>CF27/389993*100000</f>
        <v>856.68204301102833</v>
      </c>
      <c r="CI27" s="240">
        <v>317</v>
      </c>
      <c r="CJ27" s="246">
        <v>222</v>
      </c>
      <c r="CK27" s="244">
        <v>884</v>
      </c>
      <c r="CL27" s="239">
        <f>CK27/389993*100000</f>
        <v>226.6707351157585</v>
      </c>
      <c r="CM27" s="240">
        <v>531</v>
      </c>
      <c r="CN27" s="239">
        <f>CM27/389993*100000</f>
        <v>136.15628998469202</v>
      </c>
      <c r="CO27" s="267">
        <v>868</v>
      </c>
      <c r="CP27" s="247">
        <f>CO27/389993*100000</f>
        <v>222.56809737610678</v>
      </c>
      <c r="CQ27" s="114"/>
      <c r="CR27" s="271">
        <v>313</v>
      </c>
      <c r="CS27" s="271">
        <v>2597</v>
      </c>
      <c r="CT27" s="271">
        <v>64</v>
      </c>
      <c r="CU27" s="271">
        <v>992</v>
      </c>
      <c r="CV27" s="271">
        <v>13438</v>
      </c>
      <c r="CW27" s="271">
        <v>3555</v>
      </c>
      <c r="CX27" s="271">
        <v>4321</v>
      </c>
    </row>
    <row r="28" spans="1:102" ht="15.75" customHeight="1">
      <c r="A28" s="638" t="s">
        <v>208</v>
      </c>
      <c r="B28" s="120">
        <v>2499</v>
      </c>
      <c r="C28" s="234">
        <v>6.09</v>
      </c>
      <c r="D28" s="129">
        <v>2128</v>
      </c>
      <c r="E28" s="739"/>
      <c r="F28" s="187">
        <v>2</v>
      </c>
      <c r="G28" s="189">
        <v>180</v>
      </c>
      <c r="H28" s="189">
        <v>26</v>
      </c>
      <c r="I28" s="189">
        <v>1746</v>
      </c>
      <c r="J28" s="189">
        <v>14</v>
      </c>
      <c r="K28" s="189">
        <v>354</v>
      </c>
      <c r="L28" s="189">
        <v>1</v>
      </c>
      <c r="M28" s="189">
        <v>100</v>
      </c>
      <c r="N28" s="194">
        <v>104</v>
      </c>
      <c r="O28" s="191">
        <v>2845</v>
      </c>
      <c r="P28" s="203">
        <v>1429</v>
      </c>
      <c r="Q28" s="189">
        <v>8</v>
      </c>
      <c r="R28" s="194">
        <v>521</v>
      </c>
      <c r="S28" s="189">
        <v>6</v>
      </c>
      <c r="T28" s="189">
        <v>17</v>
      </c>
      <c r="U28" s="194">
        <v>1683</v>
      </c>
      <c r="V28" s="189">
        <v>10</v>
      </c>
      <c r="W28" s="194">
        <v>832</v>
      </c>
      <c r="X28" s="189">
        <v>1</v>
      </c>
      <c r="Y28" s="194">
        <v>44</v>
      </c>
      <c r="Z28" s="191">
        <v>2</v>
      </c>
      <c r="AA28" s="47"/>
      <c r="AB28" s="187">
        <v>123082</v>
      </c>
      <c r="AC28" s="189">
        <v>24622</v>
      </c>
      <c r="AD28" s="189">
        <v>37682047583</v>
      </c>
      <c r="AE28" s="188">
        <v>98.5</v>
      </c>
      <c r="AF28" s="191">
        <v>32</v>
      </c>
      <c r="AG28" s="114"/>
      <c r="AH28" s="182">
        <v>68052</v>
      </c>
      <c r="AI28" s="181">
        <v>16.600000000000001</v>
      </c>
      <c r="AJ28" s="185">
        <v>47141</v>
      </c>
      <c r="AK28" s="181">
        <v>25.8</v>
      </c>
      <c r="AL28" s="185">
        <v>411614</v>
      </c>
      <c r="AM28" s="204">
        <v>94.4</v>
      </c>
      <c r="AN28" s="181">
        <v>30.8</v>
      </c>
      <c r="AO28" s="206">
        <v>14.8</v>
      </c>
      <c r="AP28" s="740"/>
      <c r="AQ28" s="182">
        <v>1995</v>
      </c>
      <c r="AR28" s="874">
        <v>21.7</v>
      </c>
      <c r="AS28" s="200">
        <v>6919</v>
      </c>
      <c r="AT28" s="875">
        <v>75.2</v>
      </c>
      <c r="AU28" s="185">
        <v>4419</v>
      </c>
      <c r="AV28" s="876">
        <v>53.4</v>
      </c>
      <c r="AW28" s="200">
        <v>383</v>
      </c>
      <c r="AX28" s="875">
        <v>4.0999999999999996</v>
      </c>
      <c r="AY28" s="185">
        <v>38</v>
      </c>
      <c r="AZ28" s="200">
        <v>2036</v>
      </c>
      <c r="BA28" s="200">
        <v>1249</v>
      </c>
      <c r="BB28" s="200">
        <v>1645</v>
      </c>
      <c r="BC28" s="197">
        <v>973</v>
      </c>
      <c r="BD28" s="182">
        <v>1</v>
      </c>
      <c r="BE28" s="200">
        <v>130</v>
      </c>
      <c r="BF28" s="200">
        <v>70</v>
      </c>
      <c r="BG28" s="200">
        <v>134</v>
      </c>
      <c r="BH28" s="200">
        <v>76</v>
      </c>
      <c r="BI28" s="185">
        <v>1</v>
      </c>
      <c r="BJ28" s="200">
        <v>90</v>
      </c>
      <c r="BK28" s="200">
        <v>88</v>
      </c>
      <c r="BL28" s="200">
        <v>56</v>
      </c>
      <c r="BM28" s="200">
        <v>44</v>
      </c>
      <c r="BN28" s="200">
        <v>62</v>
      </c>
      <c r="BO28" s="197">
        <v>47</v>
      </c>
      <c r="BP28" s="182">
        <v>69</v>
      </c>
      <c r="BQ28" s="200">
        <v>2046</v>
      </c>
      <c r="BR28" s="200">
        <v>5655</v>
      </c>
      <c r="BS28" s="200">
        <v>3629</v>
      </c>
      <c r="BT28" s="200">
        <v>1413</v>
      </c>
      <c r="BU28" s="200">
        <v>4993</v>
      </c>
      <c r="BV28" s="197">
        <v>2960</v>
      </c>
      <c r="BW28" s="182">
        <v>9</v>
      </c>
      <c r="BX28" s="201">
        <v>198</v>
      </c>
      <c r="BY28" s="200">
        <v>100</v>
      </c>
      <c r="BZ28" s="129" t="s">
        <v>550</v>
      </c>
      <c r="CA28" s="183">
        <v>13</v>
      </c>
      <c r="CB28" s="183">
        <v>14</v>
      </c>
      <c r="CC28" s="48"/>
      <c r="CD28" s="182">
        <v>46</v>
      </c>
      <c r="CE28" s="185">
        <v>2</v>
      </c>
      <c r="CF28" s="398">
        <v>7063</v>
      </c>
      <c r="CG28" s="185">
        <v>595</v>
      </c>
      <c r="CH28" s="516">
        <v>1721.8</v>
      </c>
      <c r="CI28" s="185">
        <v>356</v>
      </c>
      <c r="CJ28" s="197">
        <v>193</v>
      </c>
      <c r="CK28" s="182">
        <v>1481</v>
      </c>
      <c r="CL28" s="181">
        <v>361</v>
      </c>
      <c r="CM28" s="185">
        <v>281</v>
      </c>
      <c r="CN28" s="181">
        <v>68.5</v>
      </c>
      <c r="CO28" s="186">
        <v>1458</v>
      </c>
      <c r="CP28" s="198">
        <v>355.4</v>
      </c>
      <c r="CQ28" s="114"/>
      <c r="CR28" s="202">
        <v>483</v>
      </c>
      <c r="CS28" s="202">
        <v>3217</v>
      </c>
      <c r="CT28" s="202">
        <v>124</v>
      </c>
      <c r="CU28" s="202">
        <v>1285</v>
      </c>
      <c r="CV28" s="202">
        <v>17991</v>
      </c>
      <c r="CW28" s="202">
        <v>3208</v>
      </c>
      <c r="CX28" s="202">
        <v>3529</v>
      </c>
    </row>
    <row r="29" spans="1:102" ht="15.75" customHeight="1">
      <c r="A29" s="458" t="s">
        <v>489</v>
      </c>
      <c r="B29" s="244">
        <v>4088</v>
      </c>
      <c r="C29" s="248">
        <v>8.9</v>
      </c>
      <c r="D29" s="240">
        <v>3602</v>
      </c>
      <c r="E29" s="739"/>
      <c r="F29" s="258">
        <v>2</v>
      </c>
      <c r="G29" s="259">
        <v>240</v>
      </c>
      <c r="H29" s="259">
        <v>20</v>
      </c>
      <c r="I29" s="259">
        <v>1852</v>
      </c>
      <c r="J29" s="259">
        <v>24</v>
      </c>
      <c r="K29" s="259">
        <v>694</v>
      </c>
      <c r="L29" s="259" t="s">
        <v>550</v>
      </c>
      <c r="M29" s="259" t="s">
        <v>550</v>
      </c>
      <c r="N29" s="260">
        <v>77</v>
      </c>
      <c r="O29" s="261">
        <v>3267</v>
      </c>
      <c r="P29" s="270">
        <v>1608</v>
      </c>
      <c r="Q29" s="259">
        <v>8</v>
      </c>
      <c r="R29" s="260">
        <v>747</v>
      </c>
      <c r="S29" s="259">
        <v>5</v>
      </c>
      <c r="T29" s="259">
        <v>12</v>
      </c>
      <c r="U29" s="260">
        <v>1429</v>
      </c>
      <c r="V29" s="259">
        <v>4</v>
      </c>
      <c r="W29" s="260">
        <v>260</v>
      </c>
      <c r="X29" s="259">
        <v>1</v>
      </c>
      <c r="Y29" s="260">
        <v>44</v>
      </c>
      <c r="Z29" s="261">
        <v>16</v>
      </c>
      <c r="AA29" s="47"/>
      <c r="AB29" s="258">
        <v>121397</v>
      </c>
      <c r="AC29" s="259">
        <v>23873</v>
      </c>
      <c r="AD29" s="259">
        <v>36398981147</v>
      </c>
      <c r="AE29" s="253">
        <v>98.07</v>
      </c>
      <c r="AF29" s="261">
        <v>19</v>
      </c>
      <c r="AG29" s="114"/>
      <c r="AH29" s="244">
        <v>81012</v>
      </c>
      <c r="AI29" s="239">
        <v>18.100000000000001</v>
      </c>
      <c r="AJ29" s="240">
        <v>55135</v>
      </c>
      <c r="AK29" s="239">
        <v>26.1</v>
      </c>
      <c r="AL29" s="240">
        <v>448506</v>
      </c>
      <c r="AM29" s="249">
        <v>93.6</v>
      </c>
      <c r="AN29" s="239">
        <v>38.5</v>
      </c>
      <c r="AO29" s="250">
        <v>21.1</v>
      </c>
      <c r="AP29" s="740"/>
      <c r="AQ29" s="244">
        <v>1705</v>
      </c>
      <c r="AR29" s="475">
        <v>12</v>
      </c>
      <c r="AS29" s="265">
        <v>7615</v>
      </c>
      <c r="AT29" s="265">
        <v>55</v>
      </c>
      <c r="AU29" s="240">
        <v>4669</v>
      </c>
      <c r="AV29" s="240">
        <v>33</v>
      </c>
      <c r="AW29" s="265">
        <v>724</v>
      </c>
      <c r="AX29" s="265">
        <v>6.7336309523809517</v>
      </c>
      <c r="AY29" s="240">
        <v>13</v>
      </c>
      <c r="AZ29" s="265">
        <v>735</v>
      </c>
      <c r="BA29" s="265">
        <v>488</v>
      </c>
      <c r="BB29" s="265">
        <v>585</v>
      </c>
      <c r="BC29" s="246">
        <v>324</v>
      </c>
      <c r="BD29" s="244">
        <v>24</v>
      </c>
      <c r="BE29" s="265">
        <v>1388</v>
      </c>
      <c r="BF29" s="265">
        <v>1065</v>
      </c>
      <c r="BG29" s="265">
        <v>1265</v>
      </c>
      <c r="BH29" s="265">
        <v>838</v>
      </c>
      <c r="BI29" s="455" t="s">
        <v>550</v>
      </c>
      <c r="BJ29" s="473" t="s">
        <v>550</v>
      </c>
      <c r="BK29" s="473" t="s">
        <v>550</v>
      </c>
      <c r="BL29" s="473" t="s">
        <v>550</v>
      </c>
      <c r="BM29" s="473" t="s">
        <v>550</v>
      </c>
      <c r="BN29" s="473" t="s">
        <v>550</v>
      </c>
      <c r="BO29" s="456" t="s">
        <v>550</v>
      </c>
      <c r="BP29" s="244">
        <v>99</v>
      </c>
      <c r="BQ29" s="265">
        <v>2640</v>
      </c>
      <c r="BR29" s="265">
        <v>5823</v>
      </c>
      <c r="BS29" s="265">
        <v>4165</v>
      </c>
      <c r="BT29" s="265">
        <v>1705</v>
      </c>
      <c r="BU29" s="265">
        <v>5765</v>
      </c>
      <c r="BV29" s="246">
        <v>3507</v>
      </c>
      <c r="BW29" s="244" t="s">
        <v>550</v>
      </c>
      <c r="BX29" s="268" t="s">
        <v>550</v>
      </c>
      <c r="BY29" s="265" t="s">
        <v>550</v>
      </c>
      <c r="BZ29" s="240" t="s">
        <v>550</v>
      </c>
      <c r="CA29" s="261">
        <v>33</v>
      </c>
      <c r="CB29" s="261">
        <v>13</v>
      </c>
      <c r="CC29" s="48"/>
      <c r="CD29" s="244">
        <v>43</v>
      </c>
      <c r="CE29" s="240">
        <v>1</v>
      </c>
      <c r="CF29" s="362">
        <v>9404</v>
      </c>
      <c r="CG29" s="240">
        <v>306</v>
      </c>
      <c r="CH29" s="448">
        <v>2102.8000000000002</v>
      </c>
      <c r="CI29" s="240">
        <v>429</v>
      </c>
      <c r="CJ29" s="246">
        <v>227</v>
      </c>
      <c r="CK29" s="244">
        <v>1943</v>
      </c>
      <c r="CL29" s="239">
        <v>433</v>
      </c>
      <c r="CM29" s="240">
        <v>371</v>
      </c>
      <c r="CN29" s="239">
        <v>82.7</v>
      </c>
      <c r="CO29" s="267">
        <v>1460</v>
      </c>
      <c r="CP29" s="247">
        <v>325.3</v>
      </c>
      <c r="CQ29" s="114"/>
      <c r="CR29" s="271">
        <v>462</v>
      </c>
      <c r="CS29" s="271">
        <v>3868</v>
      </c>
      <c r="CT29" s="271">
        <v>156</v>
      </c>
      <c r="CU29" s="271">
        <v>1083</v>
      </c>
      <c r="CV29" s="271">
        <v>14956</v>
      </c>
      <c r="CW29" s="271">
        <v>3291</v>
      </c>
      <c r="CX29" s="271">
        <v>4824</v>
      </c>
    </row>
    <row r="30" spans="1:102" ht="15.75" customHeight="1">
      <c r="A30" s="638" t="s">
        <v>574</v>
      </c>
      <c r="B30" s="120">
        <v>2608</v>
      </c>
      <c r="C30" s="234">
        <v>10.09</v>
      </c>
      <c r="D30" s="129">
        <v>2139</v>
      </c>
      <c r="E30" s="739"/>
      <c r="F30" s="187">
        <v>1</v>
      </c>
      <c r="G30" s="189">
        <v>100</v>
      </c>
      <c r="H30" s="189">
        <v>21</v>
      </c>
      <c r="I30" s="189">
        <v>1484</v>
      </c>
      <c r="J30" s="189">
        <v>14</v>
      </c>
      <c r="K30" s="189">
        <v>395</v>
      </c>
      <c r="L30" s="189" t="s">
        <v>550</v>
      </c>
      <c r="M30" s="189" t="s">
        <v>550</v>
      </c>
      <c r="N30" s="194">
        <v>32</v>
      </c>
      <c r="O30" s="191">
        <v>1052</v>
      </c>
      <c r="P30" s="203">
        <v>1012</v>
      </c>
      <c r="Q30" s="189">
        <v>9</v>
      </c>
      <c r="R30" s="194">
        <v>434</v>
      </c>
      <c r="S30" s="189">
        <v>1</v>
      </c>
      <c r="T30" s="189">
        <v>10</v>
      </c>
      <c r="U30" s="194">
        <v>992</v>
      </c>
      <c r="V30" s="189">
        <v>2</v>
      </c>
      <c r="W30" s="194">
        <v>78</v>
      </c>
      <c r="X30" s="189">
        <v>2</v>
      </c>
      <c r="Y30" s="194">
        <v>17</v>
      </c>
      <c r="Z30" s="1202" t="s">
        <v>550</v>
      </c>
      <c r="AA30" s="47"/>
      <c r="AB30" s="187">
        <v>76265</v>
      </c>
      <c r="AC30" s="189">
        <v>14071</v>
      </c>
      <c r="AD30" s="189">
        <v>23964381992</v>
      </c>
      <c r="AE30" s="188">
        <v>98</v>
      </c>
      <c r="AF30" s="191">
        <v>13</v>
      </c>
      <c r="AG30" s="114"/>
      <c r="AH30" s="182">
        <v>42231</v>
      </c>
      <c r="AI30" s="181">
        <v>16.399999999999999</v>
      </c>
      <c r="AJ30" s="185">
        <v>28587</v>
      </c>
      <c r="AK30" s="181">
        <v>27.1</v>
      </c>
      <c r="AL30" s="185">
        <v>431621</v>
      </c>
      <c r="AM30" s="204">
        <v>96.3</v>
      </c>
      <c r="AN30" s="207">
        <v>30.3</v>
      </c>
      <c r="AO30" s="205">
        <v>11.1</v>
      </c>
      <c r="AP30" s="753"/>
      <c r="AQ30" s="182">
        <v>951</v>
      </c>
      <c r="AR30" s="201">
        <v>15.235501441845562</v>
      </c>
      <c r="AS30" s="200">
        <v>4996</v>
      </c>
      <c r="AT30" s="200">
        <v>80.038449214995183</v>
      </c>
      <c r="AU30" s="185">
        <v>3202</v>
      </c>
      <c r="AV30" s="185">
        <v>57.117374241883702</v>
      </c>
      <c r="AW30" s="200">
        <v>397</v>
      </c>
      <c r="AX30" s="200">
        <v>6.3601409804549824</v>
      </c>
      <c r="AY30" s="185">
        <v>19</v>
      </c>
      <c r="AZ30" s="200">
        <v>1031</v>
      </c>
      <c r="BA30" s="200">
        <v>604</v>
      </c>
      <c r="BB30" s="200">
        <v>700</v>
      </c>
      <c r="BC30" s="197">
        <v>359</v>
      </c>
      <c r="BD30" s="182">
        <v>8</v>
      </c>
      <c r="BE30" s="200">
        <v>353</v>
      </c>
      <c r="BF30" s="200">
        <v>237</v>
      </c>
      <c r="BG30" s="200">
        <v>321</v>
      </c>
      <c r="BH30" s="200">
        <v>188</v>
      </c>
      <c r="BI30" s="185">
        <v>8</v>
      </c>
      <c r="BJ30" s="200">
        <v>90</v>
      </c>
      <c r="BK30" s="200">
        <v>413</v>
      </c>
      <c r="BL30" s="200">
        <v>237</v>
      </c>
      <c r="BM30" s="200">
        <v>24</v>
      </c>
      <c r="BN30" s="200">
        <v>255</v>
      </c>
      <c r="BO30" s="197">
        <v>157</v>
      </c>
      <c r="BP30" s="182">
        <v>59</v>
      </c>
      <c r="BQ30" s="200">
        <v>1242</v>
      </c>
      <c r="BR30" s="200">
        <v>4041</v>
      </c>
      <c r="BS30" s="200">
        <v>2904</v>
      </c>
      <c r="BT30" s="200">
        <v>772</v>
      </c>
      <c r="BU30" s="200">
        <v>3720</v>
      </c>
      <c r="BV30" s="197">
        <v>2496</v>
      </c>
      <c r="BW30" s="182" t="str">
        <f t="shared" ref="BW30:BX30" si="0">BW20</f>
        <v>-</v>
      </c>
      <c r="BX30" s="201" t="str">
        <f t="shared" si="0"/>
        <v>-</v>
      </c>
      <c r="BY30" s="200">
        <v>2</v>
      </c>
      <c r="BZ30" s="185" t="s">
        <v>550</v>
      </c>
      <c r="CA30" s="183">
        <v>25</v>
      </c>
      <c r="CB30" s="183">
        <v>12</v>
      </c>
      <c r="CC30" s="48"/>
      <c r="CD30" s="182">
        <v>27</v>
      </c>
      <c r="CE30" s="427" t="s">
        <v>550</v>
      </c>
      <c r="CF30" s="398">
        <v>5270</v>
      </c>
      <c r="CG30" s="602" t="s">
        <v>550</v>
      </c>
      <c r="CH30" s="516">
        <v>2041.0692569268545</v>
      </c>
      <c r="CI30" s="185">
        <v>268</v>
      </c>
      <c r="CJ30" s="197">
        <v>137</v>
      </c>
      <c r="CK30" s="182">
        <v>997</v>
      </c>
      <c r="CL30" s="181">
        <v>386.13777023834422</v>
      </c>
      <c r="CM30" s="185">
        <v>216</v>
      </c>
      <c r="CN30" s="181">
        <v>83.656728557153812</v>
      </c>
      <c r="CO30" s="186">
        <v>680</v>
      </c>
      <c r="CP30" s="198">
        <v>263.36377508733608</v>
      </c>
      <c r="CQ30" s="114"/>
      <c r="CR30" s="202">
        <v>255</v>
      </c>
      <c r="CS30" s="202">
        <v>2702</v>
      </c>
      <c r="CT30" s="202">
        <v>89</v>
      </c>
      <c r="CU30" s="202">
        <v>940</v>
      </c>
      <c r="CV30" s="202">
        <v>10020</v>
      </c>
      <c r="CW30" s="202">
        <v>2164</v>
      </c>
      <c r="CX30" s="202">
        <v>2892</v>
      </c>
    </row>
    <row r="31" spans="1:102" ht="15.75" customHeight="1">
      <c r="A31" s="458" t="s">
        <v>573</v>
      </c>
      <c r="B31" s="244">
        <v>2781</v>
      </c>
      <c r="C31" s="248">
        <v>14.9</v>
      </c>
      <c r="D31" s="240">
        <v>2339</v>
      </c>
      <c r="E31" s="739"/>
      <c r="F31" s="258">
        <v>3</v>
      </c>
      <c r="G31" s="259">
        <v>220</v>
      </c>
      <c r="H31" s="259">
        <v>12</v>
      </c>
      <c r="I31" s="259">
        <v>767</v>
      </c>
      <c r="J31" s="259">
        <v>17</v>
      </c>
      <c r="K31" s="259">
        <v>475</v>
      </c>
      <c r="L31" s="259">
        <v>1</v>
      </c>
      <c r="M31" s="259">
        <v>50</v>
      </c>
      <c r="N31" s="260">
        <v>39</v>
      </c>
      <c r="O31" s="261">
        <v>997</v>
      </c>
      <c r="P31" s="270">
        <v>816</v>
      </c>
      <c r="Q31" s="259">
        <v>4</v>
      </c>
      <c r="R31" s="260">
        <v>200</v>
      </c>
      <c r="S31" s="259">
        <v>5</v>
      </c>
      <c r="T31" s="259">
        <v>5</v>
      </c>
      <c r="U31" s="260">
        <v>481</v>
      </c>
      <c r="V31" s="259">
        <v>1</v>
      </c>
      <c r="W31" s="260">
        <v>114</v>
      </c>
      <c r="X31" s="259" t="s">
        <v>550</v>
      </c>
      <c r="Y31" s="260" t="s">
        <v>550</v>
      </c>
      <c r="Z31" s="261" t="s">
        <v>550</v>
      </c>
      <c r="AA31" s="47"/>
      <c r="AB31" s="258">
        <v>55105</v>
      </c>
      <c r="AC31" s="259">
        <v>11026</v>
      </c>
      <c r="AD31" s="259">
        <v>19584543578</v>
      </c>
      <c r="AE31" s="253">
        <v>97.8</v>
      </c>
      <c r="AF31" s="261">
        <v>9</v>
      </c>
      <c r="AG31" s="114"/>
      <c r="AH31" s="244">
        <v>39196</v>
      </c>
      <c r="AI31" s="239">
        <v>21.1</v>
      </c>
      <c r="AJ31" s="240">
        <v>26318</v>
      </c>
      <c r="AK31" s="239">
        <v>28.49</v>
      </c>
      <c r="AL31" s="240">
        <v>377714.72265000001</v>
      </c>
      <c r="AM31" s="249">
        <v>93.587999999999994</v>
      </c>
      <c r="AN31" s="239">
        <v>34.1</v>
      </c>
      <c r="AO31" s="250">
        <v>25</v>
      </c>
      <c r="AP31" s="740"/>
      <c r="AQ31" s="244">
        <v>1168</v>
      </c>
      <c r="AR31" s="475">
        <v>27.9</v>
      </c>
      <c r="AS31" s="265">
        <v>2551</v>
      </c>
      <c r="AT31" s="265">
        <v>61</v>
      </c>
      <c r="AU31" s="240">
        <v>1719</v>
      </c>
      <c r="AV31" s="240">
        <v>46</v>
      </c>
      <c r="AW31" s="265">
        <v>311</v>
      </c>
      <c r="AX31" s="265">
        <v>7.4</v>
      </c>
      <c r="AY31" s="240">
        <v>5</v>
      </c>
      <c r="AZ31" s="265">
        <v>262</v>
      </c>
      <c r="BA31" s="265">
        <v>173</v>
      </c>
      <c r="BB31" s="265">
        <v>138</v>
      </c>
      <c r="BC31" s="246">
        <v>69</v>
      </c>
      <c r="BD31" s="244">
        <v>15</v>
      </c>
      <c r="BE31" s="265">
        <v>921</v>
      </c>
      <c r="BF31" s="265">
        <v>679</v>
      </c>
      <c r="BG31" s="265">
        <v>779</v>
      </c>
      <c r="BH31" s="265">
        <v>505</v>
      </c>
      <c r="BI31" s="259" t="s">
        <v>550</v>
      </c>
      <c r="BJ31" s="259" t="s">
        <v>550</v>
      </c>
      <c r="BK31" s="259" t="s">
        <v>550</v>
      </c>
      <c r="BL31" s="260" t="s">
        <v>550</v>
      </c>
      <c r="BM31" s="240" t="s">
        <v>550</v>
      </c>
      <c r="BN31" s="240" t="s">
        <v>550</v>
      </c>
      <c r="BO31" s="243" t="s">
        <v>550</v>
      </c>
      <c r="BP31" s="244">
        <v>33</v>
      </c>
      <c r="BQ31" s="265">
        <v>1120</v>
      </c>
      <c r="BR31" s="265">
        <v>1953</v>
      </c>
      <c r="BS31" s="265">
        <v>1379</v>
      </c>
      <c r="BT31" s="265">
        <v>703</v>
      </c>
      <c r="BU31" s="265">
        <v>1541</v>
      </c>
      <c r="BV31" s="246">
        <v>1022</v>
      </c>
      <c r="BW31" s="244">
        <v>6</v>
      </c>
      <c r="BX31" s="268">
        <v>91</v>
      </c>
      <c r="BY31" s="265">
        <v>59</v>
      </c>
      <c r="BZ31" s="240" t="s">
        <v>550</v>
      </c>
      <c r="CA31" s="243">
        <v>6</v>
      </c>
      <c r="CB31" s="243">
        <v>18</v>
      </c>
      <c r="CC31" s="48"/>
      <c r="CD31" s="244">
        <v>14</v>
      </c>
      <c r="CE31" s="240">
        <v>1</v>
      </c>
      <c r="CF31" s="362">
        <v>3522</v>
      </c>
      <c r="CG31" s="240">
        <v>408</v>
      </c>
      <c r="CH31" s="448">
        <v>1896.0866967068816</v>
      </c>
      <c r="CI31" s="240">
        <v>223</v>
      </c>
      <c r="CJ31" s="246">
        <v>137</v>
      </c>
      <c r="CK31" s="244">
        <v>698</v>
      </c>
      <c r="CL31" s="239">
        <v>375.77186663867218</v>
      </c>
      <c r="CM31" s="240">
        <v>205</v>
      </c>
      <c r="CN31" s="239">
        <v>110.36279750849256</v>
      </c>
      <c r="CO31" s="267">
        <v>631</v>
      </c>
      <c r="CP31" s="247">
        <v>339.70207428223807</v>
      </c>
      <c r="CQ31" s="114"/>
      <c r="CR31" s="271">
        <v>268</v>
      </c>
      <c r="CS31" s="271">
        <v>1787</v>
      </c>
      <c r="CT31" s="271">
        <v>73</v>
      </c>
      <c r="CU31" s="271">
        <v>651</v>
      </c>
      <c r="CV31" s="271">
        <v>8913</v>
      </c>
      <c r="CW31" s="271">
        <v>1600</v>
      </c>
      <c r="CX31" s="271">
        <v>2364</v>
      </c>
    </row>
    <row r="32" spans="1:102" ht="15.75" customHeight="1">
      <c r="A32" s="722" t="s">
        <v>257</v>
      </c>
      <c r="B32" s="120">
        <v>3252</v>
      </c>
      <c r="C32" s="234">
        <v>8.8000000000000007</v>
      </c>
      <c r="D32" s="129">
        <v>2651</v>
      </c>
      <c r="E32" s="739"/>
      <c r="F32" s="125">
        <v>2</v>
      </c>
      <c r="G32" s="126">
        <v>150</v>
      </c>
      <c r="H32" s="189">
        <v>23</v>
      </c>
      <c r="I32" s="189">
        <v>1685</v>
      </c>
      <c r="J32" s="189">
        <v>22</v>
      </c>
      <c r="K32" s="189">
        <v>609</v>
      </c>
      <c r="L32" s="126">
        <v>1</v>
      </c>
      <c r="M32" s="126">
        <v>50</v>
      </c>
      <c r="N32" s="127">
        <v>55</v>
      </c>
      <c r="O32" s="128">
        <v>1291</v>
      </c>
      <c r="P32" s="203">
        <v>1207</v>
      </c>
      <c r="Q32" s="126">
        <v>8</v>
      </c>
      <c r="R32" s="127">
        <v>319</v>
      </c>
      <c r="S32" s="126">
        <v>11</v>
      </c>
      <c r="T32" s="189">
        <v>13</v>
      </c>
      <c r="U32" s="194">
        <v>1324</v>
      </c>
      <c r="V32" s="189">
        <v>1</v>
      </c>
      <c r="W32" s="194">
        <v>60</v>
      </c>
      <c r="X32" s="189">
        <v>3</v>
      </c>
      <c r="Y32" s="194">
        <v>191</v>
      </c>
      <c r="Z32" s="191">
        <v>9</v>
      </c>
      <c r="AA32" s="47"/>
      <c r="AB32" s="610">
        <v>111992</v>
      </c>
      <c r="AC32" s="611">
        <v>20840</v>
      </c>
      <c r="AD32" s="611">
        <v>30082936290</v>
      </c>
      <c r="AE32" s="188">
        <v>98.7</v>
      </c>
      <c r="AF32" s="612">
        <v>20</v>
      </c>
      <c r="AG32" s="1203"/>
      <c r="AH32" s="426">
        <v>68799</v>
      </c>
      <c r="AI32" s="428">
        <v>18.600000000000001</v>
      </c>
      <c r="AJ32" s="427">
        <v>45655</v>
      </c>
      <c r="AK32" s="428">
        <v>28</v>
      </c>
      <c r="AL32" s="427">
        <v>394120</v>
      </c>
      <c r="AM32" s="429">
        <v>93.8</v>
      </c>
      <c r="AN32" s="428">
        <v>44.4</v>
      </c>
      <c r="AO32" s="425">
        <v>42</v>
      </c>
      <c r="AP32" s="740"/>
      <c r="AQ32" s="182">
        <v>1273</v>
      </c>
      <c r="AR32" s="201">
        <v>15</v>
      </c>
      <c r="AS32" s="200">
        <v>4863</v>
      </c>
      <c r="AT32" s="200">
        <v>59</v>
      </c>
      <c r="AU32" s="185">
        <v>2893</v>
      </c>
      <c r="AV32" s="185">
        <v>39</v>
      </c>
      <c r="AW32" s="200">
        <v>830</v>
      </c>
      <c r="AX32" s="200">
        <v>10</v>
      </c>
      <c r="AY32" s="185">
        <v>32</v>
      </c>
      <c r="AZ32" s="200">
        <v>1832</v>
      </c>
      <c r="BA32" s="200">
        <v>829</v>
      </c>
      <c r="BB32" s="200">
        <v>1183</v>
      </c>
      <c r="BC32" s="197">
        <v>603</v>
      </c>
      <c r="BD32" s="182">
        <v>38</v>
      </c>
      <c r="BE32" s="200">
        <v>2791</v>
      </c>
      <c r="BF32" s="200">
        <v>1624</v>
      </c>
      <c r="BG32" s="200">
        <v>2422</v>
      </c>
      <c r="BH32" s="200">
        <v>1498</v>
      </c>
      <c r="BI32" s="185">
        <v>2</v>
      </c>
      <c r="BJ32" s="200">
        <v>45</v>
      </c>
      <c r="BK32" s="200">
        <v>101</v>
      </c>
      <c r="BL32" s="200">
        <v>56</v>
      </c>
      <c r="BM32" s="200">
        <v>13</v>
      </c>
      <c r="BN32" s="200">
        <v>87</v>
      </c>
      <c r="BO32" s="197">
        <v>44</v>
      </c>
      <c r="BP32" s="182">
        <v>16</v>
      </c>
      <c r="BQ32" s="200">
        <v>801</v>
      </c>
      <c r="BR32" s="200">
        <v>1194</v>
      </c>
      <c r="BS32" s="200">
        <v>810</v>
      </c>
      <c r="BT32" s="200">
        <v>804</v>
      </c>
      <c r="BU32" s="200">
        <v>1170</v>
      </c>
      <c r="BV32" s="197">
        <v>670</v>
      </c>
      <c r="BW32" s="182">
        <v>5</v>
      </c>
      <c r="BX32" s="201">
        <v>79</v>
      </c>
      <c r="BY32" s="200">
        <v>59</v>
      </c>
      <c r="BZ32" s="185">
        <v>5</v>
      </c>
      <c r="CA32" s="183">
        <v>35</v>
      </c>
      <c r="CB32" s="183">
        <v>20</v>
      </c>
      <c r="CC32" s="48"/>
      <c r="CD32" s="182">
        <v>25</v>
      </c>
      <c r="CE32" s="427" t="s">
        <v>550</v>
      </c>
      <c r="CF32" s="398">
        <v>5186</v>
      </c>
      <c r="CG32" s="602" t="s">
        <v>550</v>
      </c>
      <c r="CH32" s="516">
        <v>1402.9</v>
      </c>
      <c r="CI32" s="185">
        <v>302</v>
      </c>
      <c r="CJ32" s="197">
        <v>204</v>
      </c>
      <c r="CK32" s="182">
        <v>1004</v>
      </c>
      <c r="CL32" s="181">
        <v>271.60000000000002</v>
      </c>
      <c r="CM32" s="185">
        <v>302</v>
      </c>
      <c r="CN32" s="181">
        <v>81.599999999999994</v>
      </c>
      <c r="CO32" s="186">
        <v>895</v>
      </c>
      <c r="CP32" s="198">
        <v>242.1</v>
      </c>
      <c r="CQ32" s="114"/>
      <c r="CR32" s="202">
        <v>402</v>
      </c>
      <c r="CS32" s="202">
        <v>3263</v>
      </c>
      <c r="CT32" s="202">
        <v>91</v>
      </c>
      <c r="CU32" s="202">
        <v>1236</v>
      </c>
      <c r="CV32" s="202">
        <v>14672</v>
      </c>
      <c r="CW32" s="202">
        <v>3563</v>
      </c>
      <c r="CX32" s="202">
        <v>4610</v>
      </c>
    </row>
    <row r="33" spans="1:102" ht="15.75" customHeight="1">
      <c r="A33" s="458" t="s">
        <v>615</v>
      </c>
      <c r="B33" s="452">
        <v>1835</v>
      </c>
      <c r="C33" s="462">
        <v>7.8</v>
      </c>
      <c r="D33" s="455">
        <v>1560</v>
      </c>
      <c r="E33" s="1204"/>
      <c r="F33" s="464">
        <v>2</v>
      </c>
      <c r="G33" s="469">
        <v>200</v>
      </c>
      <c r="H33" s="469">
        <v>10</v>
      </c>
      <c r="I33" s="469">
        <v>782</v>
      </c>
      <c r="J33" s="469">
        <v>4</v>
      </c>
      <c r="K33" s="469">
        <v>116</v>
      </c>
      <c r="L33" s="469" t="s">
        <v>550</v>
      </c>
      <c r="M33" s="469" t="s">
        <v>550</v>
      </c>
      <c r="N33" s="470">
        <v>69</v>
      </c>
      <c r="O33" s="471">
        <v>2276</v>
      </c>
      <c r="P33" s="453">
        <v>715</v>
      </c>
      <c r="Q33" s="469">
        <v>6</v>
      </c>
      <c r="R33" s="470">
        <v>200</v>
      </c>
      <c r="S33" s="469">
        <v>1</v>
      </c>
      <c r="T33" s="469">
        <v>9</v>
      </c>
      <c r="U33" s="470">
        <v>686</v>
      </c>
      <c r="V33" s="469">
        <v>2</v>
      </c>
      <c r="W33" s="470">
        <v>98</v>
      </c>
      <c r="X33" s="469" t="s">
        <v>550</v>
      </c>
      <c r="Y33" s="470" t="s">
        <v>550</v>
      </c>
      <c r="Z33" s="471" t="s">
        <v>550</v>
      </c>
      <c r="AA33" s="47"/>
      <c r="AB33" s="464">
        <v>67211</v>
      </c>
      <c r="AC33" s="469">
        <v>12721</v>
      </c>
      <c r="AD33" s="469">
        <v>20175684292</v>
      </c>
      <c r="AE33" s="472">
        <v>98.5</v>
      </c>
      <c r="AF33" s="471">
        <v>12</v>
      </c>
      <c r="AG33" s="114"/>
      <c r="AH33" s="452">
        <v>45498</v>
      </c>
      <c r="AI33" s="451">
        <v>19.3</v>
      </c>
      <c r="AJ33" s="455">
        <v>29747</v>
      </c>
      <c r="AK33" s="451">
        <v>27.7</v>
      </c>
      <c r="AL33" s="455">
        <v>409754</v>
      </c>
      <c r="AM33" s="457">
        <v>93.9</v>
      </c>
      <c r="AN33" s="451">
        <v>43</v>
      </c>
      <c r="AO33" s="465">
        <v>42.2</v>
      </c>
      <c r="AP33" s="740"/>
      <c r="AQ33" s="452">
        <v>484</v>
      </c>
      <c r="AR33" s="475">
        <v>8.5</v>
      </c>
      <c r="AS33" s="473">
        <v>3941</v>
      </c>
      <c r="AT33" s="473">
        <v>69.3</v>
      </c>
      <c r="AU33" s="455">
        <v>1685</v>
      </c>
      <c r="AV33" s="455">
        <v>34.299999999999997</v>
      </c>
      <c r="AW33" s="473">
        <v>282</v>
      </c>
      <c r="AX33" s="473">
        <v>5</v>
      </c>
      <c r="AY33" s="455">
        <v>42</v>
      </c>
      <c r="AZ33" s="473">
        <v>4432</v>
      </c>
      <c r="BA33" s="473">
        <v>1304</v>
      </c>
      <c r="BB33" s="473">
        <v>2984</v>
      </c>
      <c r="BC33" s="456">
        <v>1003</v>
      </c>
      <c r="BD33" s="452">
        <v>5</v>
      </c>
      <c r="BE33" s="473">
        <v>472</v>
      </c>
      <c r="BF33" s="473">
        <v>187</v>
      </c>
      <c r="BG33" s="473">
        <v>390</v>
      </c>
      <c r="BH33" s="473">
        <v>197</v>
      </c>
      <c r="BI33" s="455" t="s">
        <v>550</v>
      </c>
      <c r="BJ33" s="473" t="s">
        <v>550</v>
      </c>
      <c r="BK33" s="473" t="s">
        <v>550</v>
      </c>
      <c r="BL33" s="473" t="s">
        <v>550</v>
      </c>
      <c r="BM33" s="473" t="s">
        <v>550</v>
      </c>
      <c r="BN33" s="473" t="s">
        <v>550</v>
      </c>
      <c r="BO33" s="456" t="s">
        <v>550</v>
      </c>
      <c r="BP33" s="452">
        <v>12</v>
      </c>
      <c r="BQ33" s="473">
        <v>617</v>
      </c>
      <c r="BR33" s="473">
        <v>564</v>
      </c>
      <c r="BS33" s="473">
        <v>271</v>
      </c>
      <c r="BT33" s="473">
        <v>542</v>
      </c>
      <c r="BU33" s="473">
        <v>544</v>
      </c>
      <c r="BV33" s="456">
        <v>240</v>
      </c>
      <c r="BW33" s="452">
        <v>7</v>
      </c>
      <c r="BX33" s="475">
        <v>128</v>
      </c>
      <c r="BY33" s="473">
        <v>121</v>
      </c>
      <c r="BZ33" s="455">
        <v>4</v>
      </c>
      <c r="CA33" s="460">
        <v>27</v>
      </c>
      <c r="CB33" s="460">
        <v>25</v>
      </c>
      <c r="CC33" s="48"/>
      <c r="CD33" s="452">
        <v>16</v>
      </c>
      <c r="CE33" s="455">
        <v>1</v>
      </c>
      <c r="CF33" s="476">
        <v>3678</v>
      </c>
      <c r="CG33" s="455">
        <v>199</v>
      </c>
      <c r="CH33" s="518">
        <v>1556.2</v>
      </c>
      <c r="CI33" s="455">
        <v>245</v>
      </c>
      <c r="CJ33" s="456">
        <v>139</v>
      </c>
      <c r="CK33" s="452">
        <v>1302</v>
      </c>
      <c r="CL33" s="451">
        <v>547.1</v>
      </c>
      <c r="CM33" s="455">
        <v>240</v>
      </c>
      <c r="CN33" s="451">
        <v>100.9</v>
      </c>
      <c r="CO33" s="467">
        <v>814</v>
      </c>
      <c r="CP33" s="459">
        <v>342.1</v>
      </c>
      <c r="CQ33" s="114"/>
      <c r="CR33" s="477">
        <v>286</v>
      </c>
      <c r="CS33" s="477">
        <v>1641</v>
      </c>
      <c r="CT33" s="477">
        <v>82</v>
      </c>
      <c r="CU33" s="477">
        <v>618</v>
      </c>
      <c r="CV33" s="477">
        <v>9603</v>
      </c>
      <c r="CW33" s="477">
        <v>2191</v>
      </c>
      <c r="CX33" s="477">
        <v>3149</v>
      </c>
    </row>
    <row r="34" spans="1:102" ht="15.75" customHeight="1">
      <c r="A34" s="722" t="s">
        <v>220</v>
      </c>
      <c r="B34" s="120">
        <v>5821</v>
      </c>
      <c r="C34" s="234">
        <v>14.45</v>
      </c>
      <c r="D34" s="129">
        <v>4921</v>
      </c>
      <c r="E34" s="739"/>
      <c r="F34" s="125">
        <v>2</v>
      </c>
      <c r="G34" s="126">
        <v>200</v>
      </c>
      <c r="H34" s="126">
        <v>20</v>
      </c>
      <c r="I34" s="126">
        <v>1789</v>
      </c>
      <c r="J34" s="126">
        <v>7</v>
      </c>
      <c r="K34" s="126">
        <v>203</v>
      </c>
      <c r="L34" s="126" t="s">
        <v>550</v>
      </c>
      <c r="M34" s="127" t="s">
        <v>550</v>
      </c>
      <c r="N34" s="127">
        <v>88</v>
      </c>
      <c r="O34" s="128">
        <v>2478</v>
      </c>
      <c r="P34" s="114">
        <v>1664</v>
      </c>
      <c r="Q34" s="126">
        <v>11</v>
      </c>
      <c r="R34" s="127">
        <v>370</v>
      </c>
      <c r="S34" s="126">
        <v>9</v>
      </c>
      <c r="T34" s="126">
        <v>15</v>
      </c>
      <c r="U34" s="127">
        <v>1368</v>
      </c>
      <c r="V34" s="126">
        <v>3</v>
      </c>
      <c r="W34" s="127">
        <v>112</v>
      </c>
      <c r="X34" s="126" t="s">
        <v>550</v>
      </c>
      <c r="Y34" s="127" t="s">
        <v>550</v>
      </c>
      <c r="Z34" s="128" t="s">
        <v>550</v>
      </c>
      <c r="AA34" s="47"/>
      <c r="AB34" s="125">
        <v>117242</v>
      </c>
      <c r="AC34" s="126">
        <v>24595</v>
      </c>
      <c r="AD34" s="126">
        <v>37911310421</v>
      </c>
      <c r="AE34" s="123">
        <v>96.6</v>
      </c>
      <c r="AF34" s="128">
        <v>19</v>
      </c>
      <c r="AG34" s="114"/>
      <c r="AH34" s="120">
        <v>80964</v>
      </c>
      <c r="AI34" s="116">
        <v>20.100000000000001</v>
      </c>
      <c r="AJ34" s="129">
        <v>52889</v>
      </c>
      <c r="AK34" s="116">
        <v>28.8</v>
      </c>
      <c r="AL34" s="129">
        <v>432372</v>
      </c>
      <c r="AM34" s="235">
        <v>91.9</v>
      </c>
      <c r="AN34" s="116">
        <v>39.9</v>
      </c>
      <c r="AO34" s="326">
        <v>19.600000000000001</v>
      </c>
      <c r="AP34" s="740"/>
      <c r="AQ34" s="120">
        <v>369</v>
      </c>
      <c r="AR34" s="48">
        <v>4</v>
      </c>
      <c r="AS34" s="131">
        <v>3340</v>
      </c>
      <c r="AT34" s="131">
        <v>36.1</v>
      </c>
      <c r="AU34" s="129">
        <v>2571</v>
      </c>
      <c r="AV34" s="129">
        <v>31.6</v>
      </c>
      <c r="AW34" s="131">
        <v>2033</v>
      </c>
      <c r="AX34" s="131">
        <v>22</v>
      </c>
      <c r="AY34" s="129">
        <v>17</v>
      </c>
      <c r="AZ34" s="131">
        <v>1057</v>
      </c>
      <c r="BA34" s="131">
        <v>713</v>
      </c>
      <c r="BB34" s="131">
        <v>934</v>
      </c>
      <c r="BC34" s="130">
        <v>544</v>
      </c>
      <c r="BD34" s="120">
        <v>17</v>
      </c>
      <c r="BE34" s="131">
        <v>1251</v>
      </c>
      <c r="BF34" s="131">
        <v>721</v>
      </c>
      <c r="BG34" s="131">
        <v>1189</v>
      </c>
      <c r="BH34" s="131">
        <v>707</v>
      </c>
      <c r="BI34" s="129" t="s">
        <v>550</v>
      </c>
      <c r="BJ34" s="131" t="s">
        <v>550</v>
      </c>
      <c r="BK34" s="131" t="s">
        <v>550</v>
      </c>
      <c r="BL34" s="131" t="s">
        <v>550</v>
      </c>
      <c r="BM34" s="131" t="s">
        <v>550</v>
      </c>
      <c r="BN34" s="131" t="s">
        <v>550</v>
      </c>
      <c r="BO34" s="130" t="s">
        <v>550</v>
      </c>
      <c r="BP34" s="120">
        <v>17</v>
      </c>
      <c r="BQ34" s="131">
        <v>298</v>
      </c>
      <c r="BR34" s="131">
        <v>1266</v>
      </c>
      <c r="BS34" s="131">
        <v>858</v>
      </c>
      <c r="BT34" s="131">
        <v>244</v>
      </c>
      <c r="BU34" s="131">
        <v>1217</v>
      </c>
      <c r="BV34" s="130">
        <v>795</v>
      </c>
      <c r="BW34" s="120">
        <v>30</v>
      </c>
      <c r="BX34" s="48">
        <v>526</v>
      </c>
      <c r="BY34" s="131">
        <v>525</v>
      </c>
      <c r="BZ34" s="129" t="s">
        <v>550</v>
      </c>
      <c r="CA34" s="122">
        <v>13</v>
      </c>
      <c r="CB34" s="122">
        <v>6</v>
      </c>
      <c r="CC34" s="48"/>
      <c r="CD34" s="1222">
        <v>32</v>
      </c>
      <c r="CE34" s="129">
        <v>1</v>
      </c>
      <c r="CF34" s="474">
        <v>6809</v>
      </c>
      <c r="CG34" s="129">
        <v>565</v>
      </c>
      <c r="CH34" s="517">
        <v>1693.78109452736</v>
      </c>
      <c r="CI34" s="129">
        <v>412</v>
      </c>
      <c r="CJ34" s="130">
        <v>252</v>
      </c>
      <c r="CK34" s="120">
        <v>1736</v>
      </c>
      <c r="CL34" s="116">
        <v>414.6</v>
      </c>
      <c r="CM34" s="129">
        <v>467</v>
      </c>
      <c r="CN34" s="116">
        <v>113</v>
      </c>
      <c r="CO34" s="132">
        <v>1385</v>
      </c>
      <c r="CP34" s="133">
        <v>263.3</v>
      </c>
      <c r="CQ34" s="114"/>
      <c r="CR34" s="134">
        <v>422</v>
      </c>
      <c r="CS34" s="134">
        <v>5806</v>
      </c>
      <c r="CT34" s="134">
        <v>167</v>
      </c>
      <c r="CU34" s="134">
        <v>1689</v>
      </c>
      <c r="CV34" s="134">
        <v>16073</v>
      </c>
      <c r="CW34" s="134">
        <v>4366</v>
      </c>
      <c r="CX34" s="134">
        <v>4874</v>
      </c>
    </row>
    <row r="35" spans="1:102" ht="15.75" customHeight="1">
      <c r="A35" s="449" t="s">
        <v>490</v>
      </c>
      <c r="B35" s="452">
        <v>2302</v>
      </c>
      <c r="C35" s="462">
        <v>6.2</v>
      </c>
      <c r="D35" s="455">
        <v>1900</v>
      </c>
      <c r="E35" s="739"/>
      <c r="F35" s="464">
        <v>1</v>
      </c>
      <c r="G35" s="469">
        <v>60</v>
      </c>
      <c r="H35" s="469">
        <v>9</v>
      </c>
      <c r="I35" s="469">
        <v>762</v>
      </c>
      <c r="J35" s="469">
        <v>11</v>
      </c>
      <c r="K35" s="469">
        <v>319</v>
      </c>
      <c r="L35" s="469">
        <v>1</v>
      </c>
      <c r="M35" s="469">
        <v>100</v>
      </c>
      <c r="N35" s="470">
        <v>39</v>
      </c>
      <c r="O35" s="471">
        <v>1379</v>
      </c>
      <c r="P35" s="453">
        <v>783</v>
      </c>
      <c r="Q35" s="469">
        <v>6</v>
      </c>
      <c r="R35" s="470">
        <v>151</v>
      </c>
      <c r="S35" s="469">
        <v>5</v>
      </c>
      <c r="T35" s="469">
        <v>7</v>
      </c>
      <c r="U35" s="470">
        <v>736</v>
      </c>
      <c r="V35" s="469">
        <v>2</v>
      </c>
      <c r="W35" s="470">
        <v>343</v>
      </c>
      <c r="X35" s="469">
        <v>1</v>
      </c>
      <c r="Y35" s="470">
        <v>22</v>
      </c>
      <c r="Z35" s="471">
        <v>3</v>
      </c>
      <c r="AA35" s="47"/>
      <c r="AB35" s="464">
        <v>97020</v>
      </c>
      <c r="AC35" s="469">
        <v>14722</v>
      </c>
      <c r="AD35" s="469">
        <v>21143261766</v>
      </c>
      <c r="AE35" s="472">
        <v>99.1</v>
      </c>
      <c r="AF35" s="471">
        <v>18</v>
      </c>
      <c r="AG35" s="114"/>
      <c r="AH35" s="452">
        <v>71640</v>
      </c>
      <c r="AI35" s="451">
        <v>19.3</v>
      </c>
      <c r="AJ35" s="455">
        <v>45560</v>
      </c>
      <c r="AK35" s="451">
        <v>28.1</v>
      </c>
      <c r="AL35" s="455">
        <v>364567</v>
      </c>
      <c r="AM35" s="457">
        <v>93.9</v>
      </c>
      <c r="AN35" s="451">
        <v>37</v>
      </c>
      <c r="AO35" s="769">
        <v>14.8</v>
      </c>
      <c r="AP35" s="740"/>
      <c r="AQ35" s="452">
        <v>1263</v>
      </c>
      <c r="AR35" s="475">
        <v>14</v>
      </c>
      <c r="AS35" s="473">
        <v>5394</v>
      </c>
      <c r="AT35" s="473">
        <v>60</v>
      </c>
      <c r="AU35" s="455">
        <v>2785</v>
      </c>
      <c r="AV35" s="455">
        <v>35</v>
      </c>
      <c r="AW35" s="473">
        <v>548</v>
      </c>
      <c r="AX35" s="473">
        <v>6</v>
      </c>
      <c r="AY35" s="455">
        <v>4</v>
      </c>
      <c r="AZ35" s="473">
        <v>270</v>
      </c>
      <c r="BA35" s="473">
        <v>240</v>
      </c>
      <c r="BB35" s="473">
        <v>262</v>
      </c>
      <c r="BC35" s="456">
        <v>182</v>
      </c>
      <c r="BD35" s="452">
        <v>37</v>
      </c>
      <c r="BE35" s="473">
        <v>3668</v>
      </c>
      <c r="BF35" s="473">
        <v>2282</v>
      </c>
      <c r="BG35" s="473">
        <v>3218</v>
      </c>
      <c r="BH35" s="473">
        <v>1641</v>
      </c>
      <c r="BI35" s="455">
        <v>1</v>
      </c>
      <c r="BJ35" s="473">
        <v>15</v>
      </c>
      <c r="BK35" s="473">
        <v>90</v>
      </c>
      <c r="BL35" s="473">
        <v>60</v>
      </c>
      <c r="BM35" s="473">
        <v>13</v>
      </c>
      <c r="BN35" s="473">
        <v>97</v>
      </c>
      <c r="BO35" s="456">
        <v>45</v>
      </c>
      <c r="BP35" s="452">
        <v>22</v>
      </c>
      <c r="BQ35" s="473">
        <v>1420</v>
      </c>
      <c r="BR35" s="473">
        <v>2027</v>
      </c>
      <c r="BS35" s="473">
        <v>1208</v>
      </c>
      <c r="BT35" s="473">
        <v>1153</v>
      </c>
      <c r="BU35" s="473">
        <v>1817</v>
      </c>
      <c r="BV35" s="456">
        <v>917</v>
      </c>
      <c r="BW35" s="244" t="s">
        <v>550</v>
      </c>
      <c r="BX35" s="268" t="s">
        <v>550</v>
      </c>
      <c r="BY35" s="265" t="s">
        <v>550</v>
      </c>
      <c r="BZ35" s="240" t="s">
        <v>550</v>
      </c>
      <c r="CA35" s="460">
        <v>1</v>
      </c>
      <c r="CB35" s="460">
        <v>11</v>
      </c>
      <c r="CC35" s="48"/>
      <c r="CD35" s="452">
        <v>21</v>
      </c>
      <c r="CE35" s="455">
        <v>1</v>
      </c>
      <c r="CF35" s="476">
        <v>5185</v>
      </c>
      <c r="CG35" s="455">
        <v>800</v>
      </c>
      <c r="CH35" s="518">
        <v>1398.2</v>
      </c>
      <c r="CI35" s="455">
        <v>260</v>
      </c>
      <c r="CJ35" s="456">
        <v>178</v>
      </c>
      <c r="CK35" s="452">
        <v>795</v>
      </c>
      <c r="CL35" s="451">
        <v>214.4</v>
      </c>
      <c r="CM35" s="455">
        <v>272</v>
      </c>
      <c r="CN35" s="451">
        <v>73.3</v>
      </c>
      <c r="CO35" s="467">
        <v>716</v>
      </c>
      <c r="CP35" s="459">
        <v>193.1</v>
      </c>
      <c r="CQ35" s="114"/>
      <c r="CR35" s="477">
        <v>358</v>
      </c>
      <c r="CS35" s="477">
        <v>3095</v>
      </c>
      <c r="CT35" s="477">
        <v>125</v>
      </c>
      <c r="CU35" s="477">
        <v>1186</v>
      </c>
      <c r="CV35" s="477">
        <v>11425</v>
      </c>
      <c r="CW35" s="477">
        <v>3180</v>
      </c>
      <c r="CX35" s="477">
        <v>4274</v>
      </c>
    </row>
    <row r="36" spans="1:102" ht="15.75" customHeight="1">
      <c r="A36" s="722" t="s">
        <v>218</v>
      </c>
      <c r="B36" s="120">
        <v>2226</v>
      </c>
      <c r="C36" s="234">
        <v>5.78</v>
      </c>
      <c r="D36" s="129">
        <v>1788</v>
      </c>
      <c r="E36" s="739"/>
      <c r="F36" s="125">
        <v>1</v>
      </c>
      <c r="G36" s="126">
        <v>70</v>
      </c>
      <c r="H36" s="126">
        <v>8</v>
      </c>
      <c r="I36" s="126">
        <v>720</v>
      </c>
      <c r="J36" s="126">
        <v>14</v>
      </c>
      <c r="K36" s="126">
        <v>406</v>
      </c>
      <c r="L36" s="126" t="s">
        <v>550</v>
      </c>
      <c r="M36" s="126" t="s">
        <v>550</v>
      </c>
      <c r="N36" s="127">
        <v>42</v>
      </c>
      <c r="O36" s="128">
        <v>1454</v>
      </c>
      <c r="P36" s="114">
        <v>805</v>
      </c>
      <c r="Q36" s="126">
        <v>5</v>
      </c>
      <c r="R36" s="127">
        <v>170</v>
      </c>
      <c r="S36" s="126">
        <v>6</v>
      </c>
      <c r="T36" s="126">
        <v>7</v>
      </c>
      <c r="U36" s="127">
        <v>806</v>
      </c>
      <c r="V36" s="126">
        <v>1</v>
      </c>
      <c r="W36" s="127">
        <v>107</v>
      </c>
      <c r="X36" s="126" t="s">
        <v>550</v>
      </c>
      <c r="Y36" s="126" t="s">
        <v>550</v>
      </c>
      <c r="Z36" s="128" t="s">
        <v>550</v>
      </c>
      <c r="AA36" s="47"/>
      <c r="AB36" s="125">
        <v>92529</v>
      </c>
      <c r="AC36" s="126">
        <v>14930</v>
      </c>
      <c r="AD36" s="126">
        <v>21118939885</v>
      </c>
      <c r="AE36" s="123">
        <v>98.72</v>
      </c>
      <c r="AF36" s="128">
        <v>20</v>
      </c>
      <c r="AG36" s="114"/>
      <c r="AH36" s="1224">
        <v>68946</v>
      </c>
      <c r="AI36" s="116">
        <v>17.91</v>
      </c>
      <c r="AJ36" s="1225">
        <v>44497</v>
      </c>
      <c r="AK36" s="116">
        <v>26.65</v>
      </c>
      <c r="AL36" s="129">
        <v>359521</v>
      </c>
      <c r="AM36" s="235">
        <v>93.3</v>
      </c>
      <c r="AN36" s="1228">
        <v>47.3</v>
      </c>
      <c r="AO36" s="1229">
        <v>25.9</v>
      </c>
      <c r="AP36" s="741"/>
      <c r="AQ36" s="120">
        <v>300</v>
      </c>
      <c r="AR36" s="48">
        <v>2.9</v>
      </c>
      <c r="AS36" s="131">
        <v>4912</v>
      </c>
      <c r="AT36" s="131">
        <v>48.2</v>
      </c>
      <c r="AU36" s="129">
        <v>2280</v>
      </c>
      <c r="AV36" s="131">
        <v>25.8</v>
      </c>
      <c r="AW36" s="131">
        <v>883</v>
      </c>
      <c r="AX36" s="131">
        <v>8.6999999999999993</v>
      </c>
      <c r="AY36" s="129">
        <v>35</v>
      </c>
      <c r="AZ36" s="131">
        <v>3370</v>
      </c>
      <c r="BA36" s="131">
        <v>1670</v>
      </c>
      <c r="BB36" s="131">
        <v>2865</v>
      </c>
      <c r="BC36" s="130">
        <v>1280</v>
      </c>
      <c r="BD36" s="120">
        <v>19</v>
      </c>
      <c r="BE36" s="131">
        <v>2030</v>
      </c>
      <c r="BF36" s="131">
        <v>1069</v>
      </c>
      <c r="BG36" s="131">
        <v>1824</v>
      </c>
      <c r="BH36" s="131">
        <v>926</v>
      </c>
      <c r="BI36" s="129">
        <v>5</v>
      </c>
      <c r="BJ36" s="131">
        <v>400</v>
      </c>
      <c r="BK36" s="131">
        <v>306</v>
      </c>
      <c r="BL36" s="131">
        <v>54</v>
      </c>
      <c r="BM36" s="131">
        <v>246</v>
      </c>
      <c r="BN36" s="131">
        <v>223</v>
      </c>
      <c r="BO36" s="130">
        <v>30</v>
      </c>
      <c r="BP36" s="120" t="s">
        <v>550</v>
      </c>
      <c r="BQ36" s="131" t="s">
        <v>550</v>
      </c>
      <c r="BR36" s="131" t="s">
        <v>550</v>
      </c>
      <c r="BS36" s="131" t="s">
        <v>550</v>
      </c>
      <c r="BT36" s="131">
        <v>54</v>
      </c>
      <c r="BU36" s="131" t="s">
        <v>550</v>
      </c>
      <c r="BV36" s="130">
        <v>1</v>
      </c>
      <c r="BW36" s="120" t="s">
        <v>550</v>
      </c>
      <c r="BX36" s="48" t="s">
        <v>550</v>
      </c>
      <c r="BY36" s="131" t="s">
        <v>550</v>
      </c>
      <c r="BZ36" s="129">
        <v>43</v>
      </c>
      <c r="CA36" s="122" t="s">
        <v>550</v>
      </c>
      <c r="CB36" s="122">
        <v>12</v>
      </c>
      <c r="CC36" s="48"/>
      <c r="CD36" s="120">
        <v>15</v>
      </c>
      <c r="CE36" s="129">
        <v>1</v>
      </c>
      <c r="CF36" s="474">
        <v>2813</v>
      </c>
      <c r="CG36" s="129">
        <v>680</v>
      </c>
      <c r="CH36" s="517">
        <v>730.65689999999995</v>
      </c>
      <c r="CI36" s="129">
        <v>235</v>
      </c>
      <c r="CJ36" s="130">
        <v>162</v>
      </c>
      <c r="CK36" s="120">
        <v>655</v>
      </c>
      <c r="CL36" s="116">
        <v>170.3</v>
      </c>
      <c r="CM36" s="129">
        <v>234</v>
      </c>
      <c r="CN36" s="116">
        <v>60.8</v>
      </c>
      <c r="CO36" s="132">
        <v>724</v>
      </c>
      <c r="CP36" s="133">
        <v>188.2</v>
      </c>
      <c r="CQ36" s="114"/>
      <c r="CR36" s="134">
        <v>263</v>
      </c>
      <c r="CS36" s="134">
        <v>2620</v>
      </c>
      <c r="CT36" s="134">
        <v>97</v>
      </c>
      <c r="CU36" s="134">
        <v>1755</v>
      </c>
      <c r="CV36" s="134">
        <v>11404</v>
      </c>
      <c r="CW36" s="134">
        <v>3200</v>
      </c>
      <c r="CX36" s="134">
        <v>4350</v>
      </c>
    </row>
    <row r="37" spans="1:102" ht="15.75" customHeight="1">
      <c r="A37" s="449" t="s">
        <v>602</v>
      </c>
      <c r="B37" s="452">
        <v>3423</v>
      </c>
      <c r="C37" s="462">
        <v>9</v>
      </c>
      <c r="D37" s="455">
        <v>2777</v>
      </c>
      <c r="E37" s="739"/>
      <c r="F37" s="464">
        <v>1</v>
      </c>
      <c r="G37" s="469">
        <v>80</v>
      </c>
      <c r="H37" s="469">
        <v>16</v>
      </c>
      <c r="I37" s="469">
        <v>1400</v>
      </c>
      <c r="J37" s="469">
        <v>7</v>
      </c>
      <c r="K37" s="469">
        <v>203</v>
      </c>
      <c r="L37" s="469">
        <v>1</v>
      </c>
      <c r="M37" s="469">
        <v>50</v>
      </c>
      <c r="N37" s="470">
        <v>78</v>
      </c>
      <c r="O37" s="471">
        <v>2392</v>
      </c>
      <c r="P37" s="453">
        <v>904</v>
      </c>
      <c r="Q37" s="469">
        <v>6</v>
      </c>
      <c r="R37" s="470">
        <v>266</v>
      </c>
      <c r="S37" s="469">
        <v>4</v>
      </c>
      <c r="T37" s="469">
        <v>8</v>
      </c>
      <c r="U37" s="470">
        <v>835</v>
      </c>
      <c r="V37" s="469" t="s">
        <v>788</v>
      </c>
      <c r="W37" s="470" t="s">
        <v>550</v>
      </c>
      <c r="X37" s="469" t="s">
        <v>550</v>
      </c>
      <c r="Y37" s="470" t="s">
        <v>550</v>
      </c>
      <c r="Z37" s="471">
        <v>12</v>
      </c>
      <c r="AA37" s="47"/>
      <c r="AB37" s="464">
        <v>103641</v>
      </c>
      <c r="AC37" s="469">
        <v>17967</v>
      </c>
      <c r="AD37" s="469">
        <v>27923791831</v>
      </c>
      <c r="AE37" s="472">
        <v>98.8</v>
      </c>
      <c r="AF37" s="471">
        <v>7</v>
      </c>
      <c r="AG37" s="114"/>
      <c r="AH37" s="452">
        <v>72915</v>
      </c>
      <c r="AI37" s="451">
        <v>19.119428580418809</v>
      </c>
      <c r="AJ37" s="455">
        <v>47330</v>
      </c>
      <c r="AK37" s="451">
        <v>28.69093444063892</v>
      </c>
      <c r="AL37" s="455">
        <v>325394.29384900228</v>
      </c>
      <c r="AM37" s="457">
        <v>94.516318032374187</v>
      </c>
      <c r="AN37" s="451">
        <v>44.9</v>
      </c>
      <c r="AO37" s="769">
        <v>11.6</v>
      </c>
      <c r="AP37" s="741"/>
      <c r="AQ37" s="452">
        <v>464</v>
      </c>
      <c r="AR37" s="475">
        <v>5</v>
      </c>
      <c r="AS37" s="473">
        <v>5670</v>
      </c>
      <c r="AT37" s="473">
        <v>61</v>
      </c>
      <c r="AU37" s="455">
        <v>2760</v>
      </c>
      <c r="AV37" s="455">
        <v>34</v>
      </c>
      <c r="AW37" s="473">
        <v>935</v>
      </c>
      <c r="AX37" s="473">
        <v>10</v>
      </c>
      <c r="AY37" s="455">
        <v>53</v>
      </c>
      <c r="AZ37" s="473">
        <v>5316</v>
      </c>
      <c r="BA37" s="473">
        <v>1954</v>
      </c>
      <c r="BB37" s="473">
        <v>4324</v>
      </c>
      <c r="BC37" s="456">
        <v>1704</v>
      </c>
      <c r="BD37" s="452">
        <v>17</v>
      </c>
      <c r="BE37" s="473">
        <v>1237</v>
      </c>
      <c r="BF37" s="473">
        <v>755</v>
      </c>
      <c r="BG37" s="473">
        <v>1145</v>
      </c>
      <c r="BH37" s="473">
        <v>635</v>
      </c>
      <c r="BI37" s="455" t="s">
        <v>550</v>
      </c>
      <c r="BJ37" s="473" t="s">
        <v>550</v>
      </c>
      <c r="BK37" s="473" t="s">
        <v>550</v>
      </c>
      <c r="BL37" s="473" t="s">
        <v>550</v>
      </c>
      <c r="BM37" s="473" t="s">
        <v>550</v>
      </c>
      <c r="BN37" s="473" t="s">
        <v>550</v>
      </c>
      <c r="BO37" s="456" t="s">
        <v>550</v>
      </c>
      <c r="BP37" s="452">
        <v>4</v>
      </c>
      <c r="BQ37" s="473">
        <v>381</v>
      </c>
      <c r="BR37" s="473">
        <v>169</v>
      </c>
      <c r="BS37" s="473">
        <v>84</v>
      </c>
      <c r="BT37" s="473">
        <v>323</v>
      </c>
      <c r="BU37" s="473">
        <v>187</v>
      </c>
      <c r="BV37" s="456">
        <v>73</v>
      </c>
      <c r="BW37" s="452">
        <v>20</v>
      </c>
      <c r="BX37" s="475">
        <v>435</v>
      </c>
      <c r="BY37" s="473">
        <v>311</v>
      </c>
      <c r="BZ37" s="240" t="s">
        <v>550</v>
      </c>
      <c r="CA37" s="460">
        <v>25</v>
      </c>
      <c r="CB37" s="460">
        <v>8</v>
      </c>
      <c r="CC37" s="48"/>
      <c r="CD37" s="452">
        <v>16</v>
      </c>
      <c r="CE37" s="455">
        <v>2</v>
      </c>
      <c r="CF37" s="476">
        <v>3834</v>
      </c>
      <c r="CG37" s="455">
        <v>724</v>
      </c>
      <c r="CH37" s="518">
        <v>1005.3</v>
      </c>
      <c r="CI37" s="455">
        <v>262</v>
      </c>
      <c r="CJ37" s="456">
        <v>182</v>
      </c>
      <c r="CK37" s="452">
        <v>898</v>
      </c>
      <c r="CL37" s="451">
        <v>235.4</v>
      </c>
      <c r="CM37" s="455">
        <v>274</v>
      </c>
      <c r="CN37" s="451">
        <v>71.8</v>
      </c>
      <c r="CO37" s="467">
        <v>735</v>
      </c>
      <c r="CP37" s="459">
        <v>192.7</v>
      </c>
      <c r="CQ37" s="114"/>
      <c r="CR37" s="477">
        <v>329</v>
      </c>
      <c r="CS37" s="477">
        <v>3061</v>
      </c>
      <c r="CT37" s="477">
        <v>127</v>
      </c>
      <c r="CU37" s="477">
        <v>1663</v>
      </c>
      <c r="CV37" s="477">
        <v>13050</v>
      </c>
      <c r="CW37" s="477">
        <v>3278</v>
      </c>
      <c r="CX37" s="477">
        <v>4037</v>
      </c>
    </row>
    <row r="38" spans="1:102" ht="15.75" customHeight="1">
      <c r="A38" s="722" t="s">
        <v>210</v>
      </c>
      <c r="B38" s="120">
        <v>2352</v>
      </c>
      <c r="C38" s="234">
        <v>5.6</v>
      </c>
      <c r="D38" s="129">
        <v>1794</v>
      </c>
      <c r="E38" s="739"/>
      <c r="F38" s="125">
        <v>1</v>
      </c>
      <c r="G38" s="126">
        <v>50</v>
      </c>
      <c r="H38" s="126">
        <v>14</v>
      </c>
      <c r="I38" s="126">
        <v>1101</v>
      </c>
      <c r="J38" s="126">
        <v>12</v>
      </c>
      <c r="K38" s="126">
        <v>348</v>
      </c>
      <c r="L38" s="126" t="s">
        <v>550</v>
      </c>
      <c r="M38" s="126" t="s">
        <v>550</v>
      </c>
      <c r="N38" s="127">
        <v>32</v>
      </c>
      <c r="O38" s="128">
        <v>1127</v>
      </c>
      <c r="P38" s="114">
        <v>813</v>
      </c>
      <c r="Q38" s="126">
        <v>2</v>
      </c>
      <c r="R38" s="127">
        <v>100</v>
      </c>
      <c r="S38" s="126">
        <v>3</v>
      </c>
      <c r="T38" s="126">
        <v>8</v>
      </c>
      <c r="U38" s="127">
        <v>674</v>
      </c>
      <c r="V38" s="126">
        <v>2</v>
      </c>
      <c r="W38" s="127">
        <v>63</v>
      </c>
      <c r="X38" s="126" t="s">
        <v>550</v>
      </c>
      <c r="Y38" s="127" t="s">
        <v>550</v>
      </c>
      <c r="Z38" s="128">
        <v>1</v>
      </c>
      <c r="AA38" s="47"/>
      <c r="AB38" s="125">
        <v>100505</v>
      </c>
      <c r="AC38" s="126">
        <v>15533</v>
      </c>
      <c r="AD38" s="126">
        <v>22592759157</v>
      </c>
      <c r="AE38" s="123">
        <v>99.5</v>
      </c>
      <c r="AF38" s="128">
        <v>28</v>
      </c>
      <c r="AG38" s="114"/>
      <c r="AH38" s="120">
        <v>72951</v>
      </c>
      <c r="AI38" s="116">
        <v>17.440000000000001</v>
      </c>
      <c r="AJ38" s="129">
        <v>46779</v>
      </c>
      <c r="AK38" s="116">
        <v>25.52</v>
      </c>
      <c r="AL38" s="129">
        <v>375723.10532999999</v>
      </c>
      <c r="AM38" s="235">
        <v>96.75</v>
      </c>
      <c r="AN38" s="1228">
        <v>38.299999999999997</v>
      </c>
      <c r="AO38" s="1229">
        <v>8.6999999999999993</v>
      </c>
      <c r="AP38" s="740"/>
      <c r="AQ38" s="120">
        <v>2671</v>
      </c>
      <c r="AR38" s="48">
        <v>26</v>
      </c>
      <c r="AS38" s="131">
        <v>5424</v>
      </c>
      <c r="AT38" s="131">
        <v>51.6</v>
      </c>
      <c r="AU38" s="129">
        <v>2198</v>
      </c>
      <c r="AV38" s="129">
        <v>24</v>
      </c>
      <c r="AW38" s="131">
        <v>481</v>
      </c>
      <c r="AX38" s="131">
        <v>5</v>
      </c>
      <c r="AY38" s="129">
        <v>51</v>
      </c>
      <c r="AZ38" s="131">
        <v>4876</v>
      </c>
      <c r="BA38" s="131">
        <v>1242</v>
      </c>
      <c r="BB38" s="131">
        <v>2618</v>
      </c>
      <c r="BC38" s="130">
        <v>878</v>
      </c>
      <c r="BD38" s="120">
        <v>9</v>
      </c>
      <c r="BE38" s="131">
        <v>1026</v>
      </c>
      <c r="BF38" s="131">
        <v>505</v>
      </c>
      <c r="BG38" s="131">
        <v>707</v>
      </c>
      <c r="BH38" s="131">
        <v>353</v>
      </c>
      <c r="BI38" s="129" t="s">
        <v>550</v>
      </c>
      <c r="BJ38" s="131" t="s">
        <v>550</v>
      </c>
      <c r="BK38" s="131" t="s">
        <v>550</v>
      </c>
      <c r="BL38" s="131" t="s">
        <v>550</v>
      </c>
      <c r="BM38" s="131" t="s">
        <v>550</v>
      </c>
      <c r="BN38" s="131" t="s">
        <v>550</v>
      </c>
      <c r="BO38" s="130" t="s">
        <v>550</v>
      </c>
      <c r="BP38" s="120">
        <v>22</v>
      </c>
      <c r="BQ38" s="131">
        <v>1606</v>
      </c>
      <c r="BR38" s="131">
        <v>2106</v>
      </c>
      <c r="BS38" s="131">
        <v>930</v>
      </c>
      <c r="BT38" s="131">
        <v>1472</v>
      </c>
      <c r="BU38" s="131">
        <v>1998</v>
      </c>
      <c r="BV38" s="130">
        <v>725</v>
      </c>
      <c r="BW38" s="120">
        <v>4</v>
      </c>
      <c r="BX38" s="48">
        <v>97</v>
      </c>
      <c r="BY38" s="131">
        <v>73</v>
      </c>
      <c r="BZ38" s="129" t="s">
        <v>550</v>
      </c>
      <c r="CA38" s="122" t="s">
        <v>550</v>
      </c>
      <c r="CB38" s="122">
        <v>16</v>
      </c>
      <c r="CC38" s="48"/>
      <c r="CD38" s="1230">
        <v>18</v>
      </c>
      <c r="CE38" s="427" t="s">
        <v>550</v>
      </c>
      <c r="CF38" s="1232">
        <v>3222</v>
      </c>
      <c r="CG38" s="602" t="s">
        <v>550</v>
      </c>
      <c r="CH38" s="1233">
        <v>764.8120015191796</v>
      </c>
      <c r="CI38" s="1231">
        <v>237</v>
      </c>
      <c r="CJ38" s="1234">
        <v>146</v>
      </c>
      <c r="CK38" s="1230">
        <v>587</v>
      </c>
      <c r="CL38" s="1228">
        <v>139.3372578807444</v>
      </c>
      <c r="CM38" s="1231">
        <v>255</v>
      </c>
      <c r="CN38" s="1235">
        <v>60.529813900493735</v>
      </c>
      <c r="CO38" s="1236">
        <v>681</v>
      </c>
      <c r="CP38" s="1235">
        <v>161.6502088872009</v>
      </c>
      <c r="CQ38" s="114"/>
      <c r="CR38" s="134">
        <v>254</v>
      </c>
      <c r="CS38" s="134">
        <v>3619</v>
      </c>
      <c r="CT38" s="134">
        <v>89</v>
      </c>
      <c r="CU38" s="134">
        <v>1071</v>
      </c>
      <c r="CV38" s="134">
        <v>12790</v>
      </c>
      <c r="CW38" s="134">
        <v>3585</v>
      </c>
      <c r="CX38" s="134">
        <v>3838</v>
      </c>
    </row>
    <row r="39" spans="1:102" ht="15.75" customHeight="1">
      <c r="A39" s="449" t="s">
        <v>229</v>
      </c>
      <c r="B39" s="452">
        <v>3993</v>
      </c>
      <c r="C39" s="462">
        <v>11.61</v>
      </c>
      <c r="D39" s="455">
        <v>3139</v>
      </c>
      <c r="E39" s="739"/>
      <c r="F39" s="464">
        <v>2</v>
      </c>
      <c r="G39" s="469">
        <v>165</v>
      </c>
      <c r="H39" s="469">
        <v>16</v>
      </c>
      <c r="I39" s="469">
        <v>1384</v>
      </c>
      <c r="J39" s="469">
        <v>4</v>
      </c>
      <c r="K39" s="469">
        <v>116</v>
      </c>
      <c r="L39" s="469" t="s">
        <v>550</v>
      </c>
      <c r="M39" s="469" t="s">
        <v>550</v>
      </c>
      <c r="N39" s="470">
        <v>19</v>
      </c>
      <c r="O39" s="471">
        <v>1358</v>
      </c>
      <c r="P39" s="453">
        <v>1116</v>
      </c>
      <c r="Q39" s="469">
        <v>4</v>
      </c>
      <c r="R39" s="470">
        <v>130</v>
      </c>
      <c r="S39" s="469">
        <v>5</v>
      </c>
      <c r="T39" s="469">
        <v>7</v>
      </c>
      <c r="U39" s="470">
        <v>439</v>
      </c>
      <c r="V39" s="469" t="s">
        <v>788</v>
      </c>
      <c r="W39" s="470" t="s">
        <v>550</v>
      </c>
      <c r="X39" s="469">
        <v>1</v>
      </c>
      <c r="Y39" s="470">
        <v>27</v>
      </c>
      <c r="Z39" s="471">
        <v>5</v>
      </c>
      <c r="AA39" s="47"/>
      <c r="AB39" s="464">
        <v>93507</v>
      </c>
      <c r="AC39" s="469">
        <v>18307</v>
      </c>
      <c r="AD39" s="469">
        <v>26408008882</v>
      </c>
      <c r="AE39" s="472">
        <v>98.1</v>
      </c>
      <c r="AF39" s="471">
        <v>11</v>
      </c>
      <c r="AG39" s="114"/>
      <c r="AH39" s="452">
        <v>65712</v>
      </c>
      <c r="AI39" s="451">
        <v>19.11</v>
      </c>
      <c r="AJ39" s="455">
        <v>43149</v>
      </c>
      <c r="AK39" s="451">
        <v>27.96</v>
      </c>
      <c r="AL39" s="455">
        <v>406832</v>
      </c>
      <c r="AM39" s="457">
        <v>95.76</v>
      </c>
      <c r="AN39" s="451">
        <v>35.5</v>
      </c>
      <c r="AO39" s="465">
        <v>21.3</v>
      </c>
      <c r="AP39" s="740"/>
      <c r="AQ39" s="452">
        <v>2735</v>
      </c>
      <c r="AR39" s="475">
        <v>31</v>
      </c>
      <c r="AS39" s="473">
        <v>5269</v>
      </c>
      <c r="AT39" s="473">
        <v>59.72</v>
      </c>
      <c r="AU39" s="455">
        <v>3222</v>
      </c>
      <c r="AV39" s="455">
        <v>42.25</v>
      </c>
      <c r="AW39" s="473">
        <v>763</v>
      </c>
      <c r="AX39" s="473">
        <v>8.65</v>
      </c>
      <c r="AY39" s="455">
        <v>14</v>
      </c>
      <c r="AZ39" s="473">
        <v>976</v>
      </c>
      <c r="BA39" s="473">
        <v>557</v>
      </c>
      <c r="BB39" s="473">
        <v>812</v>
      </c>
      <c r="BC39" s="456">
        <v>273</v>
      </c>
      <c r="BD39" s="452">
        <v>47</v>
      </c>
      <c r="BE39" s="473">
        <v>2383</v>
      </c>
      <c r="BF39" s="473">
        <v>1633</v>
      </c>
      <c r="BG39" s="473">
        <v>2516</v>
      </c>
      <c r="BH39" s="473">
        <v>1503</v>
      </c>
      <c r="BI39" s="455" t="s">
        <v>550</v>
      </c>
      <c r="BJ39" s="473" t="s">
        <v>550</v>
      </c>
      <c r="BK39" s="473" t="s">
        <v>550</v>
      </c>
      <c r="BL39" s="473" t="s">
        <v>550</v>
      </c>
      <c r="BM39" s="473" t="s">
        <v>550</v>
      </c>
      <c r="BN39" s="473" t="s">
        <v>550</v>
      </c>
      <c r="BO39" s="456" t="s">
        <v>550</v>
      </c>
      <c r="BP39" s="452">
        <v>29</v>
      </c>
      <c r="BQ39" s="473">
        <v>774</v>
      </c>
      <c r="BR39" s="473">
        <v>1836</v>
      </c>
      <c r="BS39" s="473">
        <v>1231</v>
      </c>
      <c r="BT39" s="473">
        <v>624</v>
      </c>
      <c r="BU39" s="473">
        <v>1950</v>
      </c>
      <c r="BV39" s="456">
        <v>1114</v>
      </c>
      <c r="BW39" s="452">
        <v>37</v>
      </c>
      <c r="BX39" s="475">
        <v>453</v>
      </c>
      <c r="BY39" s="473">
        <v>338</v>
      </c>
      <c r="BZ39" s="455">
        <v>4</v>
      </c>
      <c r="CA39" s="460">
        <v>7</v>
      </c>
      <c r="CB39" s="460">
        <v>13</v>
      </c>
      <c r="CC39" s="48"/>
      <c r="CD39" s="452">
        <v>15</v>
      </c>
      <c r="CE39" s="455" t="s">
        <v>550</v>
      </c>
      <c r="CF39" s="476">
        <v>3824</v>
      </c>
      <c r="CG39" s="455" t="s">
        <v>550</v>
      </c>
      <c r="CH39" s="518">
        <f>CF39/(343817/100000)</f>
        <v>1112.2195819287585</v>
      </c>
      <c r="CI39" s="455">
        <v>303</v>
      </c>
      <c r="CJ39" s="456">
        <v>144</v>
      </c>
      <c r="CK39" s="452">
        <v>1594</v>
      </c>
      <c r="CL39" s="451">
        <f>CK39/(343817/100000)</f>
        <v>463.61872740440407</v>
      </c>
      <c r="CM39" s="455">
        <v>278</v>
      </c>
      <c r="CN39" s="451">
        <f>CM39/(343817/100000)</f>
        <v>80.856967514695313</v>
      </c>
      <c r="CO39" s="467">
        <v>1194</v>
      </c>
      <c r="CP39" s="459">
        <f>CO39/(343817/100000)</f>
        <v>347.27776695160509</v>
      </c>
      <c r="CQ39" s="114"/>
      <c r="CR39" s="477">
        <v>317</v>
      </c>
      <c r="CS39" s="477">
        <v>7542</v>
      </c>
      <c r="CT39" s="477">
        <v>49</v>
      </c>
      <c r="CU39" s="477">
        <v>949</v>
      </c>
      <c r="CV39" s="477">
        <v>16047</v>
      </c>
      <c r="CW39" s="477">
        <v>3403</v>
      </c>
      <c r="CX39" s="477">
        <v>3096</v>
      </c>
    </row>
    <row r="40" spans="1:102" ht="15.75" customHeight="1">
      <c r="A40" s="722" t="s">
        <v>491</v>
      </c>
      <c r="B40" s="120">
        <v>9441</v>
      </c>
      <c r="C40" s="234">
        <v>23.6</v>
      </c>
      <c r="D40" s="129">
        <v>7475</v>
      </c>
      <c r="E40" s="739"/>
      <c r="F40" s="125">
        <v>1</v>
      </c>
      <c r="G40" s="126">
        <v>70</v>
      </c>
      <c r="H40" s="126">
        <v>14</v>
      </c>
      <c r="I40" s="126">
        <v>1182</v>
      </c>
      <c r="J40" s="126">
        <v>10</v>
      </c>
      <c r="K40" s="126">
        <v>290</v>
      </c>
      <c r="L40" s="126" t="s">
        <v>550</v>
      </c>
      <c r="M40" s="126" t="s">
        <v>550</v>
      </c>
      <c r="N40" s="127">
        <v>51</v>
      </c>
      <c r="O40" s="128">
        <v>2697</v>
      </c>
      <c r="P40" s="114">
        <v>1418</v>
      </c>
      <c r="Q40" s="126">
        <v>3</v>
      </c>
      <c r="R40" s="127">
        <v>220</v>
      </c>
      <c r="S40" s="126">
        <v>6</v>
      </c>
      <c r="T40" s="126">
        <v>10</v>
      </c>
      <c r="U40" s="127">
        <v>809</v>
      </c>
      <c r="V40" s="126" t="s">
        <v>788</v>
      </c>
      <c r="W40" s="127" t="s">
        <v>550</v>
      </c>
      <c r="X40" s="126" t="s">
        <v>550</v>
      </c>
      <c r="Y40" s="127" t="s">
        <v>550</v>
      </c>
      <c r="Z40" s="128">
        <v>10</v>
      </c>
      <c r="AA40" s="47"/>
      <c r="AB40" s="125">
        <v>105059</v>
      </c>
      <c r="AC40" s="126">
        <v>24819</v>
      </c>
      <c r="AD40" s="126">
        <v>34452846703</v>
      </c>
      <c r="AE40" s="123">
        <v>97.7</v>
      </c>
      <c r="AF40" s="128">
        <v>14</v>
      </c>
      <c r="AG40" s="114"/>
      <c r="AH40" s="120">
        <v>74655</v>
      </c>
      <c r="AI40" s="116">
        <v>18.3</v>
      </c>
      <c r="AJ40" s="129">
        <v>50464</v>
      </c>
      <c r="AK40" s="116">
        <v>25.8</v>
      </c>
      <c r="AL40" s="129">
        <v>406254</v>
      </c>
      <c r="AM40" s="235">
        <v>93.4</v>
      </c>
      <c r="AN40" s="1228">
        <v>25.5</v>
      </c>
      <c r="AO40" s="1229">
        <v>16.5</v>
      </c>
      <c r="AP40" s="740"/>
      <c r="AQ40" s="120">
        <v>3737</v>
      </c>
      <c r="AR40" s="48">
        <v>34</v>
      </c>
      <c r="AS40" s="131">
        <v>4908</v>
      </c>
      <c r="AT40" s="131">
        <v>45</v>
      </c>
      <c r="AU40" s="129">
        <v>3724</v>
      </c>
      <c r="AV40" s="129">
        <v>37</v>
      </c>
      <c r="AW40" s="131">
        <v>1058</v>
      </c>
      <c r="AX40" s="131">
        <v>10</v>
      </c>
      <c r="AY40" s="129" t="s">
        <v>550</v>
      </c>
      <c r="AZ40" s="131" t="s">
        <v>550</v>
      </c>
      <c r="BA40" s="131" t="s">
        <v>550</v>
      </c>
      <c r="BB40" s="131" t="s">
        <v>550</v>
      </c>
      <c r="BC40" s="130" t="s">
        <v>550</v>
      </c>
      <c r="BD40" s="120">
        <v>47</v>
      </c>
      <c r="BE40" s="131">
        <v>908</v>
      </c>
      <c r="BF40" s="131">
        <v>1636</v>
      </c>
      <c r="BG40" s="131">
        <v>940</v>
      </c>
      <c r="BH40" s="131">
        <v>1626</v>
      </c>
      <c r="BI40" s="129">
        <v>25</v>
      </c>
      <c r="BJ40" s="131">
        <v>456</v>
      </c>
      <c r="BK40" s="131">
        <v>2075</v>
      </c>
      <c r="BL40" s="131">
        <v>794</v>
      </c>
      <c r="BM40" s="131">
        <v>282</v>
      </c>
      <c r="BN40" s="131">
        <v>2001</v>
      </c>
      <c r="BO40" s="130">
        <v>734</v>
      </c>
      <c r="BP40" s="120">
        <v>30</v>
      </c>
      <c r="BQ40" s="131">
        <v>2902</v>
      </c>
      <c r="BR40" s="131">
        <v>1843</v>
      </c>
      <c r="BS40" s="131">
        <v>966</v>
      </c>
      <c r="BT40" s="131">
        <v>2298</v>
      </c>
      <c r="BU40" s="131">
        <v>1912</v>
      </c>
      <c r="BV40" s="130">
        <v>999</v>
      </c>
      <c r="BW40" s="120">
        <v>16</v>
      </c>
      <c r="BX40" s="48">
        <v>276</v>
      </c>
      <c r="BY40" s="131">
        <v>241</v>
      </c>
      <c r="BZ40" s="129" t="s">
        <v>550</v>
      </c>
      <c r="CA40" s="122" t="s">
        <v>550</v>
      </c>
      <c r="CB40" s="122">
        <v>18</v>
      </c>
      <c r="CC40" s="48"/>
      <c r="CD40" s="120">
        <v>19</v>
      </c>
      <c r="CE40" s="129">
        <v>1</v>
      </c>
      <c r="CF40" s="474">
        <v>3972</v>
      </c>
      <c r="CG40" s="129">
        <v>594</v>
      </c>
      <c r="CH40" s="517">
        <v>990.5</v>
      </c>
      <c r="CI40" s="129">
        <v>436</v>
      </c>
      <c r="CJ40" s="130">
        <v>254</v>
      </c>
      <c r="CK40" s="120">
        <v>829</v>
      </c>
      <c r="CL40" s="116">
        <v>206.7</v>
      </c>
      <c r="CM40" s="129">
        <v>342</v>
      </c>
      <c r="CN40" s="116">
        <v>85.3</v>
      </c>
      <c r="CO40" s="132">
        <v>943</v>
      </c>
      <c r="CP40" s="133">
        <v>235.2</v>
      </c>
      <c r="CQ40" s="114"/>
      <c r="CR40" s="134">
        <v>608</v>
      </c>
      <c r="CS40" s="134">
        <v>4141</v>
      </c>
      <c r="CT40" s="134">
        <v>156</v>
      </c>
      <c r="CU40" s="134">
        <v>1990</v>
      </c>
      <c r="CV40" s="134">
        <v>13494</v>
      </c>
      <c r="CW40" s="134">
        <v>3564</v>
      </c>
      <c r="CX40" s="134">
        <v>4398</v>
      </c>
    </row>
    <row r="41" spans="1:102" ht="15.75" customHeight="1">
      <c r="A41" s="449" t="s">
        <v>577</v>
      </c>
      <c r="B41" s="452">
        <v>5580</v>
      </c>
      <c r="C41" s="462">
        <v>14.39</v>
      </c>
      <c r="D41" s="455">
        <v>4354</v>
      </c>
      <c r="E41" s="739"/>
      <c r="F41" s="464" t="s">
        <v>550</v>
      </c>
      <c r="G41" s="469" t="s">
        <v>550</v>
      </c>
      <c r="H41" s="469">
        <v>17</v>
      </c>
      <c r="I41" s="469">
        <v>1500</v>
      </c>
      <c r="J41" s="469">
        <v>6</v>
      </c>
      <c r="K41" s="469">
        <v>174</v>
      </c>
      <c r="L41" s="469" t="s">
        <v>550</v>
      </c>
      <c r="M41" s="469" t="s">
        <v>550</v>
      </c>
      <c r="N41" s="469">
        <v>31</v>
      </c>
      <c r="O41" s="486">
        <v>1692</v>
      </c>
      <c r="P41" s="453">
        <v>982</v>
      </c>
      <c r="Q41" s="469">
        <v>3</v>
      </c>
      <c r="R41" s="470">
        <v>116</v>
      </c>
      <c r="S41" s="469">
        <v>1</v>
      </c>
      <c r="T41" s="469">
        <v>7</v>
      </c>
      <c r="U41" s="470">
        <v>818</v>
      </c>
      <c r="V41" s="469" t="s">
        <v>788</v>
      </c>
      <c r="W41" s="470" t="s">
        <v>550</v>
      </c>
      <c r="X41" s="469" t="s">
        <v>550</v>
      </c>
      <c r="Y41" s="470" t="s">
        <v>550</v>
      </c>
      <c r="Z41" s="471">
        <v>1</v>
      </c>
      <c r="AA41" s="47"/>
      <c r="AB41" s="464">
        <v>90322</v>
      </c>
      <c r="AC41" s="469">
        <v>17909</v>
      </c>
      <c r="AD41" s="469">
        <v>25974847841</v>
      </c>
      <c r="AE41" s="472">
        <v>97.8</v>
      </c>
      <c r="AF41" s="471">
        <v>16</v>
      </c>
      <c r="AG41" s="114"/>
      <c r="AH41" s="452">
        <v>63331</v>
      </c>
      <c r="AI41" s="451">
        <v>16.7</v>
      </c>
      <c r="AJ41" s="455">
        <v>42567</v>
      </c>
      <c r="AK41" s="451">
        <v>23.7</v>
      </c>
      <c r="AL41" s="455">
        <v>414757</v>
      </c>
      <c r="AM41" s="457">
        <v>93.03</v>
      </c>
      <c r="AN41" s="451">
        <v>42.8</v>
      </c>
      <c r="AO41" s="465">
        <v>31</v>
      </c>
      <c r="AP41" s="740"/>
      <c r="AQ41" s="452">
        <v>1903</v>
      </c>
      <c r="AR41" s="475">
        <v>18.7</v>
      </c>
      <c r="AS41" s="473">
        <v>4390</v>
      </c>
      <c r="AT41" s="473">
        <v>41.9</v>
      </c>
      <c r="AU41" s="455">
        <v>3328</v>
      </c>
      <c r="AV41" s="455">
        <v>35.200000000000003</v>
      </c>
      <c r="AW41" s="473">
        <v>1112</v>
      </c>
      <c r="AX41" s="473">
        <v>10.6</v>
      </c>
      <c r="AY41" s="455">
        <v>13</v>
      </c>
      <c r="AZ41" s="473">
        <v>986</v>
      </c>
      <c r="BA41" s="473">
        <v>512</v>
      </c>
      <c r="BB41" s="473">
        <v>975</v>
      </c>
      <c r="BC41" s="456">
        <v>526</v>
      </c>
      <c r="BD41" s="452">
        <v>34</v>
      </c>
      <c r="BE41" s="473">
        <v>1857</v>
      </c>
      <c r="BF41" s="473">
        <v>1261</v>
      </c>
      <c r="BG41" s="473">
        <v>1886</v>
      </c>
      <c r="BH41" s="473">
        <v>1360</v>
      </c>
      <c r="BI41" s="455">
        <v>11</v>
      </c>
      <c r="BJ41" s="473">
        <v>460</v>
      </c>
      <c r="BK41" s="473">
        <v>531</v>
      </c>
      <c r="BL41" s="473">
        <v>39</v>
      </c>
      <c r="BM41" s="473">
        <v>365</v>
      </c>
      <c r="BN41" s="473">
        <v>456</v>
      </c>
      <c r="BO41" s="456">
        <v>48</v>
      </c>
      <c r="BP41" s="452">
        <v>13</v>
      </c>
      <c r="BQ41" s="473">
        <v>369</v>
      </c>
      <c r="BR41" s="473">
        <v>1119</v>
      </c>
      <c r="BS41" s="473">
        <v>761</v>
      </c>
      <c r="BT41" s="473">
        <v>256</v>
      </c>
      <c r="BU41" s="473">
        <v>1073</v>
      </c>
      <c r="BV41" s="456">
        <v>704</v>
      </c>
      <c r="BW41" s="452">
        <v>46</v>
      </c>
      <c r="BX41" s="475">
        <v>826</v>
      </c>
      <c r="BY41" s="473">
        <v>690</v>
      </c>
      <c r="BZ41" s="240" t="s">
        <v>550</v>
      </c>
      <c r="CA41" s="460">
        <v>12</v>
      </c>
      <c r="CB41" s="460">
        <v>15</v>
      </c>
      <c r="CC41" s="48"/>
      <c r="CD41" s="452">
        <v>15</v>
      </c>
      <c r="CE41" s="455">
        <v>1</v>
      </c>
      <c r="CF41" s="476">
        <v>4595</v>
      </c>
      <c r="CG41" s="455">
        <v>431</v>
      </c>
      <c r="CH41" s="518">
        <v>1215.5999999999999</v>
      </c>
      <c r="CI41" s="455">
        <v>363</v>
      </c>
      <c r="CJ41" s="456">
        <v>203</v>
      </c>
      <c r="CK41" s="452">
        <v>2462</v>
      </c>
      <c r="CL41" s="451">
        <v>638.5</v>
      </c>
      <c r="CM41" s="455">
        <v>707</v>
      </c>
      <c r="CN41" s="451">
        <v>183.4</v>
      </c>
      <c r="CO41" s="467">
        <v>1415</v>
      </c>
      <c r="CP41" s="459">
        <v>367</v>
      </c>
      <c r="CQ41" s="114">
        <v>133</v>
      </c>
      <c r="CR41" s="477">
        <v>462</v>
      </c>
      <c r="CS41" s="477">
        <v>3319</v>
      </c>
      <c r="CT41" s="477">
        <v>157</v>
      </c>
      <c r="CU41" s="477">
        <v>1948</v>
      </c>
      <c r="CV41" s="477">
        <v>12292</v>
      </c>
      <c r="CW41" s="477">
        <v>3175</v>
      </c>
      <c r="CX41" s="477">
        <v>3292</v>
      </c>
    </row>
    <row r="42" spans="1:102" ht="15.75" customHeight="1">
      <c r="A42" s="722" t="s">
        <v>492</v>
      </c>
      <c r="B42" s="120">
        <v>5718</v>
      </c>
      <c r="C42" s="234">
        <v>16.38</v>
      </c>
      <c r="D42" s="129">
        <v>4322</v>
      </c>
      <c r="E42" s="739"/>
      <c r="F42" s="125">
        <v>2</v>
      </c>
      <c r="G42" s="126">
        <v>100</v>
      </c>
      <c r="H42" s="126">
        <v>15</v>
      </c>
      <c r="I42" s="126">
        <v>1270</v>
      </c>
      <c r="J42" s="126">
        <v>9</v>
      </c>
      <c r="K42" s="126">
        <v>261</v>
      </c>
      <c r="L42" s="126" t="s">
        <v>550</v>
      </c>
      <c r="M42" s="126" t="s">
        <v>550</v>
      </c>
      <c r="N42" s="127">
        <v>38</v>
      </c>
      <c r="O42" s="128">
        <v>1950</v>
      </c>
      <c r="P42" s="114">
        <v>884</v>
      </c>
      <c r="Q42" s="126">
        <v>10</v>
      </c>
      <c r="R42" s="127">
        <v>390</v>
      </c>
      <c r="S42" s="126">
        <v>5</v>
      </c>
      <c r="T42" s="126">
        <v>8</v>
      </c>
      <c r="U42" s="127">
        <v>742</v>
      </c>
      <c r="V42" s="126" t="s">
        <v>788</v>
      </c>
      <c r="W42" s="127" t="s">
        <v>550</v>
      </c>
      <c r="X42" s="126" t="s">
        <v>550</v>
      </c>
      <c r="Y42" s="127" t="s">
        <v>550</v>
      </c>
      <c r="Z42" s="128" t="s">
        <v>550</v>
      </c>
      <c r="AA42" s="47"/>
      <c r="AB42" s="125">
        <v>102830</v>
      </c>
      <c r="AC42" s="126">
        <v>19670</v>
      </c>
      <c r="AD42" s="126">
        <v>26468458675</v>
      </c>
      <c r="AE42" s="123">
        <v>98.8</v>
      </c>
      <c r="AF42" s="128">
        <v>12</v>
      </c>
      <c r="AG42" s="114"/>
      <c r="AH42" s="120">
        <v>66368</v>
      </c>
      <c r="AI42" s="116">
        <v>19</v>
      </c>
      <c r="AJ42" s="129">
        <v>44053</v>
      </c>
      <c r="AK42" s="116">
        <v>27</v>
      </c>
      <c r="AL42" s="129">
        <v>442605</v>
      </c>
      <c r="AM42" s="235">
        <v>95.5</v>
      </c>
      <c r="AN42" s="116">
        <v>35.799999999999997</v>
      </c>
      <c r="AO42" s="326">
        <v>21.1</v>
      </c>
      <c r="AP42" s="740"/>
      <c r="AQ42" s="1249">
        <v>1542</v>
      </c>
      <c r="AR42" s="1250">
        <v>19.282230836563709</v>
      </c>
      <c r="AS42" s="1251">
        <v>4051</v>
      </c>
      <c r="AT42" s="1251">
        <v>50.656496186069774</v>
      </c>
      <c r="AU42" s="1252">
        <v>3189</v>
      </c>
      <c r="AV42" s="1252">
        <v>43.54772634166325</v>
      </c>
      <c r="AW42" s="1251">
        <v>842</v>
      </c>
      <c r="AX42" s="1251">
        <v>10.528948355633363</v>
      </c>
      <c r="AY42" s="1252">
        <v>9</v>
      </c>
      <c r="AZ42" s="1251">
        <v>654</v>
      </c>
      <c r="BA42" s="1251">
        <v>326</v>
      </c>
      <c r="BB42" s="1251">
        <v>701</v>
      </c>
      <c r="BC42" s="1253">
        <v>374</v>
      </c>
      <c r="BD42" s="1249">
        <v>15</v>
      </c>
      <c r="BE42" s="1251">
        <v>959</v>
      </c>
      <c r="BF42" s="1251">
        <v>562</v>
      </c>
      <c r="BG42" s="1251">
        <v>905</v>
      </c>
      <c r="BH42" s="1251">
        <v>548</v>
      </c>
      <c r="BI42" s="1252">
        <v>4</v>
      </c>
      <c r="BJ42" s="1251">
        <v>249</v>
      </c>
      <c r="BK42" s="1251">
        <v>228</v>
      </c>
      <c r="BL42" s="1251">
        <v>93</v>
      </c>
      <c r="BM42" s="1251">
        <v>178</v>
      </c>
      <c r="BN42" s="1251">
        <v>221</v>
      </c>
      <c r="BO42" s="1253">
        <v>101</v>
      </c>
      <c r="BP42" s="1249">
        <v>29</v>
      </c>
      <c r="BQ42" s="1251">
        <v>1140</v>
      </c>
      <c r="BR42" s="1251">
        <v>1834</v>
      </c>
      <c r="BS42" s="1251">
        <v>1162</v>
      </c>
      <c r="BT42" s="1251">
        <v>725</v>
      </c>
      <c r="BU42" s="1251">
        <v>1971</v>
      </c>
      <c r="BV42" s="1253">
        <v>1261</v>
      </c>
      <c r="BW42" s="1249">
        <v>51</v>
      </c>
      <c r="BX42" s="1250">
        <v>858</v>
      </c>
      <c r="BY42" s="1251">
        <v>778</v>
      </c>
      <c r="BZ42" s="129" t="s">
        <v>550</v>
      </c>
      <c r="CA42" s="122">
        <v>1</v>
      </c>
      <c r="CB42" s="122">
        <v>18</v>
      </c>
      <c r="CC42" s="48"/>
      <c r="CD42" s="120">
        <v>18</v>
      </c>
      <c r="CE42" s="427" t="s">
        <v>550</v>
      </c>
      <c r="CF42" s="474">
        <v>4259</v>
      </c>
      <c r="CG42" s="602" t="s">
        <v>550</v>
      </c>
      <c r="CH42" s="517">
        <v>1219.9628196351284</v>
      </c>
      <c r="CI42" s="129">
        <v>299</v>
      </c>
      <c r="CJ42" s="130">
        <v>185</v>
      </c>
      <c r="CK42" s="120">
        <v>1581</v>
      </c>
      <c r="CL42" s="116">
        <v>452.86715610310824</v>
      </c>
      <c r="CM42" s="129">
        <v>249</v>
      </c>
      <c r="CN42" s="116">
        <v>71.324428760072067</v>
      </c>
      <c r="CO42" s="132">
        <v>1283</v>
      </c>
      <c r="CP42" s="133">
        <v>367.50699638221874</v>
      </c>
      <c r="CQ42" s="114"/>
      <c r="CR42" s="134">
        <v>329</v>
      </c>
      <c r="CS42" s="134">
        <v>2967</v>
      </c>
      <c r="CT42" s="134">
        <v>114</v>
      </c>
      <c r="CU42" s="134">
        <v>1996</v>
      </c>
      <c r="CV42" s="134">
        <v>13076</v>
      </c>
      <c r="CW42" s="134">
        <v>3738</v>
      </c>
      <c r="CX42" s="134">
        <v>4258</v>
      </c>
    </row>
    <row r="43" spans="1:102" ht="15.75" customHeight="1">
      <c r="A43" s="449" t="s">
        <v>493</v>
      </c>
      <c r="B43" s="452">
        <v>7532</v>
      </c>
      <c r="C43" s="462">
        <v>19</v>
      </c>
      <c r="D43" s="455">
        <v>5814</v>
      </c>
      <c r="E43" s="739"/>
      <c r="F43" s="464">
        <v>1</v>
      </c>
      <c r="G43" s="469">
        <v>100</v>
      </c>
      <c r="H43" s="469">
        <v>17</v>
      </c>
      <c r="I43" s="469">
        <v>1263</v>
      </c>
      <c r="J43" s="469">
        <v>8</v>
      </c>
      <c r="K43" s="469">
        <v>232</v>
      </c>
      <c r="L43" s="469">
        <v>1</v>
      </c>
      <c r="M43" s="469">
        <v>50</v>
      </c>
      <c r="N43" s="470">
        <v>99</v>
      </c>
      <c r="O43" s="471">
        <v>4556</v>
      </c>
      <c r="P43" s="453">
        <v>1424</v>
      </c>
      <c r="Q43" s="469">
        <v>7</v>
      </c>
      <c r="R43" s="470">
        <v>252</v>
      </c>
      <c r="S43" s="469">
        <v>2</v>
      </c>
      <c r="T43" s="469">
        <v>9</v>
      </c>
      <c r="U43" s="470">
        <v>973</v>
      </c>
      <c r="V43" s="469">
        <v>1</v>
      </c>
      <c r="W43" s="470">
        <v>39</v>
      </c>
      <c r="X43" s="469">
        <v>1</v>
      </c>
      <c r="Y43" s="470">
        <v>10</v>
      </c>
      <c r="Z43" s="471" t="s">
        <v>550</v>
      </c>
      <c r="AA43" s="47"/>
      <c r="AB43" s="464">
        <v>113790</v>
      </c>
      <c r="AC43" s="469">
        <v>21734</v>
      </c>
      <c r="AD43" s="469">
        <v>31211900849</v>
      </c>
      <c r="AE43" s="472">
        <v>98.3</v>
      </c>
      <c r="AF43" s="471">
        <v>13</v>
      </c>
      <c r="AG43" s="114"/>
      <c r="AH43" s="452">
        <v>76931</v>
      </c>
      <c r="AI43" s="451">
        <v>19.399999999999999</v>
      </c>
      <c r="AJ43" s="455">
        <v>50900</v>
      </c>
      <c r="AK43" s="451">
        <v>27.8</v>
      </c>
      <c r="AL43" s="455">
        <v>429989</v>
      </c>
      <c r="AM43" s="457">
        <v>94.3</v>
      </c>
      <c r="AN43" s="451">
        <v>31.2</v>
      </c>
      <c r="AO43" s="465">
        <v>13.3</v>
      </c>
      <c r="AP43" s="740"/>
      <c r="AQ43" s="1260">
        <v>2228</v>
      </c>
      <c r="AR43" s="1264">
        <v>25</v>
      </c>
      <c r="AS43" s="1261">
        <v>4792</v>
      </c>
      <c r="AT43" s="1261">
        <v>54</v>
      </c>
      <c r="AU43" s="1262">
        <v>3878</v>
      </c>
      <c r="AV43" s="1262">
        <v>50</v>
      </c>
      <c r="AW43" s="1261">
        <v>953</v>
      </c>
      <c r="AX43" s="1261">
        <v>11</v>
      </c>
      <c r="AY43" s="1262">
        <v>9</v>
      </c>
      <c r="AZ43" s="1261">
        <v>461</v>
      </c>
      <c r="BA43" s="1261">
        <v>299</v>
      </c>
      <c r="BB43" s="1261">
        <v>627</v>
      </c>
      <c r="BC43" s="1263">
        <v>439</v>
      </c>
      <c r="BD43" s="1260">
        <v>43</v>
      </c>
      <c r="BE43" s="1261">
        <v>2432</v>
      </c>
      <c r="BF43" s="1261">
        <v>2063</v>
      </c>
      <c r="BG43" s="1261">
        <v>3224</v>
      </c>
      <c r="BH43" s="1261">
        <v>2471</v>
      </c>
      <c r="BI43" s="1262" t="s">
        <v>550</v>
      </c>
      <c r="BJ43" s="1261" t="s">
        <v>550</v>
      </c>
      <c r="BK43" s="1261" t="s">
        <v>550</v>
      </c>
      <c r="BL43" s="1261" t="s">
        <v>550</v>
      </c>
      <c r="BM43" s="1261" t="s">
        <v>550</v>
      </c>
      <c r="BN43" s="1261" t="s">
        <v>550</v>
      </c>
      <c r="BO43" s="1263" t="s">
        <v>550</v>
      </c>
      <c r="BP43" s="1260">
        <v>11</v>
      </c>
      <c r="BQ43" s="1261">
        <v>2132</v>
      </c>
      <c r="BR43" s="1261">
        <v>591</v>
      </c>
      <c r="BS43" s="1261">
        <v>309</v>
      </c>
      <c r="BT43" s="1261">
        <v>1452</v>
      </c>
      <c r="BU43" s="1261">
        <v>578</v>
      </c>
      <c r="BV43" s="1263">
        <v>306</v>
      </c>
      <c r="BW43" s="1260">
        <v>15</v>
      </c>
      <c r="BX43" s="1264">
        <v>246</v>
      </c>
      <c r="BY43" s="1261">
        <v>236</v>
      </c>
      <c r="BZ43" s="1262">
        <v>9</v>
      </c>
      <c r="CA43" s="460" t="s">
        <v>550</v>
      </c>
      <c r="CB43" s="460">
        <v>13</v>
      </c>
      <c r="CC43" s="48"/>
      <c r="CD43" s="452">
        <v>24</v>
      </c>
      <c r="CE43" s="455">
        <v>1</v>
      </c>
      <c r="CF43" s="476">
        <v>5478</v>
      </c>
      <c r="CG43" s="455">
        <v>335</v>
      </c>
      <c r="CH43" s="518">
        <v>1383.8</v>
      </c>
      <c r="CI43" s="455">
        <v>291</v>
      </c>
      <c r="CJ43" s="456">
        <v>210</v>
      </c>
      <c r="CK43" s="452">
        <v>1281</v>
      </c>
      <c r="CL43" s="451">
        <v>322.39999999999998</v>
      </c>
      <c r="CM43" s="455">
        <v>363</v>
      </c>
      <c r="CN43" s="451">
        <v>91.4</v>
      </c>
      <c r="CO43" s="467">
        <v>1014</v>
      </c>
      <c r="CP43" s="459">
        <v>255.2</v>
      </c>
      <c r="CQ43" s="114"/>
      <c r="CR43" s="477">
        <v>574</v>
      </c>
      <c r="CS43" s="477">
        <v>3265</v>
      </c>
      <c r="CT43" s="477">
        <v>138</v>
      </c>
      <c r="CU43" s="477">
        <v>1406</v>
      </c>
      <c r="CV43" s="477">
        <v>16118</v>
      </c>
      <c r="CW43" s="477">
        <v>4017</v>
      </c>
      <c r="CX43" s="477">
        <v>4246</v>
      </c>
    </row>
    <row r="44" spans="1:102" ht="15.75" customHeight="1">
      <c r="A44" s="722" t="s">
        <v>572</v>
      </c>
      <c r="B44" s="120">
        <v>7814</v>
      </c>
      <c r="C44" s="234">
        <v>29.81</v>
      </c>
      <c r="D44" s="129">
        <v>6087</v>
      </c>
      <c r="E44" s="739"/>
      <c r="F44" s="125">
        <v>1</v>
      </c>
      <c r="G44" s="126">
        <v>50</v>
      </c>
      <c r="H44" s="126">
        <v>15</v>
      </c>
      <c r="I44" s="126">
        <v>921</v>
      </c>
      <c r="J44" s="126">
        <v>8</v>
      </c>
      <c r="K44" s="126">
        <v>219</v>
      </c>
      <c r="L44" s="126">
        <v>2</v>
      </c>
      <c r="M44" s="126">
        <v>100</v>
      </c>
      <c r="N44" s="127">
        <v>87</v>
      </c>
      <c r="O44" s="128">
        <v>3499</v>
      </c>
      <c r="P44" s="114">
        <v>1000</v>
      </c>
      <c r="Q44" s="126">
        <v>5</v>
      </c>
      <c r="R44" s="127">
        <v>203</v>
      </c>
      <c r="S44" s="126">
        <v>2</v>
      </c>
      <c r="T44" s="126">
        <v>5</v>
      </c>
      <c r="U44" s="127">
        <v>471</v>
      </c>
      <c r="V44" s="126">
        <v>1</v>
      </c>
      <c r="W44" s="127">
        <v>60</v>
      </c>
      <c r="X44" s="126">
        <v>1</v>
      </c>
      <c r="Y44" s="127">
        <v>36</v>
      </c>
      <c r="Z44" s="128" t="s">
        <v>550</v>
      </c>
      <c r="AA44" s="47"/>
      <c r="AB44" s="125">
        <v>74307</v>
      </c>
      <c r="AC44" s="126">
        <v>17504</v>
      </c>
      <c r="AD44" s="126">
        <v>25282296782</v>
      </c>
      <c r="AE44" s="123">
        <v>99</v>
      </c>
      <c r="AF44" s="128">
        <v>16</v>
      </c>
      <c r="AG44" s="114"/>
      <c r="AH44" s="120">
        <v>55321</v>
      </c>
      <c r="AI44" s="116">
        <v>21</v>
      </c>
      <c r="AJ44" s="129">
        <v>36115</v>
      </c>
      <c r="AK44" s="116">
        <v>28.5</v>
      </c>
      <c r="AL44" s="129">
        <v>425347</v>
      </c>
      <c r="AM44" s="235">
        <v>92.5</v>
      </c>
      <c r="AN44" s="116">
        <v>30.7</v>
      </c>
      <c r="AO44" s="326">
        <v>9.8000000000000007</v>
      </c>
      <c r="AP44" s="740"/>
      <c r="AQ44" s="120">
        <v>1499</v>
      </c>
      <c r="AR44" s="48">
        <v>24</v>
      </c>
      <c r="AS44" s="131">
        <v>3738</v>
      </c>
      <c r="AT44" s="131">
        <v>60</v>
      </c>
      <c r="AU44" s="129">
        <v>2858</v>
      </c>
      <c r="AV44" s="129">
        <v>49</v>
      </c>
      <c r="AW44" s="131">
        <v>686</v>
      </c>
      <c r="AX44" s="131">
        <v>11</v>
      </c>
      <c r="AY44" s="129" t="s">
        <v>550</v>
      </c>
      <c r="AZ44" s="131" t="s">
        <v>550</v>
      </c>
      <c r="BA44" s="131" t="s">
        <v>550</v>
      </c>
      <c r="BB44" s="131" t="s">
        <v>550</v>
      </c>
      <c r="BC44" s="130" t="s">
        <v>550</v>
      </c>
      <c r="BD44" s="120">
        <v>12</v>
      </c>
      <c r="BE44" s="131">
        <v>297</v>
      </c>
      <c r="BF44" s="131">
        <v>509</v>
      </c>
      <c r="BG44" s="131">
        <v>292</v>
      </c>
      <c r="BH44" s="131">
        <v>487</v>
      </c>
      <c r="BI44" s="129">
        <v>5</v>
      </c>
      <c r="BJ44" s="131">
        <v>300</v>
      </c>
      <c r="BK44" s="131">
        <v>540</v>
      </c>
      <c r="BL44" s="131">
        <v>315</v>
      </c>
      <c r="BM44" s="131">
        <v>205</v>
      </c>
      <c r="BN44" s="131">
        <v>590</v>
      </c>
      <c r="BO44" s="130">
        <v>305</v>
      </c>
      <c r="BP44" s="120">
        <v>42</v>
      </c>
      <c r="BQ44" s="131">
        <v>1695</v>
      </c>
      <c r="BR44" s="131">
        <v>2851</v>
      </c>
      <c r="BS44" s="131">
        <v>1742</v>
      </c>
      <c r="BT44" s="1259">
        <v>1269</v>
      </c>
      <c r="BU44" s="131">
        <v>2507</v>
      </c>
      <c r="BV44" s="130">
        <v>1628</v>
      </c>
      <c r="BW44" s="120">
        <v>3</v>
      </c>
      <c r="BX44" s="48">
        <v>57</v>
      </c>
      <c r="BY44" s="131">
        <v>51</v>
      </c>
      <c r="BZ44" s="129" t="s">
        <v>550</v>
      </c>
      <c r="CA44" s="122" t="s">
        <v>550</v>
      </c>
      <c r="CB44" s="122">
        <v>18</v>
      </c>
      <c r="CC44" s="48"/>
      <c r="CD44" s="120">
        <v>11</v>
      </c>
      <c r="CE44" s="129">
        <v>1</v>
      </c>
      <c r="CF44" s="474">
        <v>2347</v>
      </c>
      <c r="CG44" s="129">
        <v>380</v>
      </c>
      <c r="CH44" s="517">
        <v>892</v>
      </c>
      <c r="CI44" s="129">
        <v>222</v>
      </c>
      <c r="CJ44" s="130">
        <v>141</v>
      </c>
      <c r="CK44" s="120">
        <v>532</v>
      </c>
      <c r="CL44" s="116">
        <v>202.4</v>
      </c>
      <c r="CM44" s="129">
        <v>206</v>
      </c>
      <c r="CN44" s="116">
        <v>78.400000000000006</v>
      </c>
      <c r="CO44" s="132">
        <v>506</v>
      </c>
      <c r="CP44" s="133">
        <v>192.5</v>
      </c>
      <c r="CQ44" s="114"/>
      <c r="CR44" s="134">
        <v>455</v>
      </c>
      <c r="CS44" s="134">
        <v>2924</v>
      </c>
      <c r="CT44" s="134">
        <v>119</v>
      </c>
      <c r="CU44" s="134">
        <v>1137</v>
      </c>
      <c r="CV44" s="134">
        <v>10535</v>
      </c>
      <c r="CW44" s="134">
        <v>3122</v>
      </c>
      <c r="CX44" s="134">
        <v>3358</v>
      </c>
    </row>
    <row r="45" spans="1:102" ht="15.75" customHeight="1">
      <c r="A45" s="449" t="s">
        <v>571</v>
      </c>
      <c r="B45" s="452">
        <v>7263</v>
      </c>
      <c r="C45" s="462">
        <v>31.8</v>
      </c>
      <c r="D45" s="455">
        <v>5696</v>
      </c>
      <c r="E45" s="739"/>
      <c r="F45" s="464" t="s">
        <v>550</v>
      </c>
      <c r="G45" s="469" t="s">
        <v>550</v>
      </c>
      <c r="H45" s="469">
        <v>14</v>
      </c>
      <c r="I45" s="469">
        <v>908</v>
      </c>
      <c r="J45" s="469">
        <v>6</v>
      </c>
      <c r="K45" s="469">
        <v>174</v>
      </c>
      <c r="L45" s="469" t="s">
        <v>550</v>
      </c>
      <c r="M45" s="469" t="s">
        <v>550</v>
      </c>
      <c r="N45" s="470">
        <v>37</v>
      </c>
      <c r="O45" s="471">
        <v>1661</v>
      </c>
      <c r="P45" s="453">
        <v>978</v>
      </c>
      <c r="Q45" s="469">
        <v>5</v>
      </c>
      <c r="R45" s="470">
        <v>220</v>
      </c>
      <c r="S45" s="469">
        <v>4</v>
      </c>
      <c r="T45" s="469">
        <v>4</v>
      </c>
      <c r="U45" s="470">
        <v>400</v>
      </c>
      <c r="V45" s="469" t="s">
        <v>550</v>
      </c>
      <c r="W45" s="470" t="s">
        <v>550</v>
      </c>
      <c r="X45" s="469">
        <v>1</v>
      </c>
      <c r="Y45" s="470">
        <v>18</v>
      </c>
      <c r="Z45" s="471" t="s">
        <v>550</v>
      </c>
      <c r="AA45" s="47"/>
      <c r="AB45" s="464">
        <v>68682</v>
      </c>
      <c r="AC45" s="469">
        <v>13468</v>
      </c>
      <c r="AD45" s="469">
        <v>19580160457</v>
      </c>
      <c r="AE45" s="472">
        <v>96</v>
      </c>
      <c r="AF45" s="471">
        <v>12</v>
      </c>
      <c r="AG45" s="114"/>
      <c r="AH45" s="452">
        <v>50086</v>
      </c>
      <c r="AI45" s="451">
        <v>21.9</v>
      </c>
      <c r="AJ45" s="455">
        <v>33222</v>
      </c>
      <c r="AK45" s="451">
        <v>29.7</v>
      </c>
      <c r="AL45" s="455">
        <v>418220</v>
      </c>
      <c r="AM45" s="457">
        <v>91.2</v>
      </c>
      <c r="AN45" s="451">
        <v>33.6</v>
      </c>
      <c r="AO45" s="465">
        <v>17</v>
      </c>
      <c r="AP45" s="740"/>
      <c r="AQ45" s="452">
        <v>796</v>
      </c>
      <c r="AR45" s="475">
        <v>16.8</v>
      </c>
      <c r="AS45" s="473">
        <v>2640</v>
      </c>
      <c r="AT45" s="473">
        <v>55.7</v>
      </c>
      <c r="AU45" s="455">
        <v>1761</v>
      </c>
      <c r="AV45" s="455">
        <v>39.799999999999997</v>
      </c>
      <c r="AW45" s="473">
        <v>433</v>
      </c>
      <c r="AX45" s="473">
        <v>9.1999999999999993</v>
      </c>
      <c r="AY45" s="455">
        <v>6</v>
      </c>
      <c r="AZ45" s="473">
        <v>512</v>
      </c>
      <c r="BA45" s="473">
        <v>238</v>
      </c>
      <c r="BB45" s="473">
        <v>447</v>
      </c>
      <c r="BC45" s="456">
        <v>255</v>
      </c>
      <c r="BD45" s="452">
        <v>17</v>
      </c>
      <c r="BE45" s="473">
        <v>1008</v>
      </c>
      <c r="BF45" s="473">
        <v>682</v>
      </c>
      <c r="BG45" s="473">
        <v>939</v>
      </c>
      <c r="BH45" s="473">
        <v>639</v>
      </c>
      <c r="BI45" s="455" t="s">
        <v>550</v>
      </c>
      <c r="BJ45" s="473" t="s">
        <v>550</v>
      </c>
      <c r="BK45" s="473" t="s">
        <v>550</v>
      </c>
      <c r="BL45" s="473" t="s">
        <v>550</v>
      </c>
      <c r="BM45" s="473" t="s">
        <v>550</v>
      </c>
      <c r="BN45" s="473" t="s">
        <v>550</v>
      </c>
      <c r="BO45" s="456" t="s">
        <v>550</v>
      </c>
      <c r="BP45" s="452">
        <v>22</v>
      </c>
      <c r="BQ45" s="473">
        <v>827</v>
      </c>
      <c r="BR45" s="473">
        <v>1162</v>
      </c>
      <c r="BS45" s="473">
        <v>877</v>
      </c>
      <c r="BT45" s="473">
        <v>479</v>
      </c>
      <c r="BU45" s="473">
        <v>1223</v>
      </c>
      <c r="BV45" s="456">
        <v>830</v>
      </c>
      <c r="BW45" s="452">
        <v>2</v>
      </c>
      <c r="BX45" s="475">
        <v>16</v>
      </c>
      <c r="BY45" s="473">
        <v>16</v>
      </c>
      <c r="BZ45" s="240" t="s">
        <v>550</v>
      </c>
      <c r="CA45" s="460">
        <v>1</v>
      </c>
      <c r="CB45" s="460">
        <v>12</v>
      </c>
      <c r="CC45" s="48"/>
      <c r="CD45" s="452">
        <v>14</v>
      </c>
      <c r="CE45" s="455" t="s">
        <v>550</v>
      </c>
      <c r="CF45" s="476">
        <v>1925</v>
      </c>
      <c r="CG45" s="455" t="s">
        <v>550</v>
      </c>
      <c r="CH45" s="518">
        <v>842.38809366480382</v>
      </c>
      <c r="CI45" s="455">
        <v>181</v>
      </c>
      <c r="CJ45" s="456">
        <v>119</v>
      </c>
      <c r="CK45" s="452">
        <v>393</v>
      </c>
      <c r="CL45" s="451">
        <v>171.1</v>
      </c>
      <c r="CM45" s="455">
        <v>183</v>
      </c>
      <c r="CN45" s="451">
        <v>79.7</v>
      </c>
      <c r="CO45" s="467">
        <v>465</v>
      </c>
      <c r="CP45" s="459">
        <v>202.4</v>
      </c>
      <c r="CQ45" s="114"/>
      <c r="CR45" s="477">
        <v>367</v>
      </c>
      <c r="CS45" s="477">
        <v>2510</v>
      </c>
      <c r="CT45" s="477">
        <v>88</v>
      </c>
      <c r="CU45" s="477">
        <v>840</v>
      </c>
      <c r="CV45" s="477">
        <v>9103</v>
      </c>
      <c r="CW45" s="477">
        <v>2863</v>
      </c>
      <c r="CX45" s="477">
        <v>2559</v>
      </c>
    </row>
    <row r="46" spans="1:102" ht="15.75" customHeight="1">
      <c r="A46" s="722" t="s">
        <v>494</v>
      </c>
      <c r="B46" s="120">
        <v>16828</v>
      </c>
      <c r="C46" s="234">
        <v>34.4</v>
      </c>
      <c r="D46" s="129">
        <v>13437</v>
      </c>
      <c r="E46" s="739"/>
      <c r="F46" s="125">
        <v>1</v>
      </c>
      <c r="G46" s="126">
        <v>150</v>
      </c>
      <c r="H46" s="126">
        <v>26</v>
      </c>
      <c r="I46" s="126">
        <v>1856</v>
      </c>
      <c r="J46" s="126">
        <v>6</v>
      </c>
      <c r="K46" s="126">
        <v>163</v>
      </c>
      <c r="L46" s="126" t="s">
        <v>550</v>
      </c>
      <c r="M46" s="126" t="s">
        <v>550</v>
      </c>
      <c r="N46" s="127">
        <v>99</v>
      </c>
      <c r="O46" s="128">
        <v>3670</v>
      </c>
      <c r="P46" s="114">
        <v>2097</v>
      </c>
      <c r="Q46" s="126">
        <v>8</v>
      </c>
      <c r="R46" s="127">
        <v>366</v>
      </c>
      <c r="S46" s="126">
        <v>6</v>
      </c>
      <c r="T46" s="126">
        <v>12</v>
      </c>
      <c r="U46" s="127">
        <v>1161</v>
      </c>
      <c r="V46" s="126">
        <v>1</v>
      </c>
      <c r="W46" s="127">
        <v>58</v>
      </c>
      <c r="X46" s="126">
        <v>2</v>
      </c>
      <c r="Y46" s="127">
        <v>85</v>
      </c>
      <c r="Z46" s="128" t="s">
        <v>550</v>
      </c>
      <c r="AA46" s="47"/>
      <c r="AB46" s="125">
        <v>135859</v>
      </c>
      <c r="AC46" s="126">
        <v>33349</v>
      </c>
      <c r="AD46" s="126">
        <v>46194938179</v>
      </c>
      <c r="AE46" s="123">
        <v>96.49</v>
      </c>
      <c r="AF46" s="128">
        <v>22</v>
      </c>
      <c r="AG46" s="114"/>
      <c r="AH46" s="120">
        <v>102325</v>
      </c>
      <c r="AI46" s="116">
        <v>21.25</v>
      </c>
      <c r="AJ46" s="129">
        <v>68909</v>
      </c>
      <c r="AK46" s="116">
        <v>28.22</v>
      </c>
      <c r="AL46" s="129">
        <v>432055.25</v>
      </c>
      <c r="AM46" s="235">
        <v>94.85</v>
      </c>
      <c r="AN46" s="116">
        <v>26.5</v>
      </c>
      <c r="AO46" s="326">
        <v>15.7</v>
      </c>
      <c r="AP46" s="740"/>
      <c r="AQ46" s="120">
        <v>2874</v>
      </c>
      <c r="AR46" s="48">
        <v>31</v>
      </c>
      <c r="AS46" s="131">
        <v>5273</v>
      </c>
      <c r="AT46" s="131">
        <v>57</v>
      </c>
      <c r="AU46" s="129">
        <v>3575</v>
      </c>
      <c r="AV46" s="129">
        <v>36</v>
      </c>
      <c r="AW46" s="131">
        <v>862</v>
      </c>
      <c r="AX46" s="131">
        <v>9</v>
      </c>
      <c r="AY46" s="129">
        <v>7</v>
      </c>
      <c r="AZ46" s="131">
        <v>548</v>
      </c>
      <c r="BA46" s="131">
        <v>256</v>
      </c>
      <c r="BB46" s="131">
        <v>494</v>
      </c>
      <c r="BC46" s="130">
        <v>251</v>
      </c>
      <c r="BD46" s="120">
        <v>28</v>
      </c>
      <c r="BE46" s="131">
        <v>1418</v>
      </c>
      <c r="BF46" s="131">
        <v>969</v>
      </c>
      <c r="BG46" s="131">
        <v>1383</v>
      </c>
      <c r="BH46" s="131">
        <v>1018</v>
      </c>
      <c r="BI46" s="129">
        <v>6</v>
      </c>
      <c r="BJ46" s="131">
        <v>590</v>
      </c>
      <c r="BK46" s="131">
        <v>362</v>
      </c>
      <c r="BL46" s="131">
        <v>155</v>
      </c>
      <c r="BM46" s="131">
        <v>275</v>
      </c>
      <c r="BN46" s="131">
        <v>343</v>
      </c>
      <c r="BO46" s="130">
        <v>152</v>
      </c>
      <c r="BP46" s="120">
        <v>46</v>
      </c>
      <c r="BQ46" s="131">
        <v>3055</v>
      </c>
      <c r="BR46" s="131">
        <v>3042</v>
      </c>
      <c r="BS46" s="131">
        <v>1625</v>
      </c>
      <c r="BT46" s="131">
        <v>2146</v>
      </c>
      <c r="BU46" s="131">
        <v>2998</v>
      </c>
      <c r="BV46" s="130">
        <v>1710</v>
      </c>
      <c r="BW46" s="120">
        <v>23</v>
      </c>
      <c r="BX46" s="48">
        <v>437</v>
      </c>
      <c r="BY46" s="131">
        <v>411</v>
      </c>
      <c r="BZ46" s="129" t="s">
        <v>550</v>
      </c>
      <c r="CA46" s="122">
        <v>2</v>
      </c>
      <c r="CB46" s="122">
        <v>24</v>
      </c>
      <c r="CC46" s="48"/>
      <c r="CD46" s="120">
        <v>21</v>
      </c>
      <c r="CE46" s="427" t="s">
        <v>550</v>
      </c>
      <c r="CF46" s="474">
        <v>4256</v>
      </c>
      <c r="CG46" s="129">
        <v>9</v>
      </c>
      <c r="CH46" s="517">
        <v>884.23502036067487</v>
      </c>
      <c r="CI46" s="129">
        <v>406</v>
      </c>
      <c r="CJ46" s="130">
        <v>286</v>
      </c>
      <c r="CK46" s="120">
        <v>983</v>
      </c>
      <c r="CL46" s="116">
        <v>204.23003407296602</v>
      </c>
      <c r="CM46" s="129">
        <v>419</v>
      </c>
      <c r="CN46" s="116">
        <v>87.05227291614726</v>
      </c>
      <c r="CO46" s="132">
        <v>970</v>
      </c>
      <c r="CP46" s="133">
        <v>201.52912823069892</v>
      </c>
      <c r="CQ46" s="114"/>
      <c r="CR46" s="134">
        <v>1019</v>
      </c>
      <c r="CS46" s="134">
        <v>5765</v>
      </c>
      <c r="CT46" s="134">
        <v>226</v>
      </c>
      <c r="CU46" s="134">
        <v>1668</v>
      </c>
      <c r="CV46" s="134">
        <v>18643</v>
      </c>
      <c r="CW46" s="134">
        <v>4841</v>
      </c>
      <c r="CX46" s="134">
        <v>5521</v>
      </c>
    </row>
    <row r="47" spans="1:102" ht="15.75" customHeight="1">
      <c r="A47" s="449" t="s">
        <v>495</v>
      </c>
      <c r="B47" s="452">
        <v>8137</v>
      </c>
      <c r="C47" s="462">
        <v>15.48</v>
      </c>
      <c r="D47" s="455">
        <v>6629</v>
      </c>
      <c r="E47" s="739"/>
      <c r="F47" s="464">
        <v>3</v>
      </c>
      <c r="G47" s="469">
        <v>250</v>
      </c>
      <c r="H47" s="469">
        <v>34</v>
      </c>
      <c r="I47" s="469">
        <v>2198</v>
      </c>
      <c r="J47" s="469">
        <v>15</v>
      </c>
      <c r="K47" s="469">
        <v>380</v>
      </c>
      <c r="L47" s="469" t="s">
        <v>550</v>
      </c>
      <c r="M47" s="469" t="s">
        <v>550</v>
      </c>
      <c r="N47" s="470">
        <v>52</v>
      </c>
      <c r="O47" s="471">
        <v>1810</v>
      </c>
      <c r="P47" s="453">
        <v>1538</v>
      </c>
      <c r="Q47" s="469">
        <v>8</v>
      </c>
      <c r="R47" s="470">
        <v>266</v>
      </c>
      <c r="S47" s="469">
        <v>4</v>
      </c>
      <c r="T47" s="469">
        <v>11</v>
      </c>
      <c r="U47" s="470">
        <v>968</v>
      </c>
      <c r="V47" s="469">
        <v>4</v>
      </c>
      <c r="W47" s="470">
        <v>216</v>
      </c>
      <c r="X47" s="469" t="s">
        <v>550</v>
      </c>
      <c r="Y47" s="470" t="s">
        <v>550</v>
      </c>
      <c r="Z47" s="471" t="s">
        <v>550</v>
      </c>
      <c r="AA47" s="47"/>
      <c r="AB47" s="464">
        <v>143610</v>
      </c>
      <c r="AC47" s="469">
        <v>32538</v>
      </c>
      <c r="AD47" s="469">
        <v>40913699000</v>
      </c>
      <c r="AE47" s="472">
        <v>97.6</v>
      </c>
      <c r="AF47" s="471">
        <v>24</v>
      </c>
      <c r="AG47" s="114"/>
      <c r="AH47" s="452">
        <v>103769</v>
      </c>
      <c r="AI47" s="451">
        <v>19.600000000000001</v>
      </c>
      <c r="AJ47" s="455">
        <v>67144</v>
      </c>
      <c r="AK47" s="451">
        <v>27.5</v>
      </c>
      <c r="AL47" s="455">
        <v>410470</v>
      </c>
      <c r="AM47" s="457">
        <v>95.1</v>
      </c>
      <c r="AN47" s="451">
        <v>35.200000000000003</v>
      </c>
      <c r="AO47" s="465">
        <v>11.4</v>
      </c>
      <c r="AP47" s="740"/>
      <c r="AQ47" s="452">
        <v>3721</v>
      </c>
      <c r="AR47" s="475">
        <v>28.77</v>
      </c>
      <c r="AS47" s="473">
        <v>7857</v>
      </c>
      <c r="AT47" s="473">
        <v>60.7</v>
      </c>
      <c r="AU47" s="455">
        <v>3715</v>
      </c>
      <c r="AV47" s="455">
        <v>31.71</v>
      </c>
      <c r="AW47" s="473">
        <v>669</v>
      </c>
      <c r="AX47" s="473">
        <v>5.17</v>
      </c>
      <c r="AY47" s="455">
        <v>19</v>
      </c>
      <c r="AZ47" s="473">
        <v>1615</v>
      </c>
      <c r="BA47" s="473">
        <v>845</v>
      </c>
      <c r="BB47" s="473">
        <v>1338</v>
      </c>
      <c r="BC47" s="456">
        <v>582</v>
      </c>
      <c r="BD47" s="452">
        <v>14</v>
      </c>
      <c r="BE47" s="473">
        <v>953</v>
      </c>
      <c r="BF47" s="473">
        <v>712</v>
      </c>
      <c r="BG47" s="473">
        <v>991</v>
      </c>
      <c r="BH47" s="473">
        <v>513</v>
      </c>
      <c r="BI47" s="455">
        <v>10</v>
      </c>
      <c r="BJ47" s="473">
        <v>341</v>
      </c>
      <c r="BK47" s="473">
        <v>573</v>
      </c>
      <c r="BL47" s="473">
        <v>251</v>
      </c>
      <c r="BM47" s="473">
        <v>167</v>
      </c>
      <c r="BN47" s="473">
        <v>541</v>
      </c>
      <c r="BO47" s="456">
        <v>191</v>
      </c>
      <c r="BP47" s="452">
        <v>70</v>
      </c>
      <c r="BQ47" s="473">
        <v>2584</v>
      </c>
      <c r="BR47" s="473">
        <v>5084</v>
      </c>
      <c r="BS47" s="473">
        <v>2893</v>
      </c>
      <c r="BT47" s="473">
        <v>2297</v>
      </c>
      <c r="BU47" s="473">
        <v>4987</v>
      </c>
      <c r="BV47" s="456">
        <v>2429</v>
      </c>
      <c r="BW47" s="244" t="s">
        <v>550</v>
      </c>
      <c r="BX47" s="268" t="s">
        <v>550</v>
      </c>
      <c r="BY47" s="265" t="s">
        <v>550</v>
      </c>
      <c r="BZ47" s="455">
        <v>43</v>
      </c>
      <c r="CA47" s="460">
        <v>11</v>
      </c>
      <c r="CB47" s="460">
        <v>29</v>
      </c>
      <c r="CC47" s="48"/>
      <c r="CD47" s="452">
        <v>35</v>
      </c>
      <c r="CE47" s="455" t="s">
        <v>550</v>
      </c>
      <c r="CF47" s="476">
        <v>6291</v>
      </c>
      <c r="CG47" s="455" t="s">
        <v>550</v>
      </c>
      <c r="CH47" s="518">
        <v>1197.4000000000001</v>
      </c>
      <c r="CI47" s="455">
        <v>423</v>
      </c>
      <c r="CJ47" s="456">
        <v>279</v>
      </c>
      <c r="CK47" s="452">
        <v>1296</v>
      </c>
      <c r="CL47" s="451">
        <v>246.6</v>
      </c>
      <c r="CM47" s="455">
        <v>405</v>
      </c>
      <c r="CN47" s="451">
        <v>77</v>
      </c>
      <c r="CO47" s="467">
        <v>1293</v>
      </c>
      <c r="CP47" s="459">
        <v>246.1</v>
      </c>
      <c r="CQ47" s="114"/>
      <c r="CR47" s="477">
        <v>484</v>
      </c>
      <c r="CS47" s="477">
        <v>3729</v>
      </c>
      <c r="CT47" s="477">
        <v>132</v>
      </c>
      <c r="CU47" s="477">
        <v>1597</v>
      </c>
      <c r="CV47" s="477">
        <v>20477</v>
      </c>
      <c r="CW47" s="477">
        <v>5728</v>
      </c>
      <c r="CX47" s="477">
        <v>4175</v>
      </c>
    </row>
    <row r="48" spans="1:102" ht="15.75" customHeight="1">
      <c r="A48" s="722" t="s">
        <v>496</v>
      </c>
      <c r="B48" s="120">
        <v>17070</v>
      </c>
      <c r="C48" s="234">
        <v>3.74</v>
      </c>
      <c r="D48" s="129">
        <v>13524</v>
      </c>
      <c r="E48" s="739"/>
      <c r="F48" s="125">
        <v>1</v>
      </c>
      <c r="G48" s="126">
        <v>50</v>
      </c>
      <c r="H48" s="126">
        <v>23</v>
      </c>
      <c r="I48" s="126">
        <v>1841</v>
      </c>
      <c r="J48" s="126">
        <v>3</v>
      </c>
      <c r="K48" s="126">
        <v>73</v>
      </c>
      <c r="L48" s="126" t="s">
        <v>550</v>
      </c>
      <c r="M48" s="126" t="s">
        <v>550</v>
      </c>
      <c r="N48" s="127">
        <v>88</v>
      </c>
      <c r="O48" s="128">
        <v>3575</v>
      </c>
      <c r="P48" s="114">
        <v>1744</v>
      </c>
      <c r="Q48" s="126">
        <v>5</v>
      </c>
      <c r="R48" s="127">
        <v>75</v>
      </c>
      <c r="S48" s="126">
        <v>5</v>
      </c>
      <c r="T48" s="126">
        <v>14</v>
      </c>
      <c r="U48" s="127">
        <v>1154</v>
      </c>
      <c r="V48" s="126">
        <v>1</v>
      </c>
      <c r="W48" s="127">
        <v>48</v>
      </c>
      <c r="X48" s="126" t="s">
        <v>550</v>
      </c>
      <c r="Y48" s="127" t="s">
        <v>550</v>
      </c>
      <c r="Z48" s="128" t="s">
        <v>550</v>
      </c>
      <c r="AA48" s="47"/>
      <c r="AB48" s="125">
        <v>127105</v>
      </c>
      <c r="AC48" s="126">
        <v>29837</v>
      </c>
      <c r="AD48" s="126">
        <v>42378132519</v>
      </c>
      <c r="AE48" s="123">
        <v>98.75</v>
      </c>
      <c r="AF48" s="128">
        <v>12</v>
      </c>
      <c r="AG48" s="114"/>
      <c r="AH48" s="120">
        <v>90440</v>
      </c>
      <c r="AI48" s="116">
        <v>19.8</v>
      </c>
      <c r="AJ48" s="129">
        <v>62524</v>
      </c>
      <c r="AK48" s="116">
        <v>28.1</v>
      </c>
      <c r="AL48" s="129">
        <v>424093</v>
      </c>
      <c r="AM48" s="235">
        <v>95.3</v>
      </c>
      <c r="AN48" s="116">
        <v>31.4</v>
      </c>
      <c r="AO48" s="326">
        <v>39.1</v>
      </c>
      <c r="AP48" s="740"/>
      <c r="AQ48" s="120">
        <v>2473</v>
      </c>
      <c r="AR48" s="48">
        <v>24</v>
      </c>
      <c r="AS48" s="131">
        <v>4687</v>
      </c>
      <c r="AT48" s="131">
        <v>46</v>
      </c>
      <c r="AU48" s="129">
        <v>4636</v>
      </c>
      <c r="AV48" s="129">
        <v>44</v>
      </c>
      <c r="AW48" s="131">
        <v>1527</v>
      </c>
      <c r="AX48" s="131">
        <v>15</v>
      </c>
      <c r="AY48" s="129">
        <v>17</v>
      </c>
      <c r="AZ48" s="131">
        <v>889</v>
      </c>
      <c r="BA48" s="131">
        <v>586</v>
      </c>
      <c r="BB48" s="131">
        <v>816</v>
      </c>
      <c r="BC48" s="130">
        <v>531</v>
      </c>
      <c r="BD48" s="120">
        <v>63</v>
      </c>
      <c r="BE48" s="131">
        <v>2652</v>
      </c>
      <c r="BF48" s="131">
        <v>2385</v>
      </c>
      <c r="BG48" s="129">
        <v>2805</v>
      </c>
      <c r="BH48" s="129">
        <v>2329</v>
      </c>
      <c r="BI48" s="129" t="s">
        <v>550</v>
      </c>
      <c r="BJ48" s="131" t="s">
        <v>550</v>
      </c>
      <c r="BK48" s="131" t="s">
        <v>550</v>
      </c>
      <c r="BL48" s="131" t="s">
        <v>550</v>
      </c>
      <c r="BM48" s="131" t="s">
        <v>550</v>
      </c>
      <c r="BN48" s="131" t="s">
        <v>550</v>
      </c>
      <c r="BO48" s="130" t="s">
        <v>550</v>
      </c>
      <c r="BP48" s="120">
        <v>21</v>
      </c>
      <c r="BQ48" s="131">
        <v>3098</v>
      </c>
      <c r="BR48" s="131">
        <v>884</v>
      </c>
      <c r="BS48" s="131">
        <v>562</v>
      </c>
      <c r="BT48" s="131">
        <v>2466</v>
      </c>
      <c r="BU48" s="131">
        <v>972</v>
      </c>
      <c r="BV48" s="130">
        <v>614</v>
      </c>
      <c r="BW48" s="120">
        <v>46</v>
      </c>
      <c r="BX48" s="48">
        <v>748</v>
      </c>
      <c r="BY48" s="131">
        <v>661</v>
      </c>
      <c r="BZ48" s="129">
        <v>76</v>
      </c>
      <c r="CA48" s="122" t="s">
        <v>550</v>
      </c>
      <c r="CB48" s="122">
        <v>11</v>
      </c>
      <c r="CC48" s="48"/>
      <c r="CD48" s="120">
        <v>24</v>
      </c>
      <c r="CE48" s="129" t="s">
        <v>550</v>
      </c>
      <c r="CF48" s="474">
        <v>4269</v>
      </c>
      <c r="CG48" s="602" t="s">
        <v>550</v>
      </c>
      <c r="CH48" s="517">
        <v>929.5</v>
      </c>
      <c r="CI48" s="129">
        <v>506</v>
      </c>
      <c r="CJ48" s="130">
        <v>242</v>
      </c>
      <c r="CK48" s="120">
        <v>1373</v>
      </c>
      <c r="CL48" s="116">
        <v>299</v>
      </c>
      <c r="CM48" s="129">
        <v>371</v>
      </c>
      <c r="CN48" s="116">
        <v>80.8</v>
      </c>
      <c r="CO48" s="132">
        <v>1410</v>
      </c>
      <c r="CP48" s="133">
        <v>307</v>
      </c>
      <c r="CQ48" s="114"/>
      <c r="CR48" s="134">
        <v>907</v>
      </c>
      <c r="CS48" s="134">
        <v>4616</v>
      </c>
      <c r="CT48" s="134">
        <v>163</v>
      </c>
      <c r="CU48" s="134">
        <v>2285</v>
      </c>
      <c r="CV48" s="134">
        <v>21971</v>
      </c>
      <c r="CW48" s="134">
        <v>4616</v>
      </c>
      <c r="CX48" s="134">
        <v>5526</v>
      </c>
    </row>
    <row r="49" spans="1:102" ht="15.75" customHeight="1">
      <c r="A49" s="449" t="s">
        <v>570</v>
      </c>
      <c r="B49" s="452">
        <v>5075</v>
      </c>
      <c r="C49" s="462">
        <v>16.7</v>
      </c>
      <c r="D49" s="455">
        <v>3906</v>
      </c>
      <c r="E49" s="739"/>
      <c r="F49" s="464">
        <v>2</v>
      </c>
      <c r="G49" s="469">
        <v>180</v>
      </c>
      <c r="H49" s="469">
        <v>16</v>
      </c>
      <c r="I49" s="469">
        <v>1120</v>
      </c>
      <c r="J49" s="469">
        <v>3</v>
      </c>
      <c r="K49" s="469">
        <v>87</v>
      </c>
      <c r="L49" s="469" t="s">
        <v>550</v>
      </c>
      <c r="M49" s="469" t="s">
        <v>550</v>
      </c>
      <c r="N49" s="470">
        <v>30</v>
      </c>
      <c r="O49" s="471">
        <v>1232</v>
      </c>
      <c r="P49" s="453">
        <v>806</v>
      </c>
      <c r="Q49" s="469">
        <v>3</v>
      </c>
      <c r="R49" s="470">
        <v>218</v>
      </c>
      <c r="S49" s="469">
        <v>4</v>
      </c>
      <c r="T49" s="469">
        <v>6</v>
      </c>
      <c r="U49" s="470">
        <v>596</v>
      </c>
      <c r="V49" s="469" t="s">
        <v>550</v>
      </c>
      <c r="W49" s="470" t="s">
        <v>550</v>
      </c>
      <c r="X49" s="469" t="s">
        <v>550</v>
      </c>
      <c r="Y49" s="470" t="s">
        <v>550</v>
      </c>
      <c r="Z49" s="471" t="s">
        <v>550</v>
      </c>
      <c r="AA49" s="47"/>
      <c r="AB49" s="464">
        <v>79986</v>
      </c>
      <c r="AC49" s="469">
        <v>15712</v>
      </c>
      <c r="AD49" s="469">
        <v>21322007266</v>
      </c>
      <c r="AE49" s="472">
        <v>98.41</v>
      </c>
      <c r="AF49" s="471">
        <v>6</v>
      </c>
      <c r="AG49" s="114"/>
      <c r="AH49" s="452">
        <v>55842</v>
      </c>
      <c r="AI49" s="451">
        <v>18.399999999999999</v>
      </c>
      <c r="AJ49" s="455">
        <v>36821</v>
      </c>
      <c r="AK49" s="451">
        <v>27.3</v>
      </c>
      <c r="AL49" s="455">
        <v>424697</v>
      </c>
      <c r="AM49" s="457">
        <v>95.3</v>
      </c>
      <c r="AN49" s="451">
        <v>25.5</v>
      </c>
      <c r="AO49" s="465">
        <v>32.9</v>
      </c>
      <c r="AP49" s="740"/>
      <c r="AQ49" s="452">
        <v>3261</v>
      </c>
      <c r="AR49" s="475">
        <v>37</v>
      </c>
      <c r="AS49" s="473">
        <v>5025</v>
      </c>
      <c r="AT49" s="473">
        <v>57</v>
      </c>
      <c r="AU49" s="455">
        <v>3931</v>
      </c>
      <c r="AV49" s="455">
        <v>47</v>
      </c>
      <c r="AW49" s="473">
        <v>740</v>
      </c>
      <c r="AX49" s="473">
        <v>8</v>
      </c>
      <c r="AY49" s="455">
        <v>11</v>
      </c>
      <c r="AZ49" s="473">
        <v>634</v>
      </c>
      <c r="BA49" s="473">
        <v>338</v>
      </c>
      <c r="BB49" s="473">
        <v>647</v>
      </c>
      <c r="BC49" s="456">
        <v>301</v>
      </c>
      <c r="BD49" s="452">
        <v>53</v>
      </c>
      <c r="BE49" s="473">
        <v>2414</v>
      </c>
      <c r="BF49" s="473">
        <v>1708</v>
      </c>
      <c r="BG49" s="473">
        <v>2396</v>
      </c>
      <c r="BH49" s="473">
        <v>1586</v>
      </c>
      <c r="BI49" s="455">
        <v>3</v>
      </c>
      <c r="BJ49" s="473">
        <v>362</v>
      </c>
      <c r="BK49" s="473">
        <v>120</v>
      </c>
      <c r="BL49" s="473">
        <v>35</v>
      </c>
      <c r="BM49" s="473">
        <v>208</v>
      </c>
      <c r="BN49" s="473">
        <v>162</v>
      </c>
      <c r="BO49" s="456">
        <v>30</v>
      </c>
      <c r="BP49" s="452">
        <v>30</v>
      </c>
      <c r="BQ49" s="473">
        <v>454</v>
      </c>
      <c r="BR49" s="473">
        <v>1669</v>
      </c>
      <c r="BS49" s="473">
        <v>1096</v>
      </c>
      <c r="BT49" s="473">
        <v>373</v>
      </c>
      <c r="BU49" s="473">
        <v>1591</v>
      </c>
      <c r="BV49" s="456">
        <v>1129</v>
      </c>
      <c r="BW49" s="452">
        <v>28</v>
      </c>
      <c r="BX49" s="475">
        <v>509</v>
      </c>
      <c r="BY49" s="473">
        <v>416</v>
      </c>
      <c r="BZ49" s="455">
        <v>100</v>
      </c>
      <c r="CA49" s="460" t="s">
        <v>550</v>
      </c>
      <c r="CB49" s="460">
        <v>5</v>
      </c>
      <c r="CC49" s="48"/>
      <c r="CD49" s="452">
        <v>21</v>
      </c>
      <c r="CE49" s="455">
        <v>1</v>
      </c>
      <c r="CF49" s="476">
        <v>3697</v>
      </c>
      <c r="CG49" s="455">
        <v>329</v>
      </c>
      <c r="CH49" s="518">
        <v>1212.8</v>
      </c>
      <c r="CI49" s="455">
        <v>256</v>
      </c>
      <c r="CJ49" s="456">
        <v>155</v>
      </c>
      <c r="CK49" s="452">
        <v>792</v>
      </c>
      <c r="CL49" s="451">
        <v>259.8</v>
      </c>
      <c r="CM49" s="455">
        <v>233</v>
      </c>
      <c r="CN49" s="451">
        <v>76.400000000000006</v>
      </c>
      <c r="CO49" s="467">
        <v>835</v>
      </c>
      <c r="CP49" s="459">
        <v>273.89999999999998</v>
      </c>
      <c r="CQ49" s="114"/>
      <c r="CR49" s="477">
        <v>330</v>
      </c>
      <c r="CS49" s="477">
        <v>2531</v>
      </c>
      <c r="CT49" s="477">
        <v>126</v>
      </c>
      <c r="CU49" s="477">
        <v>1311</v>
      </c>
      <c r="CV49" s="477">
        <v>11067</v>
      </c>
      <c r="CW49" s="477">
        <v>3307</v>
      </c>
      <c r="CX49" s="477">
        <v>3069</v>
      </c>
    </row>
    <row r="50" spans="1:102" ht="15.75" customHeight="1">
      <c r="A50" s="722" t="s">
        <v>497</v>
      </c>
      <c r="B50" s="120">
        <v>5984</v>
      </c>
      <c r="C50" s="234">
        <v>15.97</v>
      </c>
      <c r="D50" s="129">
        <v>7731</v>
      </c>
      <c r="E50" s="739"/>
      <c r="F50" s="125">
        <v>1</v>
      </c>
      <c r="G50" s="126">
        <v>50</v>
      </c>
      <c r="H50" s="126">
        <v>19</v>
      </c>
      <c r="I50" s="126">
        <v>1748</v>
      </c>
      <c r="J50" s="126">
        <v>2</v>
      </c>
      <c r="K50" s="126">
        <v>49</v>
      </c>
      <c r="L50" s="126">
        <v>7</v>
      </c>
      <c r="M50" s="126">
        <v>222</v>
      </c>
      <c r="N50" s="127">
        <v>59</v>
      </c>
      <c r="O50" s="128">
        <v>3320</v>
      </c>
      <c r="P50" s="114">
        <v>1388</v>
      </c>
      <c r="Q50" s="126">
        <v>7</v>
      </c>
      <c r="R50" s="127">
        <v>222</v>
      </c>
      <c r="S50" s="126">
        <v>1</v>
      </c>
      <c r="T50" s="126">
        <v>9</v>
      </c>
      <c r="U50" s="127">
        <v>876</v>
      </c>
      <c r="V50" s="126">
        <v>2</v>
      </c>
      <c r="W50" s="127">
        <v>74</v>
      </c>
      <c r="X50" s="126">
        <v>1</v>
      </c>
      <c r="Y50" s="127">
        <v>10</v>
      </c>
      <c r="Z50" s="128">
        <v>22</v>
      </c>
      <c r="AA50" s="47"/>
      <c r="AB50" s="125">
        <v>118128</v>
      </c>
      <c r="AC50" s="126">
        <v>22754</v>
      </c>
      <c r="AD50" s="126">
        <v>32022374755</v>
      </c>
      <c r="AE50" s="123">
        <v>99.61</v>
      </c>
      <c r="AF50" s="128">
        <v>15</v>
      </c>
      <c r="AG50" s="114"/>
      <c r="AH50" s="120">
        <v>82383</v>
      </c>
      <c r="AI50" s="116">
        <v>17.100000000000001</v>
      </c>
      <c r="AJ50" s="129">
        <v>55420</v>
      </c>
      <c r="AK50" s="116">
        <v>24.6</v>
      </c>
      <c r="AL50" s="129">
        <v>410462</v>
      </c>
      <c r="AM50" s="235">
        <v>94.87</v>
      </c>
      <c r="AN50" s="116">
        <v>35.4</v>
      </c>
      <c r="AO50" s="326">
        <v>46.3</v>
      </c>
      <c r="AP50" s="740"/>
      <c r="AQ50" s="120">
        <v>1022</v>
      </c>
      <c r="AR50" s="48">
        <v>8.42</v>
      </c>
      <c r="AS50" s="131">
        <v>4733</v>
      </c>
      <c r="AT50" s="131">
        <v>39.01</v>
      </c>
      <c r="AU50" s="129">
        <v>3853</v>
      </c>
      <c r="AV50" s="129">
        <v>35.49</v>
      </c>
      <c r="AW50" s="131">
        <v>2008</v>
      </c>
      <c r="AX50" s="131">
        <v>16.55</v>
      </c>
      <c r="AY50" s="129">
        <v>23</v>
      </c>
      <c r="AZ50" s="131">
        <v>1489</v>
      </c>
      <c r="BA50" s="131">
        <v>803</v>
      </c>
      <c r="BB50" s="131">
        <v>1470</v>
      </c>
      <c r="BC50" s="130">
        <v>868</v>
      </c>
      <c r="BD50" s="120">
        <v>32</v>
      </c>
      <c r="BE50" s="131">
        <v>1437</v>
      </c>
      <c r="BF50" s="131">
        <v>1076</v>
      </c>
      <c r="BG50" s="131">
        <v>1887</v>
      </c>
      <c r="BH50" s="131">
        <v>1196</v>
      </c>
      <c r="BI50" s="129" t="s">
        <v>550</v>
      </c>
      <c r="BJ50" s="131" t="s">
        <v>550</v>
      </c>
      <c r="BK50" s="131" t="s">
        <v>550</v>
      </c>
      <c r="BL50" s="131" t="s">
        <v>550</v>
      </c>
      <c r="BM50" s="131" t="s">
        <v>550</v>
      </c>
      <c r="BN50" s="131" t="s">
        <v>550</v>
      </c>
      <c r="BO50" s="130" t="s">
        <v>550</v>
      </c>
      <c r="BP50" s="120">
        <v>32</v>
      </c>
      <c r="BQ50" s="131">
        <v>1344</v>
      </c>
      <c r="BR50" s="131">
        <v>1807</v>
      </c>
      <c r="BS50" s="131">
        <v>1207</v>
      </c>
      <c r="BT50" s="131">
        <v>1022</v>
      </c>
      <c r="BU50" s="131">
        <v>1887</v>
      </c>
      <c r="BV50" s="130">
        <v>1196</v>
      </c>
      <c r="BW50" s="120">
        <v>58</v>
      </c>
      <c r="BX50" s="48">
        <v>785</v>
      </c>
      <c r="BY50" s="131">
        <v>656</v>
      </c>
      <c r="BZ50" s="129">
        <v>52</v>
      </c>
      <c r="CA50" s="122">
        <v>8</v>
      </c>
      <c r="CB50" s="122">
        <v>20</v>
      </c>
      <c r="CC50" s="48"/>
      <c r="CD50" s="120">
        <v>25</v>
      </c>
      <c r="CE50" s="129">
        <v>1</v>
      </c>
      <c r="CF50" s="474">
        <v>5156</v>
      </c>
      <c r="CG50" s="129">
        <v>257</v>
      </c>
      <c r="CH50" s="517">
        <v>1069.2569949647866</v>
      </c>
      <c r="CI50" s="129">
        <v>563</v>
      </c>
      <c r="CJ50" s="130">
        <v>281</v>
      </c>
      <c r="CK50" s="120">
        <v>1771</v>
      </c>
      <c r="CL50" s="116">
        <v>367.27194299508096</v>
      </c>
      <c r="CM50" s="129">
        <v>372</v>
      </c>
      <c r="CN50" s="116">
        <v>77.14577232872395</v>
      </c>
      <c r="CO50" s="132">
        <v>1516</v>
      </c>
      <c r="CP50" s="133">
        <v>314.3897603503911</v>
      </c>
      <c r="CQ50" s="114"/>
      <c r="CR50" s="134">
        <v>601</v>
      </c>
      <c r="CS50" s="134">
        <v>3660</v>
      </c>
      <c r="CT50" s="134">
        <v>185</v>
      </c>
      <c r="CU50" s="134">
        <v>2156</v>
      </c>
      <c r="CV50" s="134">
        <v>15427</v>
      </c>
      <c r="CW50" s="134">
        <v>4523</v>
      </c>
      <c r="CX50" s="134">
        <v>4020</v>
      </c>
    </row>
    <row r="51" spans="1:102" ht="15.75" customHeight="1">
      <c r="A51" s="449" t="s">
        <v>212</v>
      </c>
      <c r="B51" s="452">
        <v>7008</v>
      </c>
      <c r="C51" s="462">
        <v>19.88</v>
      </c>
      <c r="D51" s="455">
        <v>5427</v>
      </c>
      <c r="E51" s="739"/>
      <c r="F51" s="464">
        <v>1</v>
      </c>
      <c r="G51" s="469">
        <v>125</v>
      </c>
      <c r="H51" s="469">
        <v>24</v>
      </c>
      <c r="I51" s="469">
        <v>1652</v>
      </c>
      <c r="J51" s="259" t="s">
        <v>550</v>
      </c>
      <c r="K51" s="259" t="s">
        <v>550</v>
      </c>
      <c r="L51" s="469">
        <v>2</v>
      </c>
      <c r="M51" s="469">
        <v>120</v>
      </c>
      <c r="N51" s="470">
        <v>83</v>
      </c>
      <c r="O51" s="471">
        <v>3650</v>
      </c>
      <c r="P51" s="453">
        <v>1393</v>
      </c>
      <c r="Q51" s="469">
        <v>11</v>
      </c>
      <c r="R51" s="470">
        <v>340</v>
      </c>
      <c r="S51" s="469">
        <v>4</v>
      </c>
      <c r="T51" s="469">
        <v>11</v>
      </c>
      <c r="U51" s="470">
        <v>1098</v>
      </c>
      <c r="V51" s="469">
        <v>1</v>
      </c>
      <c r="W51" s="470">
        <v>152</v>
      </c>
      <c r="X51" s="469" t="s">
        <v>550</v>
      </c>
      <c r="Y51" s="470" t="s">
        <v>550</v>
      </c>
      <c r="Z51" s="471">
        <v>18</v>
      </c>
      <c r="AA51" s="47"/>
      <c r="AB51" s="464">
        <v>111569</v>
      </c>
      <c r="AC51" s="469">
        <v>22647</v>
      </c>
      <c r="AD51" s="469">
        <v>31244061605</v>
      </c>
      <c r="AE51" s="472">
        <v>98</v>
      </c>
      <c r="AF51" s="471">
        <v>13</v>
      </c>
      <c r="AG51" s="114"/>
      <c r="AH51" s="452">
        <v>72045</v>
      </c>
      <c r="AI51" s="451">
        <v>20.5</v>
      </c>
      <c r="AJ51" s="455">
        <v>47420</v>
      </c>
      <c r="AK51" s="451">
        <v>28.6</v>
      </c>
      <c r="AL51" s="455">
        <v>409263</v>
      </c>
      <c r="AM51" s="457">
        <v>92.9</v>
      </c>
      <c r="AN51" s="451">
        <v>33.9</v>
      </c>
      <c r="AO51" s="465">
        <v>6.9</v>
      </c>
      <c r="AP51" s="740"/>
      <c r="AQ51" s="452">
        <v>1793</v>
      </c>
      <c r="AR51" s="475">
        <v>24</v>
      </c>
      <c r="AS51" s="473">
        <v>3745</v>
      </c>
      <c r="AT51" s="473">
        <v>50</v>
      </c>
      <c r="AU51" s="455">
        <v>2536</v>
      </c>
      <c r="AV51" s="455">
        <v>39</v>
      </c>
      <c r="AW51" s="473">
        <v>309</v>
      </c>
      <c r="AX51" s="473">
        <v>4</v>
      </c>
      <c r="AY51" s="455">
        <v>4</v>
      </c>
      <c r="AZ51" s="473">
        <v>358</v>
      </c>
      <c r="BA51" s="473">
        <v>262</v>
      </c>
      <c r="BB51" s="473">
        <v>259</v>
      </c>
      <c r="BC51" s="456">
        <v>160</v>
      </c>
      <c r="BD51" s="452">
        <v>24</v>
      </c>
      <c r="BE51" s="473">
        <v>1536</v>
      </c>
      <c r="BF51" s="473">
        <v>1243</v>
      </c>
      <c r="BG51" s="473">
        <v>1522</v>
      </c>
      <c r="BH51" s="473">
        <v>1114</v>
      </c>
      <c r="BI51" s="455">
        <v>18</v>
      </c>
      <c r="BJ51" s="473">
        <v>1420</v>
      </c>
      <c r="BK51" s="473">
        <v>905</v>
      </c>
      <c r="BL51" s="473">
        <v>515</v>
      </c>
      <c r="BM51" s="473">
        <v>944</v>
      </c>
      <c r="BN51" s="473">
        <v>699</v>
      </c>
      <c r="BO51" s="456">
        <v>318</v>
      </c>
      <c r="BP51" s="452">
        <v>18</v>
      </c>
      <c r="BQ51" s="473">
        <v>697</v>
      </c>
      <c r="BR51" s="473">
        <v>1380</v>
      </c>
      <c r="BS51" s="473">
        <v>1061</v>
      </c>
      <c r="BT51" s="473">
        <v>537</v>
      </c>
      <c r="BU51" s="473">
        <v>1207</v>
      </c>
      <c r="BV51" s="456">
        <v>796</v>
      </c>
      <c r="BW51" s="452">
        <v>7</v>
      </c>
      <c r="BX51" s="475">
        <v>131</v>
      </c>
      <c r="BY51" s="473">
        <v>102</v>
      </c>
      <c r="BZ51" s="455">
        <v>8</v>
      </c>
      <c r="CA51" s="460">
        <v>4</v>
      </c>
      <c r="CB51" s="460">
        <v>18</v>
      </c>
      <c r="CC51" s="48"/>
      <c r="CD51" s="452">
        <v>22</v>
      </c>
      <c r="CE51" s="455">
        <v>1</v>
      </c>
      <c r="CF51" s="476">
        <v>4264</v>
      </c>
      <c r="CG51" s="455">
        <v>350</v>
      </c>
      <c r="CH51" s="518">
        <v>1210.5</v>
      </c>
      <c r="CI51" s="455">
        <v>391</v>
      </c>
      <c r="CJ51" s="456">
        <v>193</v>
      </c>
      <c r="CK51" s="452">
        <v>1034</v>
      </c>
      <c r="CL51" s="451">
        <v>293.5</v>
      </c>
      <c r="CM51" s="455">
        <v>275</v>
      </c>
      <c r="CN51" s="451">
        <v>78.099999999999994</v>
      </c>
      <c r="CO51" s="467">
        <v>1001</v>
      </c>
      <c r="CP51" s="459">
        <v>284.2</v>
      </c>
      <c r="CQ51" s="114"/>
      <c r="CR51" s="477">
        <v>640</v>
      </c>
      <c r="CS51" s="477">
        <v>3717</v>
      </c>
      <c r="CT51" s="477">
        <v>155</v>
      </c>
      <c r="CU51" s="477">
        <v>2101</v>
      </c>
      <c r="CV51" s="477">
        <v>13489</v>
      </c>
      <c r="CW51" s="477">
        <v>3056</v>
      </c>
      <c r="CX51" s="477">
        <v>4453</v>
      </c>
    </row>
    <row r="52" spans="1:102" ht="15.75" customHeight="1">
      <c r="A52" s="722" t="s">
        <v>498</v>
      </c>
      <c r="B52" s="120">
        <v>8820</v>
      </c>
      <c r="C52" s="234">
        <v>25.03</v>
      </c>
      <c r="D52" s="129">
        <v>7399</v>
      </c>
      <c r="E52" s="739"/>
      <c r="F52" s="125">
        <v>3</v>
      </c>
      <c r="G52" s="126">
        <v>210</v>
      </c>
      <c r="H52" s="126">
        <v>22</v>
      </c>
      <c r="I52" s="126">
        <v>1399</v>
      </c>
      <c r="J52" s="126">
        <v>11</v>
      </c>
      <c r="K52" s="126">
        <v>319</v>
      </c>
      <c r="L52" s="126" t="s">
        <v>550</v>
      </c>
      <c r="M52" s="126" t="s">
        <v>550</v>
      </c>
      <c r="N52" s="127">
        <v>110</v>
      </c>
      <c r="O52" s="128">
        <v>2902</v>
      </c>
      <c r="P52" s="114">
        <v>2265</v>
      </c>
      <c r="Q52" s="126">
        <v>9</v>
      </c>
      <c r="R52" s="127">
        <v>342</v>
      </c>
      <c r="S52" s="126" t="s">
        <v>550</v>
      </c>
      <c r="T52" s="126">
        <v>13</v>
      </c>
      <c r="U52" s="127">
        <v>1053</v>
      </c>
      <c r="V52" s="126">
        <v>2</v>
      </c>
      <c r="W52" s="127">
        <v>77</v>
      </c>
      <c r="X52" s="126">
        <v>3</v>
      </c>
      <c r="Y52" s="127">
        <v>48</v>
      </c>
      <c r="Z52" s="128" t="s">
        <v>550</v>
      </c>
      <c r="AA52" s="47"/>
      <c r="AB52" s="125">
        <v>111178</v>
      </c>
      <c r="AC52" s="126">
        <v>26711</v>
      </c>
      <c r="AD52" s="126">
        <v>35748918638</v>
      </c>
      <c r="AE52" s="123">
        <v>99.16</v>
      </c>
      <c r="AF52" s="128">
        <v>15</v>
      </c>
      <c r="AG52" s="114"/>
      <c r="AH52" s="120">
        <v>75806</v>
      </c>
      <c r="AI52" s="116">
        <v>20.979307405552159</v>
      </c>
      <c r="AJ52" s="129">
        <v>49959</v>
      </c>
      <c r="AK52" s="116">
        <v>28.381925192019271</v>
      </c>
      <c r="AL52" s="129">
        <v>421962.58186275139</v>
      </c>
      <c r="AM52" s="235">
        <v>92.631943033820605</v>
      </c>
      <c r="AN52" s="116">
        <v>35.6</v>
      </c>
      <c r="AO52" s="326">
        <v>7.5</v>
      </c>
      <c r="AP52" s="740"/>
      <c r="AQ52" s="120">
        <v>2031</v>
      </c>
      <c r="AR52" s="48">
        <v>25</v>
      </c>
      <c r="AS52" s="131">
        <v>4477</v>
      </c>
      <c r="AT52" s="131">
        <v>55</v>
      </c>
      <c r="AU52" s="129">
        <v>2947</v>
      </c>
      <c r="AV52" s="129">
        <v>40</v>
      </c>
      <c r="AW52" s="131">
        <v>722</v>
      </c>
      <c r="AX52" s="131">
        <v>9</v>
      </c>
      <c r="AY52" s="129">
        <v>13</v>
      </c>
      <c r="AZ52" s="131">
        <v>625</v>
      </c>
      <c r="BA52" s="131">
        <v>313</v>
      </c>
      <c r="BB52" s="131">
        <v>529</v>
      </c>
      <c r="BC52" s="130">
        <v>248</v>
      </c>
      <c r="BD52" s="120">
        <v>17</v>
      </c>
      <c r="BE52" s="131">
        <v>1517</v>
      </c>
      <c r="BF52" s="131">
        <v>894</v>
      </c>
      <c r="BG52" s="131">
        <v>1389</v>
      </c>
      <c r="BH52" s="131">
        <v>809</v>
      </c>
      <c r="BI52" s="129">
        <v>2</v>
      </c>
      <c r="BJ52" s="131">
        <v>66</v>
      </c>
      <c r="BK52" s="131">
        <v>131</v>
      </c>
      <c r="BL52" s="131">
        <v>69</v>
      </c>
      <c r="BM52" s="131">
        <v>26</v>
      </c>
      <c r="BN52" s="131">
        <v>132</v>
      </c>
      <c r="BO52" s="130">
        <v>59</v>
      </c>
      <c r="BP52" s="120">
        <v>29</v>
      </c>
      <c r="BQ52" s="131">
        <v>1467</v>
      </c>
      <c r="BR52" s="131">
        <v>2433</v>
      </c>
      <c r="BS52" s="131">
        <v>1638</v>
      </c>
      <c r="BT52" s="131">
        <v>1079</v>
      </c>
      <c r="BU52" s="131">
        <v>2319</v>
      </c>
      <c r="BV52" s="130">
        <v>1359</v>
      </c>
      <c r="BW52" s="120" t="s">
        <v>550</v>
      </c>
      <c r="BX52" s="48" t="s">
        <v>550</v>
      </c>
      <c r="BY52" s="131" t="s">
        <v>550</v>
      </c>
      <c r="BZ52" s="129">
        <v>29</v>
      </c>
      <c r="CA52" s="122">
        <v>8</v>
      </c>
      <c r="CB52" s="122">
        <v>10</v>
      </c>
      <c r="CC52" s="48"/>
      <c r="CD52" s="120">
        <v>37</v>
      </c>
      <c r="CE52" s="129" t="s">
        <v>550</v>
      </c>
      <c r="CF52" s="474">
        <v>5983</v>
      </c>
      <c r="CG52" s="129" t="s">
        <v>550</v>
      </c>
      <c r="CH52" s="517">
        <v>1655.7950057702367</v>
      </c>
      <c r="CI52" s="129">
        <v>427</v>
      </c>
      <c r="CJ52" s="130">
        <v>224</v>
      </c>
      <c r="CK52" s="120">
        <v>1656</v>
      </c>
      <c r="CL52" s="116">
        <v>458.3</v>
      </c>
      <c r="CM52" s="129">
        <v>327</v>
      </c>
      <c r="CN52" s="116">
        <v>90.497236651657587</v>
      </c>
      <c r="CO52" s="132">
        <v>1238</v>
      </c>
      <c r="CP52" s="133">
        <v>342.6164494640737</v>
      </c>
      <c r="CQ52" s="114"/>
      <c r="CR52" s="134">
        <v>636</v>
      </c>
      <c r="CS52" s="134">
        <v>3674</v>
      </c>
      <c r="CT52" s="134">
        <v>154</v>
      </c>
      <c r="CU52" s="134">
        <v>1539</v>
      </c>
      <c r="CV52" s="134">
        <v>16912</v>
      </c>
      <c r="CW52" s="134">
        <v>3892</v>
      </c>
      <c r="CX52" s="134">
        <v>3528</v>
      </c>
    </row>
    <row r="53" spans="1:102" ht="15.75" customHeight="1">
      <c r="A53" s="449" t="s">
        <v>569</v>
      </c>
      <c r="B53" s="452">
        <v>2767</v>
      </c>
      <c r="C53" s="462">
        <v>14.8</v>
      </c>
      <c r="D53" s="455">
        <v>2141</v>
      </c>
      <c r="E53" s="739"/>
      <c r="F53" s="464">
        <v>1</v>
      </c>
      <c r="G53" s="469">
        <v>90</v>
      </c>
      <c r="H53" s="469">
        <v>16</v>
      </c>
      <c r="I53" s="469">
        <v>1046</v>
      </c>
      <c r="J53" s="469">
        <v>1</v>
      </c>
      <c r="K53" s="469">
        <v>10</v>
      </c>
      <c r="L53" s="469" t="s">
        <v>550</v>
      </c>
      <c r="M53" s="469" t="s">
        <v>550</v>
      </c>
      <c r="N53" s="470">
        <v>45</v>
      </c>
      <c r="O53" s="471">
        <v>1189</v>
      </c>
      <c r="P53" s="453">
        <v>734</v>
      </c>
      <c r="Q53" s="469">
        <v>6</v>
      </c>
      <c r="R53" s="470">
        <v>280</v>
      </c>
      <c r="S53" s="469">
        <v>7</v>
      </c>
      <c r="T53" s="469">
        <v>12</v>
      </c>
      <c r="U53" s="470">
        <v>775</v>
      </c>
      <c r="V53" s="469">
        <v>5</v>
      </c>
      <c r="W53" s="470">
        <v>250</v>
      </c>
      <c r="X53" s="469" t="s">
        <v>550</v>
      </c>
      <c r="Y53" s="470" t="s">
        <v>550</v>
      </c>
      <c r="Z53" s="471">
        <v>19</v>
      </c>
      <c r="AA53" s="47"/>
      <c r="AB53" s="464">
        <v>55364</v>
      </c>
      <c r="AC53" s="469">
        <v>10914</v>
      </c>
      <c r="AD53" s="469">
        <v>17473794197</v>
      </c>
      <c r="AE53" s="472">
        <v>98.47</v>
      </c>
      <c r="AF53" s="471">
        <v>10</v>
      </c>
      <c r="AG53" s="114"/>
      <c r="AH53" s="452">
        <v>35751</v>
      </c>
      <c r="AI53" s="451">
        <v>19.467450788205507</v>
      </c>
      <c r="AJ53" s="455">
        <v>23571</v>
      </c>
      <c r="AK53" s="451">
        <v>29.077025560051318</v>
      </c>
      <c r="AL53" s="455">
        <v>423490.64420575649</v>
      </c>
      <c r="AM53" s="457">
        <v>95.11</v>
      </c>
      <c r="AN53" s="451">
        <v>33.799999999999997</v>
      </c>
      <c r="AO53" s="465">
        <v>31.3</v>
      </c>
      <c r="AP53" s="740"/>
      <c r="AQ53" s="452">
        <v>749</v>
      </c>
      <c r="AR53" s="475">
        <v>17</v>
      </c>
      <c r="AS53" s="473">
        <v>3294</v>
      </c>
      <c r="AT53" s="473">
        <v>76</v>
      </c>
      <c r="AU53" s="455">
        <v>2220</v>
      </c>
      <c r="AV53" s="455">
        <v>56</v>
      </c>
      <c r="AW53" s="473">
        <v>307</v>
      </c>
      <c r="AX53" s="473">
        <v>7</v>
      </c>
      <c r="AY53" s="455">
        <v>23</v>
      </c>
      <c r="AZ53" s="473">
        <v>1291</v>
      </c>
      <c r="BA53" s="473">
        <v>929</v>
      </c>
      <c r="BB53" s="473">
        <v>1055</v>
      </c>
      <c r="BC53" s="456">
        <v>624</v>
      </c>
      <c r="BD53" s="452">
        <v>18</v>
      </c>
      <c r="BE53" s="473">
        <v>1363</v>
      </c>
      <c r="BF53" s="473">
        <v>1027</v>
      </c>
      <c r="BG53" s="473">
        <v>1329</v>
      </c>
      <c r="BH53" s="473">
        <v>915</v>
      </c>
      <c r="BI53" s="455" t="s">
        <v>550</v>
      </c>
      <c r="BJ53" s="473" t="s">
        <v>550</v>
      </c>
      <c r="BK53" s="473" t="s">
        <v>550</v>
      </c>
      <c r="BL53" s="473" t="s">
        <v>550</v>
      </c>
      <c r="BM53" s="473" t="s">
        <v>550</v>
      </c>
      <c r="BN53" s="473" t="s">
        <v>550</v>
      </c>
      <c r="BO53" s="456" t="s">
        <v>550</v>
      </c>
      <c r="BP53" s="452">
        <v>14</v>
      </c>
      <c r="BQ53" s="473">
        <v>810</v>
      </c>
      <c r="BR53" s="473">
        <v>962</v>
      </c>
      <c r="BS53" s="473">
        <v>591</v>
      </c>
      <c r="BT53" s="473">
        <v>579</v>
      </c>
      <c r="BU53" s="473">
        <v>883</v>
      </c>
      <c r="BV53" s="456">
        <v>506</v>
      </c>
      <c r="BW53" s="452">
        <v>12</v>
      </c>
      <c r="BX53" s="475">
        <v>188</v>
      </c>
      <c r="BY53" s="473">
        <v>146</v>
      </c>
      <c r="BZ53" s="455" t="s">
        <v>550</v>
      </c>
      <c r="CA53" s="460">
        <v>12</v>
      </c>
      <c r="CB53" s="460">
        <v>13</v>
      </c>
      <c r="CC53" s="48"/>
      <c r="CD53" s="452">
        <v>12</v>
      </c>
      <c r="CE53" s="455">
        <v>1</v>
      </c>
      <c r="CF53" s="476">
        <v>3183</v>
      </c>
      <c r="CG53" s="455">
        <v>340</v>
      </c>
      <c r="CH53" s="518">
        <v>1718.8</v>
      </c>
      <c r="CI53" s="455">
        <v>160</v>
      </c>
      <c r="CJ53" s="456">
        <v>98</v>
      </c>
      <c r="CK53" s="452">
        <v>568</v>
      </c>
      <c r="CL53" s="451">
        <v>306.7</v>
      </c>
      <c r="CM53" s="455">
        <v>137</v>
      </c>
      <c r="CN53" s="451">
        <v>73.900000000000006</v>
      </c>
      <c r="CO53" s="467">
        <v>444</v>
      </c>
      <c r="CP53" s="459">
        <v>239.7</v>
      </c>
      <c r="CQ53" s="114"/>
      <c r="CR53" s="477">
        <v>260</v>
      </c>
      <c r="CS53" s="477">
        <v>2265</v>
      </c>
      <c r="CT53" s="477">
        <v>78</v>
      </c>
      <c r="CU53" s="477">
        <v>487</v>
      </c>
      <c r="CV53" s="477">
        <v>6827</v>
      </c>
      <c r="CW53" s="477">
        <v>1883</v>
      </c>
      <c r="CX53" s="477">
        <v>2575</v>
      </c>
    </row>
    <row r="54" spans="1:102" ht="15.75" customHeight="1">
      <c r="A54" s="722" t="s">
        <v>568</v>
      </c>
      <c r="B54" s="120">
        <v>2639</v>
      </c>
      <c r="C54" s="234">
        <v>13.1</v>
      </c>
      <c r="D54" s="733">
        <v>2082</v>
      </c>
      <c r="E54" s="739"/>
      <c r="F54" s="125">
        <v>2</v>
      </c>
      <c r="G54" s="126">
        <v>110</v>
      </c>
      <c r="H54" s="126">
        <v>18</v>
      </c>
      <c r="I54" s="126">
        <v>1070</v>
      </c>
      <c r="J54" s="126">
        <v>6</v>
      </c>
      <c r="K54" s="126">
        <v>174</v>
      </c>
      <c r="L54" s="126" t="s">
        <v>550</v>
      </c>
      <c r="M54" s="126" t="s">
        <v>550</v>
      </c>
      <c r="N54" s="127">
        <v>35</v>
      </c>
      <c r="O54" s="128">
        <v>1141</v>
      </c>
      <c r="P54" s="114">
        <v>443</v>
      </c>
      <c r="Q54" s="126">
        <v>6</v>
      </c>
      <c r="R54" s="127">
        <v>500</v>
      </c>
      <c r="S54" s="126" t="s">
        <v>550</v>
      </c>
      <c r="T54" s="126">
        <v>8</v>
      </c>
      <c r="U54" s="127">
        <v>617</v>
      </c>
      <c r="V54" s="126">
        <v>2</v>
      </c>
      <c r="W54" s="127">
        <v>236</v>
      </c>
      <c r="X54" s="126" t="s">
        <v>550</v>
      </c>
      <c r="Y54" s="127" t="s">
        <v>550</v>
      </c>
      <c r="Z54" s="128" t="s">
        <v>550</v>
      </c>
      <c r="AA54" s="47"/>
      <c r="AB54" s="125">
        <v>59583</v>
      </c>
      <c r="AC54" s="126">
        <v>12013</v>
      </c>
      <c r="AD54" s="126">
        <v>19441701537</v>
      </c>
      <c r="AE54" s="123">
        <v>99.4</v>
      </c>
      <c r="AF54" s="128">
        <v>6</v>
      </c>
      <c r="AG54" s="114"/>
      <c r="AH54" s="120">
        <v>33149</v>
      </c>
      <c r="AI54" s="116">
        <v>16.7</v>
      </c>
      <c r="AJ54" s="129">
        <v>22766</v>
      </c>
      <c r="AK54" s="116">
        <v>25</v>
      </c>
      <c r="AL54" s="129">
        <v>467508</v>
      </c>
      <c r="AM54" s="235">
        <v>95.52</v>
      </c>
      <c r="AN54" s="116">
        <v>44.9</v>
      </c>
      <c r="AO54" s="326">
        <v>27.6</v>
      </c>
      <c r="AP54" s="740"/>
      <c r="AQ54" s="120">
        <v>1175</v>
      </c>
      <c r="AR54" s="879">
        <f>0.242417990509594*100</f>
        <v>24.241799050959401</v>
      </c>
      <c r="AS54" s="131">
        <v>3659</v>
      </c>
      <c r="AT54" s="880">
        <f>0.754899938106045*100</f>
        <v>75.489993810604503</v>
      </c>
      <c r="AU54" s="129">
        <v>2996</v>
      </c>
      <c r="AV54" s="733">
        <f>0.679211063250963*100</f>
        <v>67.921106325096304</v>
      </c>
      <c r="AW54" s="131">
        <v>563</v>
      </c>
      <c r="AX54" s="880">
        <f>0.116154322261192*100</f>
        <v>11.6154322261192</v>
      </c>
      <c r="AY54" s="129">
        <v>16</v>
      </c>
      <c r="AZ54" s="131">
        <v>704</v>
      </c>
      <c r="BA54" s="131">
        <v>616</v>
      </c>
      <c r="BB54" s="131">
        <v>518</v>
      </c>
      <c r="BC54" s="130">
        <v>475</v>
      </c>
      <c r="BD54" s="120">
        <v>50</v>
      </c>
      <c r="BE54" s="131">
        <v>2205</v>
      </c>
      <c r="BF54" s="131">
        <v>2047</v>
      </c>
      <c r="BG54" s="131">
        <v>2326</v>
      </c>
      <c r="BH54" s="131">
        <v>1884</v>
      </c>
      <c r="BI54" s="129" t="s">
        <v>550</v>
      </c>
      <c r="BJ54" s="131" t="s">
        <v>550</v>
      </c>
      <c r="BK54" s="131" t="s">
        <v>550</v>
      </c>
      <c r="BL54" s="131" t="s">
        <v>550</v>
      </c>
      <c r="BM54" s="131" t="s">
        <v>550</v>
      </c>
      <c r="BN54" s="131" t="s">
        <v>550</v>
      </c>
      <c r="BO54" s="130" t="s">
        <v>550</v>
      </c>
      <c r="BP54" s="120">
        <v>16</v>
      </c>
      <c r="BQ54" s="131">
        <v>272</v>
      </c>
      <c r="BR54" s="131">
        <v>796</v>
      </c>
      <c r="BS54" s="131">
        <v>475</v>
      </c>
      <c r="BT54" s="131">
        <v>208</v>
      </c>
      <c r="BU54" s="131">
        <v>697</v>
      </c>
      <c r="BV54" s="130">
        <v>421</v>
      </c>
      <c r="BW54" s="120">
        <v>4</v>
      </c>
      <c r="BX54" s="48">
        <v>71</v>
      </c>
      <c r="BY54" s="131">
        <v>64</v>
      </c>
      <c r="BZ54" s="129" t="s">
        <v>550</v>
      </c>
      <c r="CA54" s="122">
        <v>2</v>
      </c>
      <c r="CB54" s="122">
        <v>9</v>
      </c>
      <c r="CC54" s="48"/>
      <c r="CD54" s="120">
        <v>11</v>
      </c>
      <c r="CE54" s="129">
        <v>1</v>
      </c>
      <c r="CF54" s="474">
        <v>3096</v>
      </c>
      <c r="CG54" s="129">
        <v>470</v>
      </c>
      <c r="CH54" s="517">
        <v>1561</v>
      </c>
      <c r="CI54" s="129">
        <v>226</v>
      </c>
      <c r="CJ54" s="130">
        <v>80</v>
      </c>
      <c r="CK54" s="120">
        <v>621</v>
      </c>
      <c r="CL54" s="116">
        <v>313.11</v>
      </c>
      <c r="CM54" s="129">
        <v>136</v>
      </c>
      <c r="CN54" s="116">
        <v>68.569999999999993</v>
      </c>
      <c r="CO54" s="132">
        <v>467</v>
      </c>
      <c r="CP54" s="133">
        <v>253.46</v>
      </c>
      <c r="CQ54" s="114"/>
      <c r="CR54" s="134">
        <v>295</v>
      </c>
      <c r="CS54" s="134">
        <v>2463</v>
      </c>
      <c r="CT54" s="134">
        <v>77</v>
      </c>
      <c r="CU54" s="134">
        <v>617</v>
      </c>
      <c r="CV54" s="134">
        <v>8074</v>
      </c>
      <c r="CW54" s="134">
        <v>2312</v>
      </c>
      <c r="CX54" s="134">
        <v>2696</v>
      </c>
    </row>
    <row r="55" spans="1:102" ht="15.75" customHeight="1">
      <c r="A55" s="449" t="s">
        <v>214</v>
      </c>
      <c r="B55" s="452">
        <v>6964</v>
      </c>
      <c r="C55" s="462">
        <v>14.5</v>
      </c>
      <c r="D55" s="455">
        <v>5311</v>
      </c>
      <c r="E55" s="739"/>
      <c r="F55" s="464">
        <v>2</v>
      </c>
      <c r="G55" s="469">
        <v>180</v>
      </c>
      <c r="H55" s="469">
        <v>24</v>
      </c>
      <c r="I55" s="469">
        <v>1665</v>
      </c>
      <c r="J55" s="469">
        <v>17</v>
      </c>
      <c r="K55" s="469">
        <v>468</v>
      </c>
      <c r="L55" s="469" t="s">
        <v>550</v>
      </c>
      <c r="M55" s="469" t="s">
        <v>550</v>
      </c>
      <c r="N55" s="470">
        <v>86</v>
      </c>
      <c r="O55" s="471">
        <v>3272</v>
      </c>
      <c r="P55" s="453">
        <v>1366</v>
      </c>
      <c r="Q55" s="469">
        <v>11</v>
      </c>
      <c r="R55" s="470">
        <v>521</v>
      </c>
      <c r="S55" s="469">
        <v>4</v>
      </c>
      <c r="T55" s="469">
        <v>15</v>
      </c>
      <c r="U55" s="470">
        <v>1330</v>
      </c>
      <c r="V55" s="469">
        <v>3</v>
      </c>
      <c r="W55" s="470">
        <v>156</v>
      </c>
      <c r="X55" s="469">
        <v>1</v>
      </c>
      <c r="Y55" s="470">
        <v>96</v>
      </c>
      <c r="Z55" s="471">
        <v>36</v>
      </c>
      <c r="AA55" s="47"/>
      <c r="AB55" s="464">
        <v>132812</v>
      </c>
      <c r="AC55" s="469">
        <v>29328</v>
      </c>
      <c r="AD55" s="469">
        <v>40434375926</v>
      </c>
      <c r="AE55" s="472">
        <v>98.6</v>
      </c>
      <c r="AF55" s="471">
        <v>25</v>
      </c>
      <c r="AG55" s="114"/>
      <c r="AH55" s="452">
        <v>87860</v>
      </c>
      <c r="AI55" s="451">
        <v>18.399999999999999</v>
      </c>
      <c r="AJ55" s="455">
        <v>57895</v>
      </c>
      <c r="AK55" s="451">
        <v>26.7</v>
      </c>
      <c r="AL55" s="455">
        <v>432475</v>
      </c>
      <c r="AM55" s="457">
        <v>95.1</v>
      </c>
      <c r="AN55" s="451">
        <v>26.9</v>
      </c>
      <c r="AO55" s="465">
        <v>15.3</v>
      </c>
      <c r="AP55" s="740"/>
      <c r="AQ55" s="594">
        <v>1575</v>
      </c>
      <c r="AR55" s="455">
        <v>13</v>
      </c>
      <c r="AS55" s="473">
        <v>6757</v>
      </c>
      <c r="AT55" s="473">
        <v>55</v>
      </c>
      <c r="AU55" s="455">
        <v>5306</v>
      </c>
      <c r="AV55" s="455">
        <v>46</v>
      </c>
      <c r="AW55" s="473">
        <v>1478</v>
      </c>
      <c r="AX55" s="473">
        <v>12</v>
      </c>
      <c r="AY55" s="455">
        <v>12</v>
      </c>
      <c r="AZ55" s="473">
        <v>1216</v>
      </c>
      <c r="BA55" s="473">
        <v>659</v>
      </c>
      <c r="BB55" s="473">
        <v>992</v>
      </c>
      <c r="BC55" s="456">
        <v>502</v>
      </c>
      <c r="BD55" s="452">
        <v>63</v>
      </c>
      <c r="BE55" s="473">
        <v>3655</v>
      </c>
      <c r="BF55" s="473">
        <v>3040</v>
      </c>
      <c r="BG55" s="473">
        <v>3743</v>
      </c>
      <c r="BH55" s="473">
        <v>2735</v>
      </c>
      <c r="BI55" s="455">
        <v>7</v>
      </c>
      <c r="BJ55" s="473">
        <v>511</v>
      </c>
      <c r="BK55" s="473">
        <v>407</v>
      </c>
      <c r="BL55" s="473">
        <v>173</v>
      </c>
      <c r="BM55" s="473">
        <v>425</v>
      </c>
      <c r="BN55" s="473">
        <v>313</v>
      </c>
      <c r="BO55" s="456">
        <v>115</v>
      </c>
      <c r="BP55" s="452">
        <v>21</v>
      </c>
      <c r="BQ55" s="473">
        <v>1485</v>
      </c>
      <c r="BR55" s="473">
        <v>1555</v>
      </c>
      <c r="BS55" s="473">
        <v>993</v>
      </c>
      <c r="BT55" s="473">
        <v>1150</v>
      </c>
      <c r="BU55" s="473">
        <v>1623</v>
      </c>
      <c r="BV55" s="456">
        <v>827</v>
      </c>
      <c r="BW55" s="452">
        <v>38</v>
      </c>
      <c r="BX55" s="475">
        <v>731</v>
      </c>
      <c r="BY55" s="473">
        <v>555</v>
      </c>
      <c r="BZ55" s="455">
        <v>28</v>
      </c>
      <c r="CA55" s="460">
        <v>6</v>
      </c>
      <c r="CB55" s="460">
        <v>20</v>
      </c>
      <c r="CC55" s="48"/>
      <c r="CD55" s="452">
        <v>36</v>
      </c>
      <c r="CE55" s="455">
        <v>1</v>
      </c>
      <c r="CF55" s="476">
        <v>7581</v>
      </c>
      <c r="CG55" s="455">
        <v>198</v>
      </c>
      <c r="CH55" s="518">
        <v>1583.8</v>
      </c>
      <c r="CI55" s="455">
        <v>353</v>
      </c>
      <c r="CJ55" s="456">
        <v>224</v>
      </c>
      <c r="CK55" s="452">
        <v>1882</v>
      </c>
      <c r="CL55" s="451">
        <v>396.6</v>
      </c>
      <c r="CM55" s="455">
        <v>365</v>
      </c>
      <c r="CN55" s="451">
        <v>76.900000000000006</v>
      </c>
      <c r="CO55" s="467">
        <v>970</v>
      </c>
      <c r="CP55" s="459">
        <v>204.4</v>
      </c>
      <c r="CQ55" s="114"/>
      <c r="CR55" s="477">
        <v>384</v>
      </c>
      <c r="CS55" s="477">
        <v>4337</v>
      </c>
      <c r="CT55" s="477">
        <v>141</v>
      </c>
      <c r="CU55" s="477">
        <v>3003</v>
      </c>
      <c r="CV55" s="477">
        <v>16239</v>
      </c>
      <c r="CW55" s="477">
        <v>4285</v>
      </c>
      <c r="CX55" s="477">
        <v>4503</v>
      </c>
    </row>
    <row r="56" spans="1:102" ht="15.75" customHeight="1">
      <c r="A56" s="722" t="s">
        <v>567</v>
      </c>
      <c r="B56" s="120">
        <v>3206</v>
      </c>
      <c r="C56" s="234">
        <v>15.3</v>
      </c>
      <c r="D56" s="129">
        <v>2606</v>
      </c>
      <c r="E56" s="739"/>
      <c r="F56" s="125">
        <v>3</v>
      </c>
      <c r="G56" s="126">
        <v>223</v>
      </c>
      <c r="H56" s="126">
        <v>15</v>
      </c>
      <c r="I56" s="126">
        <v>1140</v>
      </c>
      <c r="J56" s="126">
        <v>4</v>
      </c>
      <c r="K56" s="126">
        <v>107</v>
      </c>
      <c r="L56" s="126" t="s">
        <v>550</v>
      </c>
      <c r="M56" s="126" t="s">
        <v>550</v>
      </c>
      <c r="N56" s="127">
        <v>7</v>
      </c>
      <c r="O56" s="128">
        <v>232</v>
      </c>
      <c r="P56" s="114">
        <v>655</v>
      </c>
      <c r="Q56" s="126">
        <v>7</v>
      </c>
      <c r="R56" s="127">
        <v>185</v>
      </c>
      <c r="S56" s="126">
        <v>4</v>
      </c>
      <c r="T56" s="126">
        <v>17</v>
      </c>
      <c r="U56" s="127">
        <v>1204</v>
      </c>
      <c r="V56" s="126">
        <v>4</v>
      </c>
      <c r="W56" s="127">
        <v>183</v>
      </c>
      <c r="X56" s="126">
        <v>1</v>
      </c>
      <c r="Y56" s="127">
        <v>18</v>
      </c>
      <c r="Z56" s="128" t="s">
        <v>550</v>
      </c>
      <c r="AA56" s="47"/>
      <c r="AB56" s="125">
        <v>76184</v>
      </c>
      <c r="AC56" s="126">
        <v>14405</v>
      </c>
      <c r="AD56" s="126">
        <v>20621037980</v>
      </c>
      <c r="AE56" s="123">
        <v>99.2</v>
      </c>
      <c r="AF56" s="128">
        <v>8</v>
      </c>
      <c r="AG56" s="114"/>
      <c r="AH56" s="120">
        <v>38386</v>
      </c>
      <c r="AI56" s="116">
        <v>18.2</v>
      </c>
      <c r="AJ56" s="129">
        <v>26961</v>
      </c>
      <c r="AK56" s="116">
        <v>25.3</v>
      </c>
      <c r="AL56" s="129">
        <v>485656</v>
      </c>
      <c r="AM56" s="235">
        <v>96.4</v>
      </c>
      <c r="AN56" s="116">
        <v>26.3</v>
      </c>
      <c r="AO56" s="326">
        <v>21.1</v>
      </c>
      <c r="AP56" s="740"/>
      <c r="AQ56" s="325">
        <v>770</v>
      </c>
      <c r="AR56" s="129">
        <v>20</v>
      </c>
      <c r="AS56" s="129">
        <v>2260</v>
      </c>
      <c r="AT56" s="132">
        <v>58</v>
      </c>
      <c r="AU56" s="132">
        <v>1432</v>
      </c>
      <c r="AV56" s="129">
        <v>43</v>
      </c>
      <c r="AW56" s="129">
        <v>533</v>
      </c>
      <c r="AX56" s="132">
        <v>14</v>
      </c>
      <c r="AY56" s="129">
        <v>11</v>
      </c>
      <c r="AZ56" s="131">
        <v>421</v>
      </c>
      <c r="BA56" s="131">
        <v>309</v>
      </c>
      <c r="BB56" s="131">
        <v>315</v>
      </c>
      <c r="BC56" s="130">
        <v>185</v>
      </c>
      <c r="BD56" s="120">
        <v>22</v>
      </c>
      <c r="BE56" s="131">
        <v>1007</v>
      </c>
      <c r="BF56" s="131">
        <v>613</v>
      </c>
      <c r="BG56" s="131">
        <v>903</v>
      </c>
      <c r="BH56" s="131">
        <v>618</v>
      </c>
      <c r="BI56" s="129" t="s">
        <v>550</v>
      </c>
      <c r="BJ56" s="131" t="s">
        <v>550</v>
      </c>
      <c r="BK56" s="131" t="s">
        <v>550</v>
      </c>
      <c r="BL56" s="131" t="s">
        <v>550</v>
      </c>
      <c r="BM56" s="131" t="s">
        <v>550</v>
      </c>
      <c r="BN56" s="131" t="s">
        <v>550</v>
      </c>
      <c r="BO56" s="130" t="s">
        <v>550</v>
      </c>
      <c r="BP56" s="120">
        <v>31</v>
      </c>
      <c r="BQ56" s="131">
        <v>852</v>
      </c>
      <c r="BR56" s="131">
        <v>1149</v>
      </c>
      <c r="BS56" s="131">
        <v>656</v>
      </c>
      <c r="BT56" s="131">
        <v>652</v>
      </c>
      <c r="BU56" s="131">
        <v>1034</v>
      </c>
      <c r="BV56" s="130">
        <v>595</v>
      </c>
      <c r="BW56" s="120">
        <v>3</v>
      </c>
      <c r="BX56" s="48">
        <v>57</v>
      </c>
      <c r="BY56" s="131">
        <v>34</v>
      </c>
      <c r="BZ56" s="129" t="s">
        <v>550</v>
      </c>
      <c r="CA56" s="122">
        <v>3</v>
      </c>
      <c r="CB56" s="122">
        <v>9</v>
      </c>
      <c r="CC56" s="48"/>
      <c r="CD56" s="120">
        <v>26</v>
      </c>
      <c r="CE56" s="129">
        <v>1</v>
      </c>
      <c r="CF56" s="474">
        <v>4281</v>
      </c>
      <c r="CG56" s="129">
        <v>49</v>
      </c>
      <c r="CH56" s="517">
        <v>2018.1</v>
      </c>
      <c r="CI56" s="129">
        <v>227</v>
      </c>
      <c r="CJ56" s="130">
        <v>137</v>
      </c>
      <c r="CK56" s="120">
        <v>729</v>
      </c>
      <c r="CL56" s="116">
        <v>340</v>
      </c>
      <c r="CM56" s="129">
        <v>223</v>
      </c>
      <c r="CN56" s="116">
        <v>104</v>
      </c>
      <c r="CO56" s="132">
        <v>586</v>
      </c>
      <c r="CP56" s="133">
        <v>273</v>
      </c>
      <c r="CQ56" s="114"/>
      <c r="CR56" s="134">
        <v>235</v>
      </c>
      <c r="CS56" s="134">
        <v>2190</v>
      </c>
      <c r="CT56" s="134">
        <v>64</v>
      </c>
      <c r="CU56" s="134">
        <v>1184</v>
      </c>
      <c r="CV56" s="134">
        <v>9411</v>
      </c>
      <c r="CW56" s="134">
        <v>2459</v>
      </c>
      <c r="CX56" s="134">
        <v>2712</v>
      </c>
    </row>
    <row r="57" spans="1:102" ht="15.75" customHeight="1">
      <c r="A57" s="449" t="s">
        <v>249</v>
      </c>
      <c r="B57" s="452">
        <v>5953</v>
      </c>
      <c r="C57" s="462">
        <v>13</v>
      </c>
      <c r="D57" s="455">
        <v>4716</v>
      </c>
      <c r="E57" s="739"/>
      <c r="F57" s="464">
        <v>1</v>
      </c>
      <c r="G57" s="469">
        <v>80</v>
      </c>
      <c r="H57" s="469">
        <v>23</v>
      </c>
      <c r="I57" s="469">
        <v>1450</v>
      </c>
      <c r="J57" s="469">
        <v>26</v>
      </c>
      <c r="K57" s="469">
        <v>681</v>
      </c>
      <c r="L57" s="469">
        <v>1</v>
      </c>
      <c r="M57" s="469">
        <v>50</v>
      </c>
      <c r="N57" s="470">
        <v>43</v>
      </c>
      <c r="O57" s="471">
        <v>1063</v>
      </c>
      <c r="P57" s="453">
        <v>1765</v>
      </c>
      <c r="Q57" s="469">
        <v>11</v>
      </c>
      <c r="R57" s="470">
        <v>430</v>
      </c>
      <c r="S57" s="469">
        <v>5</v>
      </c>
      <c r="T57" s="469">
        <v>14</v>
      </c>
      <c r="U57" s="470">
        <v>1118</v>
      </c>
      <c r="V57" s="469">
        <v>3</v>
      </c>
      <c r="W57" s="470">
        <v>125</v>
      </c>
      <c r="X57" s="469">
        <v>5</v>
      </c>
      <c r="Y57" s="470">
        <v>112</v>
      </c>
      <c r="Z57" s="471">
        <v>30</v>
      </c>
      <c r="AA57" s="47"/>
      <c r="AB57" s="464">
        <v>134027</v>
      </c>
      <c r="AC57" s="469">
        <v>28083</v>
      </c>
      <c r="AD57" s="469">
        <v>38792903963</v>
      </c>
      <c r="AE57" s="472">
        <v>99.1</v>
      </c>
      <c r="AF57" s="471">
        <v>15</v>
      </c>
      <c r="AG57" s="114"/>
      <c r="AH57" s="452">
        <v>86599</v>
      </c>
      <c r="AI57" s="451">
        <v>18.758014486726275</v>
      </c>
      <c r="AJ57" s="455">
        <v>57565</v>
      </c>
      <c r="AK57" s="451">
        <v>27.08125552774694</v>
      </c>
      <c r="AL57" s="455">
        <v>400731</v>
      </c>
      <c r="AM57" s="457">
        <v>92.37</v>
      </c>
      <c r="AN57" s="451">
        <v>25.3</v>
      </c>
      <c r="AO57" s="465">
        <v>17.2</v>
      </c>
      <c r="AP57" s="740"/>
      <c r="AQ57" s="594">
        <v>2255</v>
      </c>
      <c r="AR57" s="455">
        <f>0.2*100</f>
        <v>20</v>
      </c>
      <c r="AS57" s="455">
        <v>7416</v>
      </c>
      <c r="AT57" s="467">
        <f>0.65*100</f>
        <v>65</v>
      </c>
      <c r="AU57" s="467">
        <v>4542</v>
      </c>
      <c r="AV57" s="455">
        <f>0.44*100</f>
        <v>44</v>
      </c>
      <c r="AW57" s="455">
        <v>1721</v>
      </c>
      <c r="AX57" s="467">
        <f>0.15*100</f>
        <v>15</v>
      </c>
      <c r="AY57" s="455">
        <v>44</v>
      </c>
      <c r="AZ57" s="473">
        <v>2866</v>
      </c>
      <c r="BA57" s="473">
        <v>1569</v>
      </c>
      <c r="BB57" s="473">
        <v>2347</v>
      </c>
      <c r="BC57" s="456">
        <v>925</v>
      </c>
      <c r="BD57" s="452">
        <v>26</v>
      </c>
      <c r="BE57" s="473">
        <v>1449</v>
      </c>
      <c r="BF57" s="473">
        <v>1122</v>
      </c>
      <c r="BG57" s="473">
        <v>1517</v>
      </c>
      <c r="BH57" s="473">
        <v>960</v>
      </c>
      <c r="BI57" s="455">
        <v>2</v>
      </c>
      <c r="BJ57" s="473">
        <v>150</v>
      </c>
      <c r="BK57" s="473">
        <v>150</v>
      </c>
      <c r="BL57" s="473">
        <v>75</v>
      </c>
      <c r="BM57" s="473">
        <v>131</v>
      </c>
      <c r="BN57" s="473">
        <v>149</v>
      </c>
      <c r="BO57" s="456">
        <v>57</v>
      </c>
      <c r="BP57" s="452">
        <v>49</v>
      </c>
      <c r="BQ57" s="473">
        <v>1469</v>
      </c>
      <c r="BR57" s="473">
        <v>3529</v>
      </c>
      <c r="BS57" s="473">
        <v>2634</v>
      </c>
      <c r="BT57" s="473">
        <v>1103</v>
      </c>
      <c r="BU57" s="473">
        <v>3387</v>
      </c>
      <c r="BV57" s="456">
        <v>2014</v>
      </c>
      <c r="BW57" s="452">
        <v>37</v>
      </c>
      <c r="BX57" s="475">
        <v>581</v>
      </c>
      <c r="BY57" s="473">
        <v>487</v>
      </c>
      <c r="BZ57" s="455">
        <v>3</v>
      </c>
      <c r="CA57" s="460">
        <v>1</v>
      </c>
      <c r="CB57" s="460">
        <v>35</v>
      </c>
      <c r="CC57" s="48"/>
      <c r="CD57" s="452">
        <v>40</v>
      </c>
      <c r="CE57" s="455">
        <v>1</v>
      </c>
      <c r="CF57" s="476">
        <v>6155</v>
      </c>
      <c r="CG57" s="455">
        <v>506</v>
      </c>
      <c r="CH57" s="518">
        <v>1333.2</v>
      </c>
      <c r="CI57" s="455">
        <v>356</v>
      </c>
      <c r="CJ57" s="456">
        <v>232</v>
      </c>
      <c r="CK57" s="452">
        <v>1037</v>
      </c>
      <c r="CL57" s="451">
        <v>224.6</v>
      </c>
      <c r="CM57" s="455">
        <v>342</v>
      </c>
      <c r="CN57" s="451">
        <v>74.099999999999994</v>
      </c>
      <c r="CO57" s="467">
        <v>1200</v>
      </c>
      <c r="CP57" s="459">
        <v>259.89999999999998</v>
      </c>
      <c r="CQ57" s="114"/>
      <c r="CR57" s="477">
        <v>431</v>
      </c>
      <c r="CS57" s="477">
        <v>4699</v>
      </c>
      <c r="CT57" s="477">
        <v>193</v>
      </c>
      <c r="CU57" s="477">
        <v>3892</v>
      </c>
      <c r="CV57" s="477">
        <v>17342</v>
      </c>
      <c r="CW57" s="477">
        <v>4289</v>
      </c>
      <c r="CX57" s="477">
        <v>5932</v>
      </c>
    </row>
    <row r="58" spans="1:102" ht="15.75" customHeight="1">
      <c r="A58" s="722" t="s">
        <v>268</v>
      </c>
      <c r="B58" s="120">
        <v>3692</v>
      </c>
      <c r="C58" s="234">
        <v>14.7</v>
      </c>
      <c r="D58" s="129">
        <v>3060</v>
      </c>
      <c r="E58" s="739"/>
      <c r="F58" s="125">
        <v>3</v>
      </c>
      <c r="G58" s="126">
        <v>260</v>
      </c>
      <c r="H58" s="126">
        <v>17</v>
      </c>
      <c r="I58" s="126">
        <v>1057</v>
      </c>
      <c r="J58" s="126">
        <v>19</v>
      </c>
      <c r="K58" s="126">
        <v>524</v>
      </c>
      <c r="L58" s="126">
        <v>2</v>
      </c>
      <c r="M58" s="126">
        <v>170</v>
      </c>
      <c r="N58" s="127">
        <v>67</v>
      </c>
      <c r="O58" s="128">
        <v>2213</v>
      </c>
      <c r="P58" s="114">
        <v>1041</v>
      </c>
      <c r="Q58" s="126">
        <v>9</v>
      </c>
      <c r="R58" s="127">
        <v>460</v>
      </c>
      <c r="S58" s="126">
        <v>1</v>
      </c>
      <c r="T58" s="126">
        <v>12</v>
      </c>
      <c r="U58" s="127">
        <v>837</v>
      </c>
      <c r="V58" s="126">
        <v>7</v>
      </c>
      <c r="W58" s="127">
        <v>329</v>
      </c>
      <c r="X58" s="126">
        <v>2</v>
      </c>
      <c r="Y58" s="127">
        <v>64</v>
      </c>
      <c r="Z58" s="128">
        <v>13</v>
      </c>
      <c r="AA58" s="47"/>
      <c r="AB58" s="125">
        <v>91213</v>
      </c>
      <c r="AC58" s="126">
        <v>19815</v>
      </c>
      <c r="AD58" s="126">
        <v>24469997944</v>
      </c>
      <c r="AE58" s="123">
        <v>98</v>
      </c>
      <c r="AF58" s="128">
        <v>12</v>
      </c>
      <c r="AG58" s="114"/>
      <c r="AH58" s="120">
        <v>51859</v>
      </c>
      <c r="AI58" s="116">
        <v>20.55</v>
      </c>
      <c r="AJ58" s="129">
        <v>35837</v>
      </c>
      <c r="AK58" s="116">
        <v>27.8</v>
      </c>
      <c r="AL58" s="129">
        <v>490346</v>
      </c>
      <c r="AM58" s="235">
        <v>94.87</v>
      </c>
      <c r="AN58" s="116">
        <v>26.2</v>
      </c>
      <c r="AO58" s="326">
        <v>6.2</v>
      </c>
      <c r="AP58" s="740"/>
      <c r="AQ58" s="325">
        <v>1233</v>
      </c>
      <c r="AR58" s="129">
        <v>24.6</v>
      </c>
      <c r="AS58" s="129">
        <v>3235</v>
      </c>
      <c r="AT58" s="132">
        <v>64.5</v>
      </c>
      <c r="AU58" s="132">
        <v>1787</v>
      </c>
      <c r="AV58" s="129">
        <v>40.299999999999997</v>
      </c>
      <c r="AW58" s="129">
        <v>221</v>
      </c>
      <c r="AX58" s="132">
        <v>4.4000000000000004</v>
      </c>
      <c r="AY58" s="131">
        <v>10</v>
      </c>
      <c r="AZ58" s="129">
        <v>460</v>
      </c>
      <c r="BA58" s="131">
        <v>380</v>
      </c>
      <c r="BB58" s="131">
        <v>460</v>
      </c>
      <c r="BC58" s="130">
        <v>243</v>
      </c>
      <c r="BD58" s="325">
        <v>26</v>
      </c>
      <c r="BE58" s="129">
        <v>1680</v>
      </c>
      <c r="BF58" s="48">
        <v>1071</v>
      </c>
      <c r="BG58" s="131">
        <v>1594</v>
      </c>
      <c r="BH58" s="131">
        <v>989</v>
      </c>
      <c r="BI58" s="129">
        <v>9</v>
      </c>
      <c r="BJ58" s="131">
        <v>185</v>
      </c>
      <c r="BK58" s="131">
        <v>580</v>
      </c>
      <c r="BL58" s="131">
        <v>345</v>
      </c>
      <c r="BM58" s="131">
        <v>108</v>
      </c>
      <c r="BN58" s="131">
        <v>509</v>
      </c>
      <c r="BO58" s="130">
        <v>253</v>
      </c>
      <c r="BP58" s="120">
        <v>14</v>
      </c>
      <c r="BQ58" s="131">
        <v>779</v>
      </c>
      <c r="BR58" s="131">
        <v>706</v>
      </c>
      <c r="BS58" s="131">
        <v>310</v>
      </c>
      <c r="BT58" s="131">
        <v>609</v>
      </c>
      <c r="BU58" s="131">
        <v>665</v>
      </c>
      <c r="BV58" s="130">
        <v>292</v>
      </c>
      <c r="BW58" s="120" t="s">
        <v>550</v>
      </c>
      <c r="BX58" s="48" t="s">
        <v>550</v>
      </c>
      <c r="BY58" s="131" t="s">
        <v>550</v>
      </c>
      <c r="BZ58" s="129" t="s">
        <v>550</v>
      </c>
      <c r="CA58" s="122">
        <v>4</v>
      </c>
      <c r="CB58" s="122">
        <v>17</v>
      </c>
      <c r="CC58" s="48"/>
      <c r="CD58" s="120">
        <v>24</v>
      </c>
      <c r="CE58" s="129">
        <v>1</v>
      </c>
      <c r="CF58" s="474">
        <v>5047</v>
      </c>
      <c r="CG58" s="129">
        <v>71</v>
      </c>
      <c r="CH58" s="517">
        <v>1999.5</v>
      </c>
      <c r="CI58" s="129">
        <v>265</v>
      </c>
      <c r="CJ58" s="130">
        <v>133</v>
      </c>
      <c r="CK58" s="120">
        <v>703</v>
      </c>
      <c r="CL58" s="116">
        <v>278.5</v>
      </c>
      <c r="CM58" s="129">
        <v>226</v>
      </c>
      <c r="CN58" s="116">
        <v>89.5</v>
      </c>
      <c r="CO58" s="132">
        <v>625</v>
      </c>
      <c r="CP58" s="133">
        <v>247.6</v>
      </c>
      <c r="CQ58" s="114"/>
      <c r="CR58" s="134">
        <v>271</v>
      </c>
      <c r="CS58" s="134">
        <v>2284</v>
      </c>
      <c r="CT58" s="134">
        <v>78</v>
      </c>
      <c r="CU58" s="134">
        <v>956</v>
      </c>
      <c r="CV58" s="134">
        <v>12465</v>
      </c>
      <c r="CW58" s="134">
        <v>2484</v>
      </c>
      <c r="CX58" s="134">
        <v>2699</v>
      </c>
    </row>
    <row r="59" spans="1:102" ht="15.75" customHeight="1">
      <c r="A59" s="449" t="s">
        <v>216</v>
      </c>
      <c r="B59" s="452">
        <v>6224</v>
      </c>
      <c r="C59" s="462">
        <v>14.8</v>
      </c>
      <c r="D59" s="455">
        <v>5038</v>
      </c>
      <c r="E59" s="739"/>
      <c r="F59" s="464">
        <v>2</v>
      </c>
      <c r="G59" s="469">
        <v>200</v>
      </c>
      <c r="H59" s="469">
        <v>29</v>
      </c>
      <c r="I59" s="469">
        <v>1727</v>
      </c>
      <c r="J59" s="469">
        <v>2</v>
      </c>
      <c r="K59" s="469">
        <v>58</v>
      </c>
      <c r="L59" s="469" t="s">
        <v>550</v>
      </c>
      <c r="M59" s="469" t="s">
        <v>550</v>
      </c>
      <c r="N59" s="470">
        <v>122</v>
      </c>
      <c r="O59" s="471">
        <v>4003</v>
      </c>
      <c r="P59" s="453">
        <v>1506</v>
      </c>
      <c r="Q59" s="469">
        <v>12</v>
      </c>
      <c r="R59" s="470">
        <v>468</v>
      </c>
      <c r="S59" s="469">
        <v>1</v>
      </c>
      <c r="T59" s="469">
        <v>17</v>
      </c>
      <c r="U59" s="470">
        <v>1241</v>
      </c>
      <c r="V59" s="469">
        <v>1</v>
      </c>
      <c r="W59" s="470">
        <v>42</v>
      </c>
      <c r="X59" s="469">
        <v>4</v>
      </c>
      <c r="Y59" s="470">
        <v>111</v>
      </c>
      <c r="Z59" s="471">
        <v>9</v>
      </c>
      <c r="AA59" s="47"/>
      <c r="AB59" s="464">
        <v>119749</v>
      </c>
      <c r="AC59" s="469">
        <v>25485</v>
      </c>
      <c r="AD59" s="469">
        <v>38795451593</v>
      </c>
      <c r="AE59" s="472">
        <v>98.19</v>
      </c>
      <c r="AF59" s="471">
        <v>1</v>
      </c>
      <c r="AG59" s="114"/>
      <c r="AH59" s="452">
        <v>76438</v>
      </c>
      <c r="AI59" s="451">
        <v>18.100000000000001</v>
      </c>
      <c r="AJ59" s="455">
        <v>51599</v>
      </c>
      <c r="AK59" s="451">
        <v>25.7</v>
      </c>
      <c r="AL59" s="455">
        <v>456427</v>
      </c>
      <c r="AM59" s="457">
        <v>91.5</v>
      </c>
      <c r="AN59" s="451">
        <v>43.5</v>
      </c>
      <c r="AO59" s="465">
        <v>24</v>
      </c>
      <c r="AP59" s="740"/>
      <c r="AQ59" s="594">
        <v>2467</v>
      </c>
      <c r="AR59" s="455">
        <v>24</v>
      </c>
      <c r="AS59" s="455">
        <v>5733</v>
      </c>
      <c r="AT59" s="467">
        <v>56</v>
      </c>
      <c r="AU59" s="467">
        <v>3298</v>
      </c>
      <c r="AV59" s="455">
        <v>36</v>
      </c>
      <c r="AW59" s="455">
        <v>1139</v>
      </c>
      <c r="AX59" s="467">
        <v>11</v>
      </c>
      <c r="AY59" s="473">
        <v>25</v>
      </c>
      <c r="AZ59" s="455">
        <v>1670</v>
      </c>
      <c r="BA59" s="473">
        <v>1195</v>
      </c>
      <c r="BB59" s="455">
        <v>1470</v>
      </c>
      <c r="BC59" s="456">
        <v>933</v>
      </c>
      <c r="BD59" s="594">
        <v>34</v>
      </c>
      <c r="BE59" s="455">
        <v>2020</v>
      </c>
      <c r="BF59" s="475">
        <v>1653</v>
      </c>
      <c r="BG59" s="455">
        <v>1973</v>
      </c>
      <c r="BH59" s="475">
        <v>1395</v>
      </c>
      <c r="BI59" s="455">
        <v>10</v>
      </c>
      <c r="BJ59" s="473">
        <v>589</v>
      </c>
      <c r="BK59" s="473">
        <v>842</v>
      </c>
      <c r="BL59" s="473">
        <v>570</v>
      </c>
      <c r="BM59" s="473">
        <v>220</v>
      </c>
      <c r="BN59" s="473">
        <v>725</v>
      </c>
      <c r="BO59" s="456">
        <v>410</v>
      </c>
      <c r="BP59" s="452">
        <v>26</v>
      </c>
      <c r="BQ59" s="473">
        <v>1605</v>
      </c>
      <c r="BR59" s="473">
        <v>1723</v>
      </c>
      <c r="BS59" s="473">
        <v>1414</v>
      </c>
      <c r="BT59" s="473">
        <v>956</v>
      </c>
      <c r="BU59" s="473">
        <v>1779</v>
      </c>
      <c r="BV59" s="456">
        <v>1101</v>
      </c>
      <c r="BW59" s="452">
        <v>22</v>
      </c>
      <c r="BX59" s="475">
        <v>351</v>
      </c>
      <c r="BY59" s="473">
        <v>281</v>
      </c>
      <c r="BZ59" s="455">
        <v>19</v>
      </c>
      <c r="CA59" s="460">
        <v>12</v>
      </c>
      <c r="CB59" s="460">
        <v>30</v>
      </c>
      <c r="CC59" s="48"/>
      <c r="CD59" s="452">
        <v>33</v>
      </c>
      <c r="CE59" s="455">
        <v>2</v>
      </c>
      <c r="CF59" s="476">
        <v>6422</v>
      </c>
      <c r="CG59" s="455">
        <v>392</v>
      </c>
      <c r="CH59" s="518">
        <v>1521.9</v>
      </c>
      <c r="CI59" s="455">
        <v>425</v>
      </c>
      <c r="CJ59" s="456">
        <v>237</v>
      </c>
      <c r="CK59" s="452">
        <v>1262</v>
      </c>
      <c r="CL59" s="451">
        <v>289.10000000000002</v>
      </c>
      <c r="CM59" s="455">
        <v>356</v>
      </c>
      <c r="CN59" s="451">
        <v>82.6</v>
      </c>
      <c r="CO59" s="467">
        <v>1207</v>
      </c>
      <c r="CP59" s="459">
        <v>289.10000000000002</v>
      </c>
      <c r="CQ59" s="114"/>
      <c r="CR59" s="477">
        <v>448</v>
      </c>
      <c r="CS59" s="477">
        <v>3243</v>
      </c>
      <c r="CT59" s="477">
        <v>109</v>
      </c>
      <c r="CU59" s="477">
        <v>1227</v>
      </c>
      <c r="CV59" s="477">
        <v>17643</v>
      </c>
      <c r="CW59" s="477">
        <v>3367</v>
      </c>
      <c r="CX59" s="477">
        <v>3474</v>
      </c>
    </row>
    <row r="60" spans="1:102" ht="15.75" customHeight="1">
      <c r="A60" s="722" t="s">
        <v>259</v>
      </c>
      <c r="B60" s="120">
        <v>11174</v>
      </c>
      <c r="C60" s="234">
        <v>22.1</v>
      </c>
      <c r="D60" s="129">
        <v>9382</v>
      </c>
      <c r="E60" s="739"/>
      <c r="F60" s="125">
        <v>2</v>
      </c>
      <c r="G60" s="126">
        <v>300</v>
      </c>
      <c r="H60" s="126">
        <v>26</v>
      </c>
      <c r="I60" s="126">
        <v>1653</v>
      </c>
      <c r="J60" s="126">
        <v>22</v>
      </c>
      <c r="K60" s="126">
        <v>602</v>
      </c>
      <c r="L60" s="126">
        <v>1</v>
      </c>
      <c r="M60" s="126">
        <v>50</v>
      </c>
      <c r="N60" s="127">
        <v>75</v>
      </c>
      <c r="O60" s="128">
        <v>2861</v>
      </c>
      <c r="P60" s="114">
        <v>2063</v>
      </c>
      <c r="Q60" s="126">
        <v>12</v>
      </c>
      <c r="R60" s="127">
        <v>390</v>
      </c>
      <c r="S60" s="126">
        <v>3</v>
      </c>
      <c r="T60" s="126">
        <v>15</v>
      </c>
      <c r="U60" s="127">
        <v>1274</v>
      </c>
      <c r="V60" s="126">
        <v>2</v>
      </c>
      <c r="W60" s="127">
        <v>83</v>
      </c>
      <c r="X60" s="126">
        <v>2</v>
      </c>
      <c r="Y60" s="127">
        <v>18</v>
      </c>
      <c r="Z60" s="128">
        <v>1</v>
      </c>
      <c r="AA60" s="47"/>
      <c r="AB60" s="125">
        <v>143853</v>
      </c>
      <c r="AC60" s="126">
        <v>31447</v>
      </c>
      <c r="AD60" s="126">
        <v>45730451853</v>
      </c>
      <c r="AE60" s="123">
        <v>99.4</v>
      </c>
      <c r="AF60" s="128">
        <v>13</v>
      </c>
      <c r="AG60" s="114"/>
      <c r="AH60" s="120">
        <v>100180</v>
      </c>
      <c r="AI60" s="116">
        <v>19.8</v>
      </c>
      <c r="AJ60" s="129">
        <v>67576</v>
      </c>
      <c r="AK60" s="116">
        <v>26.7</v>
      </c>
      <c r="AL60" s="129">
        <v>414914</v>
      </c>
      <c r="AM60" s="235">
        <v>95.3</v>
      </c>
      <c r="AN60" s="116">
        <v>29.5</v>
      </c>
      <c r="AO60" s="326">
        <v>31</v>
      </c>
      <c r="AP60" s="740"/>
      <c r="AQ60" s="325">
        <v>3792</v>
      </c>
      <c r="AR60" s="129">
        <v>32</v>
      </c>
      <c r="AS60" s="129">
        <v>4600</v>
      </c>
      <c r="AT60" s="132">
        <v>38</v>
      </c>
      <c r="AU60" s="132">
        <v>3201</v>
      </c>
      <c r="AV60" s="129">
        <v>31</v>
      </c>
      <c r="AW60" s="129">
        <v>2715</v>
      </c>
      <c r="AX60" s="132">
        <v>22</v>
      </c>
      <c r="AY60" s="131">
        <v>23</v>
      </c>
      <c r="AZ60" s="129">
        <v>1562</v>
      </c>
      <c r="BA60" s="131">
        <v>1028</v>
      </c>
      <c r="BB60" s="129">
        <v>1334</v>
      </c>
      <c r="BC60" s="130">
        <v>753</v>
      </c>
      <c r="BD60" s="325">
        <v>21</v>
      </c>
      <c r="BE60" s="129">
        <v>835</v>
      </c>
      <c r="BF60" s="48">
        <v>795</v>
      </c>
      <c r="BG60" s="129">
        <v>877</v>
      </c>
      <c r="BH60" s="48">
        <v>689</v>
      </c>
      <c r="BI60" s="129">
        <v>2</v>
      </c>
      <c r="BJ60" s="129">
        <v>15</v>
      </c>
      <c r="BK60" s="129">
        <v>51</v>
      </c>
      <c r="BL60" s="131">
        <v>25</v>
      </c>
      <c r="BM60" s="131">
        <v>2</v>
      </c>
      <c r="BN60" s="131">
        <v>16</v>
      </c>
      <c r="BO60" s="130">
        <v>4</v>
      </c>
      <c r="BP60" s="120">
        <v>45</v>
      </c>
      <c r="BQ60" s="131">
        <v>3461</v>
      </c>
      <c r="BR60" s="131">
        <v>2145</v>
      </c>
      <c r="BS60" s="131">
        <v>1297</v>
      </c>
      <c r="BT60" s="131">
        <v>2478</v>
      </c>
      <c r="BU60" s="131">
        <v>2356</v>
      </c>
      <c r="BV60" s="130">
        <v>1226</v>
      </c>
      <c r="BW60" s="120">
        <v>32</v>
      </c>
      <c r="BX60" s="131">
        <v>536</v>
      </c>
      <c r="BY60" s="131">
        <v>513</v>
      </c>
      <c r="BZ60" s="129" t="s">
        <v>550</v>
      </c>
      <c r="CA60" s="130">
        <v>8</v>
      </c>
      <c r="CB60" s="130">
        <v>23</v>
      </c>
      <c r="CC60" s="48"/>
      <c r="CD60" s="120">
        <v>41</v>
      </c>
      <c r="CE60" s="129" t="s">
        <v>550</v>
      </c>
      <c r="CF60" s="474">
        <v>8264</v>
      </c>
      <c r="CG60" s="129" t="s">
        <v>550</v>
      </c>
      <c r="CH60" s="517">
        <v>1634.74</v>
      </c>
      <c r="CI60" s="129">
        <v>501</v>
      </c>
      <c r="CJ60" s="130">
        <v>256</v>
      </c>
      <c r="CK60" s="120">
        <v>1645</v>
      </c>
      <c r="CL60" s="116">
        <v>321.8</v>
      </c>
      <c r="CM60" s="129">
        <v>366</v>
      </c>
      <c r="CN60" s="116">
        <v>71.599999999999994</v>
      </c>
      <c r="CO60" s="132">
        <v>1386</v>
      </c>
      <c r="CP60" s="133">
        <v>271.10000000000002</v>
      </c>
      <c r="CQ60" s="114"/>
      <c r="CR60" s="742">
        <v>664</v>
      </c>
      <c r="CS60" s="743">
        <v>5523</v>
      </c>
      <c r="CT60" s="743">
        <v>185</v>
      </c>
      <c r="CU60" s="743">
        <v>2300</v>
      </c>
      <c r="CV60" s="743">
        <v>17938</v>
      </c>
      <c r="CW60" s="743">
        <v>4428</v>
      </c>
      <c r="CX60" s="743">
        <v>4691</v>
      </c>
    </row>
    <row r="61" spans="1:102" ht="15.75" customHeight="1">
      <c r="A61" s="449" t="s">
        <v>260</v>
      </c>
      <c r="B61" s="452">
        <v>10627</v>
      </c>
      <c r="C61" s="462">
        <v>32.799999999999997</v>
      </c>
      <c r="D61" s="455">
        <v>8553</v>
      </c>
      <c r="E61" s="739"/>
      <c r="F61" s="464">
        <v>2</v>
      </c>
      <c r="G61" s="469">
        <v>210</v>
      </c>
      <c r="H61" s="469">
        <v>15</v>
      </c>
      <c r="I61" s="469">
        <v>1166</v>
      </c>
      <c r="J61" s="469">
        <v>2</v>
      </c>
      <c r="K61" s="469">
        <v>47</v>
      </c>
      <c r="L61" s="469">
        <v>1</v>
      </c>
      <c r="M61" s="469">
        <v>60</v>
      </c>
      <c r="N61" s="470">
        <v>40</v>
      </c>
      <c r="O61" s="471">
        <v>1503</v>
      </c>
      <c r="P61" s="453">
        <v>655</v>
      </c>
      <c r="Q61" s="469">
        <v>5</v>
      </c>
      <c r="R61" s="470">
        <v>309</v>
      </c>
      <c r="S61" s="469">
        <v>11</v>
      </c>
      <c r="T61" s="469">
        <v>8</v>
      </c>
      <c r="U61" s="470">
        <v>484</v>
      </c>
      <c r="V61" s="469">
        <v>14</v>
      </c>
      <c r="W61" s="470">
        <v>954</v>
      </c>
      <c r="X61" s="469">
        <v>1</v>
      </c>
      <c r="Y61" s="470">
        <v>46</v>
      </c>
      <c r="Z61" s="471">
        <v>4</v>
      </c>
      <c r="AA61" s="47"/>
      <c r="AB61" s="464">
        <v>97321</v>
      </c>
      <c r="AC61" s="469">
        <v>20110</v>
      </c>
      <c r="AD61" s="469">
        <v>28980177461</v>
      </c>
      <c r="AE61" s="472">
        <v>99.22</v>
      </c>
      <c r="AF61" s="471">
        <v>14</v>
      </c>
      <c r="AG61" s="114"/>
      <c r="AH61" s="452">
        <v>61984</v>
      </c>
      <c r="AI61" s="451">
        <v>19.3</v>
      </c>
      <c r="AJ61" s="455">
        <v>42492</v>
      </c>
      <c r="AK61" s="451">
        <v>25.9</v>
      </c>
      <c r="AL61" s="455">
        <v>458040</v>
      </c>
      <c r="AM61" s="457">
        <v>93.5</v>
      </c>
      <c r="AN61" s="451">
        <v>29.1</v>
      </c>
      <c r="AO61" s="465">
        <v>38.799999999999997</v>
      </c>
      <c r="AP61" s="740"/>
      <c r="AQ61" s="594">
        <v>812</v>
      </c>
      <c r="AR61" s="455">
        <v>11.4</v>
      </c>
      <c r="AS61" s="455">
        <v>6020</v>
      </c>
      <c r="AT61" s="467">
        <v>84.3</v>
      </c>
      <c r="AU61" s="467">
        <v>3882</v>
      </c>
      <c r="AV61" s="455">
        <v>61.4</v>
      </c>
      <c r="AW61" s="455">
        <v>731</v>
      </c>
      <c r="AX61" s="467">
        <v>10.199999999999999</v>
      </c>
      <c r="AY61" s="473">
        <v>23</v>
      </c>
      <c r="AZ61" s="455">
        <v>1479</v>
      </c>
      <c r="BA61" s="473">
        <v>940</v>
      </c>
      <c r="BB61" s="455">
        <v>1195</v>
      </c>
      <c r="BC61" s="456">
        <v>739</v>
      </c>
      <c r="BD61" s="594">
        <v>61</v>
      </c>
      <c r="BE61" s="455">
        <v>3836</v>
      </c>
      <c r="BF61" s="475">
        <v>2642</v>
      </c>
      <c r="BG61" s="455">
        <v>3628</v>
      </c>
      <c r="BH61" s="475">
        <v>2341</v>
      </c>
      <c r="BI61" s="455" t="s">
        <v>550</v>
      </c>
      <c r="BJ61" s="473" t="s">
        <v>550</v>
      </c>
      <c r="BK61" s="473" t="s">
        <v>550</v>
      </c>
      <c r="BL61" s="473" t="s">
        <v>550</v>
      </c>
      <c r="BM61" s="473" t="s">
        <v>550</v>
      </c>
      <c r="BN61" s="473" t="s">
        <v>550</v>
      </c>
      <c r="BO61" s="456" t="s">
        <v>550</v>
      </c>
      <c r="BP61" s="452">
        <v>22</v>
      </c>
      <c r="BQ61" s="473">
        <v>784</v>
      </c>
      <c r="BR61" s="473">
        <v>1238</v>
      </c>
      <c r="BS61" s="473">
        <v>805</v>
      </c>
      <c r="BT61" s="473">
        <v>585</v>
      </c>
      <c r="BU61" s="473">
        <v>1112</v>
      </c>
      <c r="BV61" s="456">
        <v>573</v>
      </c>
      <c r="BW61" s="452">
        <v>19</v>
      </c>
      <c r="BX61" s="475">
        <v>273</v>
      </c>
      <c r="BY61" s="473">
        <v>135</v>
      </c>
      <c r="BZ61" s="455">
        <v>3</v>
      </c>
      <c r="CA61" s="460">
        <v>9</v>
      </c>
      <c r="CB61" s="460">
        <v>16</v>
      </c>
      <c r="CC61" s="48"/>
      <c r="CD61" s="452">
        <v>61</v>
      </c>
      <c r="CE61" s="455" t="s">
        <v>550</v>
      </c>
      <c r="CF61" s="476">
        <v>8599</v>
      </c>
      <c r="CG61" s="455" t="s">
        <v>550</v>
      </c>
      <c r="CH61" s="518">
        <v>2673.8</v>
      </c>
      <c r="CI61" s="455">
        <v>258</v>
      </c>
      <c r="CJ61" s="456">
        <v>193</v>
      </c>
      <c r="CK61" s="452">
        <v>1370</v>
      </c>
      <c r="CL61" s="451">
        <v>415.2</v>
      </c>
      <c r="CM61" s="455">
        <v>320</v>
      </c>
      <c r="CN61" s="451">
        <v>96.9</v>
      </c>
      <c r="CO61" s="467">
        <v>1169</v>
      </c>
      <c r="CP61" s="459">
        <v>354.3</v>
      </c>
      <c r="CQ61" s="114"/>
      <c r="CR61" s="477">
        <v>372</v>
      </c>
      <c r="CS61" s="477">
        <v>3034</v>
      </c>
      <c r="CT61" s="477">
        <v>119</v>
      </c>
      <c r="CU61" s="477">
        <v>1170</v>
      </c>
      <c r="CV61" s="477">
        <v>13984</v>
      </c>
      <c r="CW61" s="477">
        <v>2934</v>
      </c>
      <c r="CX61" s="477">
        <v>3750</v>
      </c>
    </row>
    <row r="62" spans="1:102" ht="15.75" customHeight="1">
      <c r="A62" s="722" t="s">
        <v>266</v>
      </c>
      <c r="B62" s="120">
        <v>6595</v>
      </c>
      <c r="C62" s="234">
        <v>21.7</v>
      </c>
      <c r="D62" s="733">
        <v>5300</v>
      </c>
      <c r="E62" s="739"/>
      <c r="F62" s="125">
        <v>1</v>
      </c>
      <c r="G62" s="126">
        <v>125</v>
      </c>
      <c r="H62" s="126">
        <v>9</v>
      </c>
      <c r="I62" s="126">
        <v>559</v>
      </c>
      <c r="J62" s="126">
        <v>19</v>
      </c>
      <c r="K62" s="126">
        <v>508</v>
      </c>
      <c r="L62" s="129">
        <v>1</v>
      </c>
      <c r="M62" s="129">
        <v>50</v>
      </c>
      <c r="N62" s="127">
        <v>77</v>
      </c>
      <c r="O62" s="128">
        <v>3175</v>
      </c>
      <c r="P62" s="114">
        <v>1147</v>
      </c>
      <c r="Q62" s="126">
        <v>7</v>
      </c>
      <c r="R62" s="127">
        <v>270</v>
      </c>
      <c r="S62" s="126">
        <v>2</v>
      </c>
      <c r="T62" s="126">
        <v>8</v>
      </c>
      <c r="U62" s="127">
        <v>700</v>
      </c>
      <c r="V62" s="126">
        <v>3</v>
      </c>
      <c r="W62" s="127">
        <v>170</v>
      </c>
      <c r="X62" s="126" t="s">
        <v>550</v>
      </c>
      <c r="Y62" s="127" t="s">
        <v>550</v>
      </c>
      <c r="Z62" s="128">
        <v>28</v>
      </c>
      <c r="AA62" s="47"/>
      <c r="AB62" s="125">
        <v>83650</v>
      </c>
      <c r="AC62" s="126">
        <v>16667</v>
      </c>
      <c r="AD62" s="126">
        <v>24493753906</v>
      </c>
      <c r="AE62" s="123">
        <v>98.4</v>
      </c>
      <c r="AF62" s="128">
        <v>11</v>
      </c>
      <c r="AG62" s="114"/>
      <c r="AH62" s="120">
        <v>62930</v>
      </c>
      <c r="AI62" s="116">
        <v>20.8</v>
      </c>
      <c r="AJ62" s="129">
        <v>39613</v>
      </c>
      <c r="AK62" s="116">
        <v>28.6</v>
      </c>
      <c r="AL62" s="129">
        <v>413812</v>
      </c>
      <c r="AM62" s="235">
        <v>95.8</v>
      </c>
      <c r="AN62" s="116">
        <v>37.299999999999997</v>
      </c>
      <c r="AO62" s="326">
        <v>19</v>
      </c>
      <c r="AP62" s="740"/>
      <c r="AQ62" s="325">
        <v>1608</v>
      </c>
      <c r="AR62" s="129">
        <v>19.8</v>
      </c>
      <c r="AS62" s="129">
        <v>4951</v>
      </c>
      <c r="AT62" s="132">
        <v>61.2</v>
      </c>
      <c r="AU62" s="132">
        <v>3487</v>
      </c>
      <c r="AV62" s="129">
        <v>47.7</v>
      </c>
      <c r="AW62" s="129">
        <v>1169</v>
      </c>
      <c r="AX62" s="132">
        <v>14.4</v>
      </c>
      <c r="AY62" s="131">
        <v>9</v>
      </c>
      <c r="AZ62" s="129">
        <v>763</v>
      </c>
      <c r="BA62" s="131">
        <v>427</v>
      </c>
      <c r="BB62" s="129">
        <v>598</v>
      </c>
      <c r="BC62" s="130">
        <v>323</v>
      </c>
      <c r="BD62" s="325">
        <v>54</v>
      </c>
      <c r="BE62" s="129">
        <v>3776</v>
      </c>
      <c r="BF62" s="48">
        <v>2779</v>
      </c>
      <c r="BG62" s="129">
        <v>3654</v>
      </c>
      <c r="BH62" s="48">
        <v>2492</v>
      </c>
      <c r="BI62" s="129" t="s">
        <v>550</v>
      </c>
      <c r="BJ62" s="131" t="s">
        <v>550</v>
      </c>
      <c r="BK62" s="131" t="s">
        <v>550</v>
      </c>
      <c r="BL62" s="131" t="s">
        <v>550</v>
      </c>
      <c r="BM62" s="131" t="s">
        <v>550</v>
      </c>
      <c r="BN62" s="131" t="s">
        <v>550</v>
      </c>
      <c r="BO62" s="130" t="s">
        <v>550</v>
      </c>
      <c r="BP62" s="120">
        <v>23</v>
      </c>
      <c r="BQ62" s="131">
        <v>1764</v>
      </c>
      <c r="BR62" s="131">
        <v>741</v>
      </c>
      <c r="BS62" s="131">
        <v>704</v>
      </c>
      <c r="BT62" s="131">
        <v>1270</v>
      </c>
      <c r="BU62" s="131">
        <v>678</v>
      </c>
      <c r="BV62" s="130">
        <v>585</v>
      </c>
      <c r="BW62" s="120">
        <v>6</v>
      </c>
      <c r="BX62" s="48">
        <v>123</v>
      </c>
      <c r="BY62" s="131">
        <v>71</v>
      </c>
      <c r="BZ62" s="129">
        <v>7</v>
      </c>
      <c r="CA62" s="122" t="s">
        <v>550</v>
      </c>
      <c r="CB62" s="122">
        <v>9</v>
      </c>
      <c r="CC62" s="48"/>
      <c r="CD62" s="120">
        <v>32</v>
      </c>
      <c r="CE62" s="427" t="s">
        <v>550</v>
      </c>
      <c r="CF62" s="474">
        <v>7254</v>
      </c>
      <c r="CG62" s="129" t="s">
        <v>550</v>
      </c>
      <c r="CH62" s="517">
        <v>2401.0168077796384</v>
      </c>
      <c r="CI62" s="129">
        <v>316</v>
      </c>
      <c r="CJ62" s="130">
        <v>197</v>
      </c>
      <c r="CK62" s="120">
        <v>1808</v>
      </c>
      <c r="CL62" s="116">
        <v>598.43374530818676</v>
      </c>
      <c r="CM62" s="129">
        <v>315</v>
      </c>
      <c r="CN62" s="116">
        <v>104.26251646685775</v>
      </c>
      <c r="CO62" s="132">
        <v>916</v>
      </c>
      <c r="CP62" s="133">
        <v>303.18877804330702</v>
      </c>
      <c r="CQ62" s="114"/>
      <c r="CR62" s="134">
        <v>446</v>
      </c>
      <c r="CS62" s="134">
        <v>3779</v>
      </c>
      <c r="CT62" s="134">
        <v>112</v>
      </c>
      <c r="CU62" s="134">
        <v>1239</v>
      </c>
      <c r="CV62" s="134">
        <v>11814</v>
      </c>
      <c r="CW62" s="134">
        <v>2751</v>
      </c>
      <c r="CX62" s="134">
        <v>3966</v>
      </c>
    </row>
    <row r="63" spans="1:102" ht="15.75" customHeight="1">
      <c r="A63" s="449" t="s">
        <v>351</v>
      </c>
      <c r="B63" s="452">
        <v>11853</v>
      </c>
      <c r="C63" s="462">
        <v>29.6</v>
      </c>
      <c r="D63" s="455">
        <v>9253</v>
      </c>
      <c r="E63" s="739"/>
      <c r="F63" s="453">
        <v>8</v>
      </c>
      <c r="G63" s="469">
        <v>390</v>
      </c>
      <c r="H63" s="469">
        <v>28</v>
      </c>
      <c r="I63" s="469">
        <v>1650</v>
      </c>
      <c r="J63" s="469">
        <v>17</v>
      </c>
      <c r="K63" s="469">
        <v>455</v>
      </c>
      <c r="L63" s="469">
        <v>3</v>
      </c>
      <c r="M63" s="469">
        <v>150</v>
      </c>
      <c r="N63" s="469">
        <v>82</v>
      </c>
      <c r="O63" s="486">
        <v>2459</v>
      </c>
      <c r="P63" s="453">
        <v>1762</v>
      </c>
      <c r="Q63" s="469">
        <v>11</v>
      </c>
      <c r="R63" s="470">
        <v>519</v>
      </c>
      <c r="S63" s="469">
        <v>4</v>
      </c>
      <c r="T63" s="469">
        <v>16</v>
      </c>
      <c r="U63" s="469">
        <v>1314</v>
      </c>
      <c r="V63" s="469">
        <v>3</v>
      </c>
      <c r="W63" s="469">
        <v>48</v>
      </c>
      <c r="X63" s="469">
        <v>4</v>
      </c>
      <c r="Y63" s="469">
        <v>72</v>
      </c>
      <c r="Z63" s="471">
        <v>10</v>
      </c>
      <c r="AA63" s="47"/>
      <c r="AB63" s="453">
        <v>135493</v>
      </c>
      <c r="AC63" s="469">
        <v>29681</v>
      </c>
      <c r="AD63" s="469">
        <v>42211666542</v>
      </c>
      <c r="AE63" s="472">
        <v>98.38</v>
      </c>
      <c r="AF63" s="486">
        <v>20</v>
      </c>
      <c r="AG63" s="114"/>
      <c r="AH63" s="594">
        <v>90341</v>
      </c>
      <c r="AI63" s="451">
        <v>22.38</v>
      </c>
      <c r="AJ63" s="455">
        <v>61018</v>
      </c>
      <c r="AK63" s="451">
        <v>29.71</v>
      </c>
      <c r="AL63" s="455">
        <v>504424</v>
      </c>
      <c r="AM63" s="457">
        <v>92.91</v>
      </c>
      <c r="AN63" s="451">
        <v>32.200000000000003</v>
      </c>
      <c r="AO63" s="465">
        <v>30.1</v>
      </c>
      <c r="AP63" s="740"/>
      <c r="AQ63" s="594">
        <v>2371</v>
      </c>
      <c r="AR63" s="455">
        <v>26.6</v>
      </c>
      <c r="AS63" s="455">
        <v>5890</v>
      </c>
      <c r="AT63" s="467">
        <v>66.2</v>
      </c>
      <c r="AU63" s="467">
        <v>3690</v>
      </c>
      <c r="AV63" s="455">
        <v>48.5</v>
      </c>
      <c r="AW63" s="455">
        <v>723</v>
      </c>
      <c r="AX63" s="467">
        <v>8.1</v>
      </c>
      <c r="AY63" s="473">
        <v>5</v>
      </c>
      <c r="AZ63" s="455">
        <v>354</v>
      </c>
      <c r="BA63" s="473">
        <v>196</v>
      </c>
      <c r="BB63" s="455">
        <v>181</v>
      </c>
      <c r="BC63" s="456">
        <v>102</v>
      </c>
      <c r="BD63" s="594">
        <v>73</v>
      </c>
      <c r="BE63" s="455">
        <v>3239</v>
      </c>
      <c r="BF63" s="475">
        <v>2536</v>
      </c>
      <c r="BG63" s="455">
        <v>3271</v>
      </c>
      <c r="BH63" s="475">
        <v>2093</v>
      </c>
      <c r="BI63" s="455">
        <v>1</v>
      </c>
      <c r="BJ63" s="473">
        <v>45</v>
      </c>
      <c r="BK63" s="473">
        <v>45</v>
      </c>
      <c r="BL63" s="473">
        <v>27</v>
      </c>
      <c r="BM63" s="473">
        <v>18</v>
      </c>
      <c r="BN63" s="473">
        <v>43</v>
      </c>
      <c r="BO63" s="456">
        <v>22</v>
      </c>
      <c r="BP63" s="594">
        <v>47</v>
      </c>
      <c r="BQ63" s="473">
        <v>2168</v>
      </c>
      <c r="BR63" s="473">
        <v>2355</v>
      </c>
      <c r="BS63" s="473">
        <v>1781</v>
      </c>
      <c r="BT63" s="473">
        <v>1548</v>
      </c>
      <c r="BU63" s="473">
        <v>2374</v>
      </c>
      <c r="BV63" s="456">
        <v>1455</v>
      </c>
      <c r="BW63" s="452">
        <v>1</v>
      </c>
      <c r="BX63" s="475">
        <v>9</v>
      </c>
      <c r="BY63" s="473">
        <v>2</v>
      </c>
      <c r="BZ63" s="240" t="s">
        <v>550</v>
      </c>
      <c r="CA63" s="460">
        <v>4</v>
      </c>
      <c r="CB63" s="460">
        <v>15</v>
      </c>
      <c r="CC63" s="48"/>
      <c r="CD63" s="594">
        <v>43</v>
      </c>
      <c r="CE63" s="455" t="s">
        <v>550</v>
      </c>
      <c r="CF63" s="476">
        <v>10399</v>
      </c>
      <c r="CG63" s="467" t="s">
        <v>550</v>
      </c>
      <c r="CH63" s="745">
        <v>2576.4</v>
      </c>
      <c r="CI63" s="455">
        <v>512</v>
      </c>
      <c r="CJ63" s="456">
        <v>267</v>
      </c>
      <c r="CK63" s="452">
        <v>2065</v>
      </c>
      <c r="CL63" s="451">
        <v>511.6</v>
      </c>
      <c r="CM63" s="455">
        <v>582</v>
      </c>
      <c r="CN63" s="462">
        <v>144.19999999999999</v>
      </c>
      <c r="CO63" s="467">
        <v>1281</v>
      </c>
      <c r="CP63" s="465">
        <v>317.39999999999998</v>
      </c>
      <c r="CQ63" s="114"/>
      <c r="CR63" s="477">
        <v>515</v>
      </c>
      <c r="CS63" s="477">
        <v>4335</v>
      </c>
      <c r="CT63" s="477">
        <v>206</v>
      </c>
      <c r="CU63" s="477">
        <v>1699</v>
      </c>
      <c r="CV63" s="477">
        <v>22467</v>
      </c>
      <c r="CW63" s="477">
        <v>4490</v>
      </c>
      <c r="CX63" s="477">
        <v>5222</v>
      </c>
    </row>
    <row r="64" spans="1:102" ht="15.75" customHeight="1">
      <c r="A64" s="722" t="s">
        <v>566</v>
      </c>
      <c r="B64" s="120">
        <v>4913</v>
      </c>
      <c r="C64" s="234">
        <v>20.7</v>
      </c>
      <c r="D64" s="129">
        <v>3941</v>
      </c>
      <c r="E64" s="739"/>
      <c r="F64" s="114">
        <v>4</v>
      </c>
      <c r="G64" s="126">
        <v>285</v>
      </c>
      <c r="H64" s="126">
        <v>20</v>
      </c>
      <c r="I64" s="126">
        <v>1198</v>
      </c>
      <c r="J64" s="126">
        <v>5</v>
      </c>
      <c r="K64" s="126">
        <v>126</v>
      </c>
      <c r="L64" s="126" t="s">
        <v>550</v>
      </c>
      <c r="M64" s="126" t="s">
        <v>550</v>
      </c>
      <c r="N64" s="126">
        <v>74</v>
      </c>
      <c r="O64" s="128">
        <v>1136</v>
      </c>
      <c r="P64" s="125">
        <v>932</v>
      </c>
      <c r="Q64" s="144">
        <v>8</v>
      </c>
      <c r="R64" s="47">
        <v>400</v>
      </c>
      <c r="S64" s="126">
        <v>2</v>
      </c>
      <c r="T64" s="126">
        <v>10</v>
      </c>
      <c r="U64" s="144">
        <v>789</v>
      </c>
      <c r="V64" s="126">
        <v>4</v>
      </c>
      <c r="W64" s="144">
        <v>158</v>
      </c>
      <c r="X64" s="126">
        <v>3</v>
      </c>
      <c r="Y64" s="144">
        <v>31</v>
      </c>
      <c r="Z64" s="128">
        <v>1</v>
      </c>
      <c r="AA64" s="47"/>
      <c r="AB64" s="114">
        <v>78182</v>
      </c>
      <c r="AC64" s="126">
        <v>15358</v>
      </c>
      <c r="AD64" s="126">
        <v>22708720237</v>
      </c>
      <c r="AE64" s="123">
        <v>97.2</v>
      </c>
      <c r="AF64" s="128">
        <v>9</v>
      </c>
      <c r="AG64" s="114"/>
      <c r="AH64" s="120">
        <v>49831</v>
      </c>
      <c r="AI64" s="116">
        <v>20.7</v>
      </c>
      <c r="AJ64" s="129">
        <v>33352</v>
      </c>
      <c r="AK64" s="116">
        <v>27.7</v>
      </c>
      <c r="AL64" s="129">
        <v>423143</v>
      </c>
      <c r="AM64" s="116">
        <v>93.5</v>
      </c>
      <c r="AN64" s="116">
        <v>31.3</v>
      </c>
      <c r="AO64" s="326">
        <v>75.400000000000006</v>
      </c>
      <c r="AP64" s="740"/>
      <c r="AQ64" s="325">
        <v>1769</v>
      </c>
      <c r="AR64" s="129">
        <v>30</v>
      </c>
      <c r="AS64" s="129">
        <v>3725</v>
      </c>
      <c r="AT64" s="129">
        <v>64</v>
      </c>
      <c r="AU64" s="129">
        <v>2640</v>
      </c>
      <c r="AV64" s="129">
        <v>50</v>
      </c>
      <c r="AW64" s="129">
        <v>262</v>
      </c>
      <c r="AX64" s="129">
        <v>5</v>
      </c>
      <c r="AY64" s="129">
        <v>3</v>
      </c>
      <c r="AZ64" s="129">
        <v>84</v>
      </c>
      <c r="BA64" s="129">
        <v>136</v>
      </c>
      <c r="BB64" s="129">
        <v>101</v>
      </c>
      <c r="BC64" s="130">
        <v>91</v>
      </c>
      <c r="BD64" s="325">
        <v>52</v>
      </c>
      <c r="BE64" s="129">
        <v>2132</v>
      </c>
      <c r="BF64" s="129">
        <v>2115</v>
      </c>
      <c r="BG64" s="129">
        <v>2064</v>
      </c>
      <c r="BH64" s="129">
        <v>1583</v>
      </c>
      <c r="BI64" s="129" t="s">
        <v>550</v>
      </c>
      <c r="BJ64" s="131" t="s">
        <v>550</v>
      </c>
      <c r="BK64" s="131" t="s">
        <v>550</v>
      </c>
      <c r="BL64" s="131" t="s">
        <v>550</v>
      </c>
      <c r="BM64" s="131" t="s">
        <v>550</v>
      </c>
      <c r="BN64" s="131" t="s">
        <v>550</v>
      </c>
      <c r="BO64" s="130" t="s">
        <v>550</v>
      </c>
      <c r="BP64" s="120">
        <v>40</v>
      </c>
      <c r="BQ64" s="129">
        <v>2080</v>
      </c>
      <c r="BR64" s="129">
        <v>1735</v>
      </c>
      <c r="BS64" s="129">
        <v>1141</v>
      </c>
      <c r="BT64" s="129">
        <v>1458</v>
      </c>
      <c r="BU64" s="129">
        <v>1538</v>
      </c>
      <c r="BV64" s="130">
        <v>936</v>
      </c>
      <c r="BW64" s="120">
        <v>4</v>
      </c>
      <c r="BX64" s="129">
        <v>47</v>
      </c>
      <c r="BY64" s="129">
        <v>21</v>
      </c>
      <c r="BZ64" s="129" t="s">
        <v>550</v>
      </c>
      <c r="CA64" s="122" t="s">
        <v>550</v>
      </c>
      <c r="CB64" s="130">
        <v>10</v>
      </c>
      <c r="CC64" s="48"/>
      <c r="CD64" s="325">
        <v>24</v>
      </c>
      <c r="CE64" s="129" t="s">
        <v>550</v>
      </c>
      <c r="CF64" s="474">
        <v>5122</v>
      </c>
      <c r="CG64" s="132" t="s">
        <v>550</v>
      </c>
      <c r="CH64" s="517">
        <v>2126.4</v>
      </c>
      <c r="CI64" s="129">
        <v>220</v>
      </c>
      <c r="CJ64" s="130">
        <v>125</v>
      </c>
      <c r="CK64" s="120">
        <v>719</v>
      </c>
      <c r="CL64" s="116">
        <v>295.60000000000002</v>
      </c>
      <c r="CM64" s="129">
        <v>188</v>
      </c>
      <c r="CN64" s="116">
        <v>77.3</v>
      </c>
      <c r="CO64" s="132">
        <v>515</v>
      </c>
      <c r="CP64" s="133">
        <v>211.7</v>
      </c>
      <c r="CQ64" s="114"/>
      <c r="CR64" s="134">
        <v>266</v>
      </c>
      <c r="CS64" s="134">
        <v>2731</v>
      </c>
      <c r="CT64" s="134">
        <v>100</v>
      </c>
      <c r="CU64" s="134">
        <v>823</v>
      </c>
      <c r="CV64" s="134">
        <v>12680</v>
      </c>
      <c r="CW64" s="134">
        <v>2862</v>
      </c>
      <c r="CX64" s="134">
        <v>3208</v>
      </c>
    </row>
    <row r="65" spans="1:102" ht="15.75" customHeight="1">
      <c r="A65" s="449" t="s">
        <v>261</v>
      </c>
      <c r="B65" s="452">
        <v>8329</v>
      </c>
      <c r="C65" s="462">
        <v>17.48</v>
      </c>
      <c r="D65" s="455">
        <v>6991</v>
      </c>
      <c r="E65" s="739"/>
      <c r="F65" s="453">
        <v>1</v>
      </c>
      <c r="G65" s="469">
        <v>65</v>
      </c>
      <c r="H65" s="469">
        <v>20</v>
      </c>
      <c r="I65" s="469">
        <v>1124</v>
      </c>
      <c r="J65" s="469">
        <v>15</v>
      </c>
      <c r="K65" s="469">
        <v>362</v>
      </c>
      <c r="L65" s="469">
        <v>1</v>
      </c>
      <c r="M65" s="469">
        <v>50</v>
      </c>
      <c r="N65" s="469">
        <v>163</v>
      </c>
      <c r="O65" s="486">
        <v>5711</v>
      </c>
      <c r="P65" s="453">
        <v>1646</v>
      </c>
      <c r="Q65" s="469">
        <v>7</v>
      </c>
      <c r="R65" s="470">
        <v>350</v>
      </c>
      <c r="S65" s="469" t="s">
        <v>550</v>
      </c>
      <c r="T65" s="469">
        <v>20</v>
      </c>
      <c r="U65" s="469">
        <v>1124</v>
      </c>
      <c r="V65" s="469">
        <v>2</v>
      </c>
      <c r="W65" s="469">
        <v>18</v>
      </c>
      <c r="X65" s="469">
        <v>2</v>
      </c>
      <c r="Y65" s="469">
        <v>15</v>
      </c>
      <c r="Z65" s="471">
        <v>7</v>
      </c>
      <c r="AA65" s="47"/>
      <c r="AB65" s="453">
        <v>133369</v>
      </c>
      <c r="AC65" s="469">
        <v>26221</v>
      </c>
      <c r="AD65" s="469">
        <v>37986525252</v>
      </c>
      <c r="AE65" s="472">
        <v>97.79</v>
      </c>
      <c r="AF65" s="486">
        <v>23</v>
      </c>
      <c r="AG65" s="114"/>
      <c r="AH65" s="594">
        <v>85460</v>
      </c>
      <c r="AI65" s="451">
        <v>17.940000000000001</v>
      </c>
      <c r="AJ65" s="455">
        <v>57031</v>
      </c>
      <c r="AK65" s="451">
        <v>25.09</v>
      </c>
      <c r="AL65" s="455">
        <v>463813</v>
      </c>
      <c r="AM65" s="457">
        <v>95.95</v>
      </c>
      <c r="AN65" s="451">
        <v>31.5</v>
      </c>
      <c r="AO65" s="465">
        <v>22.9</v>
      </c>
      <c r="AP65" s="740"/>
      <c r="AQ65" s="594">
        <v>2214</v>
      </c>
      <c r="AR65" s="455">
        <v>18.100000000000001</v>
      </c>
      <c r="AS65" s="455">
        <v>6896</v>
      </c>
      <c r="AT65" s="467">
        <v>56</v>
      </c>
      <c r="AU65" s="467">
        <v>5417</v>
      </c>
      <c r="AV65" s="455">
        <v>49</v>
      </c>
      <c r="AW65" s="455">
        <v>1740</v>
      </c>
      <c r="AX65" s="467">
        <v>14.2</v>
      </c>
      <c r="AY65" s="473">
        <v>11</v>
      </c>
      <c r="AZ65" s="455">
        <v>734</v>
      </c>
      <c r="BA65" s="473">
        <v>242</v>
      </c>
      <c r="BB65" s="455">
        <v>638</v>
      </c>
      <c r="BC65" s="456">
        <v>361</v>
      </c>
      <c r="BD65" s="594">
        <v>59</v>
      </c>
      <c r="BE65" s="455">
        <v>2812</v>
      </c>
      <c r="BF65" s="475">
        <v>2164</v>
      </c>
      <c r="BG65" s="455">
        <v>2719</v>
      </c>
      <c r="BH65" s="475">
        <v>1949</v>
      </c>
      <c r="BI65" s="455">
        <v>2</v>
      </c>
      <c r="BJ65" s="473">
        <v>54</v>
      </c>
      <c r="BK65" s="473">
        <v>55</v>
      </c>
      <c r="BL65" s="473">
        <v>34</v>
      </c>
      <c r="BM65" s="473">
        <v>20</v>
      </c>
      <c r="BN65" s="473">
        <v>59</v>
      </c>
      <c r="BO65" s="456">
        <v>37</v>
      </c>
      <c r="BP65" s="594">
        <v>54</v>
      </c>
      <c r="BQ65" s="473">
        <v>2357</v>
      </c>
      <c r="BR65" s="473">
        <v>3252</v>
      </c>
      <c r="BS65" s="473">
        <v>2270</v>
      </c>
      <c r="BT65" s="473">
        <v>1836</v>
      </c>
      <c r="BU65" s="473">
        <v>3241</v>
      </c>
      <c r="BV65" s="456">
        <v>1995</v>
      </c>
      <c r="BW65" s="452">
        <v>27</v>
      </c>
      <c r="BX65" s="475">
        <v>414</v>
      </c>
      <c r="BY65" s="473">
        <v>340</v>
      </c>
      <c r="BZ65" s="240" t="s">
        <v>550</v>
      </c>
      <c r="CA65" s="460">
        <v>1</v>
      </c>
      <c r="CB65" s="460">
        <v>12</v>
      </c>
      <c r="CC65" s="325"/>
      <c r="CD65" s="452">
        <v>53</v>
      </c>
      <c r="CE65" s="455" t="s">
        <v>550</v>
      </c>
      <c r="CF65" s="476">
        <v>8908</v>
      </c>
      <c r="CG65" s="455" t="s">
        <v>550</v>
      </c>
      <c r="CH65" s="745">
        <v>1869.9</v>
      </c>
      <c r="CI65" s="455">
        <v>397</v>
      </c>
      <c r="CJ65" s="456">
        <v>230</v>
      </c>
      <c r="CK65" s="452">
        <v>1336</v>
      </c>
      <c r="CL65" s="451">
        <v>280.39999999999998</v>
      </c>
      <c r="CM65" s="455">
        <v>318</v>
      </c>
      <c r="CN65" s="462">
        <v>66.8</v>
      </c>
      <c r="CO65" s="467">
        <v>1061</v>
      </c>
      <c r="CP65" s="465">
        <v>222.7</v>
      </c>
      <c r="CQ65" s="114"/>
      <c r="CR65" s="477">
        <v>617</v>
      </c>
      <c r="CS65" s="477">
        <v>4698</v>
      </c>
      <c r="CT65" s="477">
        <v>165</v>
      </c>
      <c r="CU65" s="477">
        <v>2019</v>
      </c>
      <c r="CV65" s="477">
        <v>20945</v>
      </c>
      <c r="CW65" s="477">
        <v>4467</v>
      </c>
      <c r="CX65" s="477">
        <v>5474</v>
      </c>
    </row>
    <row r="66" spans="1:102" ht="15.75" customHeight="1">
      <c r="A66" s="722" t="s">
        <v>222</v>
      </c>
      <c r="B66" s="120">
        <v>8298</v>
      </c>
      <c r="C66" s="234">
        <v>20.77</v>
      </c>
      <c r="D66" s="129">
        <v>6736</v>
      </c>
      <c r="E66" s="739"/>
      <c r="F66" s="114">
        <v>6</v>
      </c>
      <c r="G66" s="126">
        <v>344</v>
      </c>
      <c r="H66" s="126">
        <v>24</v>
      </c>
      <c r="I66" s="126">
        <v>1533</v>
      </c>
      <c r="J66" s="126">
        <v>1</v>
      </c>
      <c r="K66" s="126">
        <v>22</v>
      </c>
      <c r="L66" s="126">
        <v>2</v>
      </c>
      <c r="M66" s="126">
        <v>100</v>
      </c>
      <c r="N66" s="126">
        <v>202</v>
      </c>
      <c r="O66" s="128">
        <v>5348</v>
      </c>
      <c r="P66" s="125">
        <v>1461</v>
      </c>
      <c r="Q66" s="144">
        <v>7</v>
      </c>
      <c r="R66" s="47">
        <v>280</v>
      </c>
      <c r="S66" s="126">
        <v>3</v>
      </c>
      <c r="T66" s="126">
        <v>12</v>
      </c>
      <c r="U66" s="144">
        <v>992</v>
      </c>
      <c r="V66" s="126">
        <v>4</v>
      </c>
      <c r="W66" s="144">
        <v>144</v>
      </c>
      <c r="X66" s="126">
        <v>2</v>
      </c>
      <c r="Y66" s="144">
        <v>36</v>
      </c>
      <c r="Z66" s="128">
        <v>2</v>
      </c>
      <c r="AA66" s="47"/>
      <c r="AB66" s="114">
        <v>114525</v>
      </c>
      <c r="AC66" s="126">
        <v>19046</v>
      </c>
      <c r="AD66" s="126">
        <v>31166889964</v>
      </c>
      <c r="AE66" s="123">
        <v>97.74</v>
      </c>
      <c r="AF66" s="128">
        <v>19</v>
      </c>
      <c r="AG66" s="114"/>
      <c r="AH66" s="120">
        <v>84734</v>
      </c>
      <c r="AI66" s="116">
        <v>21.2</v>
      </c>
      <c r="AJ66" s="129">
        <v>55743</v>
      </c>
      <c r="AK66" s="116">
        <v>27.8</v>
      </c>
      <c r="AL66" s="129">
        <v>390614</v>
      </c>
      <c r="AM66" s="116">
        <v>93.2</v>
      </c>
      <c r="AN66" s="116">
        <v>28</v>
      </c>
      <c r="AO66" s="326">
        <v>11.5</v>
      </c>
      <c r="AP66" s="740"/>
      <c r="AQ66" s="325">
        <v>2885</v>
      </c>
      <c r="AR66" s="129">
        <v>27</v>
      </c>
      <c r="AS66" s="129">
        <v>6896</v>
      </c>
      <c r="AT66" s="129">
        <v>66</v>
      </c>
      <c r="AU66" s="129">
        <v>5034</v>
      </c>
      <c r="AV66" s="129">
        <v>54</v>
      </c>
      <c r="AW66" s="129">
        <v>1263</v>
      </c>
      <c r="AX66" s="129">
        <v>12</v>
      </c>
      <c r="AY66" s="129">
        <v>5</v>
      </c>
      <c r="AZ66" s="129">
        <v>175</v>
      </c>
      <c r="BA66" s="129">
        <v>120</v>
      </c>
      <c r="BB66" s="129">
        <v>141</v>
      </c>
      <c r="BC66" s="130">
        <v>100</v>
      </c>
      <c r="BD66" s="325">
        <v>75</v>
      </c>
      <c r="BE66" s="129">
        <v>3451</v>
      </c>
      <c r="BF66" s="129">
        <v>2554</v>
      </c>
      <c r="BG66" s="129">
        <v>3394</v>
      </c>
      <c r="BH66" s="129">
        <v>2420</v>
      </c>
      <c r="BI66" s="129" t="s">
        <v>550</v>
      </c>
      <c r="BJ66" s="131" t="s">
        <v>550</v>
      </c>
      <c r="BK66" s="131" t="s">
        <v>550</v>
      </c>
      <c r="BL66" s="131" t="s">
        <v>550</v>
      </c>
      <c r="BM66" s="131" t="s">
        <v>550</v>
      </c>
      <c r="BN66" s="131" t="s">
        <v>550</v>
      </c>
      <c r="BO66" s="130" t="s">
        <v>550</v>
      </c>
      <c r="BP66" s="120">
        <v>69</v>
      </c>
      <c r="BQ66" s="129">
        <v>2460</v>
      </c>
      <c r="BR66" s="129">
        <v>3241</v>
      </c>
      <c r="BS66" s="129">
        <v>2697</v>
      </c>
      <c r="BT66" s="129">
        <v>1914</v>
      </c>
      <c r="BU66" s="129">
        <v>3361</v>
      </c>
      <c r="BV66" s="130">
        <v>2394</v>
      </c>
      <c r="BW66" s="120">
        <v>11</v>
      </c>
      <c r="BX66" s="129">
        <v>153</v>
      </c>
      <c r="BY66" s="129">
        <v>120</v>
      </c>
      <c r="BZ66" s="129" t="s">
        <v>550</v>
      </c>
      <c r="CA66" s="130">
        <v>16</v>
      </c>
      <c r="CB66" s="130">
        <v>35</v>
      </c>
      <c r="CC66" s="325"/>
      <c r="CD66" s="120">
        <v>36</v>
      </c>
      <c r="CE66" s="129">
        <v>1</v>
      </c>
      <c r="CF66" s="474">
        <v>6674</v>
      </c>
      <c r="CG66" s="132">
        <v>42</v>
      </c>
      <c r="CH66" s="517">
        <v>1669</v>
      </c>
      <c r="CI66" s="129">
        <v>394</v>
      </c>
      <c r="CJ66" s="130">
        <v>225</v>
      </c>
      <c r="CK66" s="120">
        <v>1616</v>
      </c>
      <c r="CL66" s="116">
        <v>402.7</v>
      </c>
      <c r="CM66" s="129">
        <v>346</v>
      </c>
      <c r="CN66" s="116">
        <v>86.2</v>
      </c>
      <c r="CO66" s="132">
        <v>1067</v>
      </c>
      <c r="CP66" s="133">
        <v>265.89999999999998</v>
      </c>
      <c r="CQ66" s="114"/>
      <c r="CR66" s="134">
        <v>435</v>
      </c>
      <c r="CS66" s="134">
        <v>4797</v>
      </c>
      <c r="CT66" s="134">
        <v>124</v>
      </c>
      <c r="CU66" s="134">
        <v>1334</v>
      </c>
      <c r="CV66" s="134">
        <v>18159</v>
      </c>
      <c r="CW66" s="134">
        <v>3797</v>
      </c>
      <c r="CX66" s="134">
        <v>4956</v>
      </c>
    </row>
    <row r="67" spans="1:102" ht="15.75" customHeight="1">
      <c r="A67" s="449" t="s">
        <v>251</v>
      </c>
      <c r="B67" s="464">
        <v>14620</v>
      </c>
      <c r="C67" s="472">
        <v>25.13</v>
      </c>
      <c r="D67" s="471">
        <v>11608</v>
      </c>
      <c r="E67" s="739"/>
      <c r="F67" s="464">
        <v>3</v>
      </c>
      <c r="G67" s="469">
        <v>170</v>
      </c>
      <c r="H67" s="469">
        <v>47</v>
      </c>
      <c r="I67" s="469">
        <v>2761</v>
      </c>
      <c r="J67" s="469">
        <v>7</v>
      </c>
      <c r="K67" s="469">
        <v>156</v>
      </c>
      <c r="L67" s="469">
        <v>1</v>
      </c>
      <c r="M67" s="469">
        <v>38</v>
      </c>
      <c r="N67" s="469">
        <v>209</v>
      </c>
      <c r="O67" s="471">
        <v>5353</v>
      </c>
      <c r="P67" s="464">
        <v>2022</v>
      </c>
      <c r="Q67" s="469">
        <v>15</v>
      </c>
      <c r="R67" s="470">
        <v>508</v>
      </c>
      <c r="S67" s="469">
        <v>7</v>
      </c>
      <c r="T67" s="469">
        <v>20</v>
      </c>
      <c r="U67" s="469">
        <v>1438</v>
      </c>
      <c r="V67" s="469">
        <v>6</v>
      </c>
      <c r="W67" s="469">
        <v>223</v>
      </c>
      <c r="X67" s="469">
        <v>1</v>
      </c>
      <c r="Y67" s="469">
        <v>5</v>
      </c>
      <c r="Z67" s="471">
        <v>1</v>
      </c>
      <c r="AA67" s="47"/>
      <c r="AB67" s="453">
        <v>168163</v>
      </c>
      <c r="AC67" s="469">
        <v>34569</v>
      </c>
      <c r="AD67" s="469">
        <v>50333853228</v>
      </c>
      <c r="AE67" s="472">
        <v>97.4</v>
      </c>
      <c r="AF67" s="471">
        <v>20</v>
      </c>
      <c r="AG67" s="114"/>
      <c r="AH67" s="452">
        <v>115051</v>
      </c>
      <c r="AI67" s="451">
        <v>19.2</v>
      </c>
      <c r="AJ67" s="455">
        <v>77436</v>
      </c>
      <c r="AK67" s="451">
        <v>25.7</v>
      </c>
      <c r="AL67" s="455">
        <v>483314</v>
      </c>
      <c r="AM67" s="451">
        <v>93.3</v>
      </c>
      <c r="AN67" s="451">
        <v>35.6</v>
      </c>
      <c r="AO67" s="465">
        <v>26.6</v>
      </c>
      <c r="AP67" s="740"/>
      <c r="AQ67" s="594">
        <v>5177</v>
      </c>
      <c r="AR67" s="455">
        <v>32.9</v>
      </c>
      <c r="AS67" s="455">
        <v>7865</v>
      </c>
      <c r="AT67" s="455">
        <v>50</v>
      </c>
      <c r="AU67" s="455">
        <v>4890</v>
      </c>
      <c r="AV67" s="455">
        <v>34.700000000000003</v>
      </c>
      <c r="AW67" s="455">
        <v>2939</v>
      </c>
      <c r="AX67" s="455">
        <v>18.7</v>
      </c>
      <c r="AY67" s="455">
        <v>11</v>
      </c>
      <c r="AZ67" s="455">
        <v>508</v>
      </c>
      <c r="BA67" s="455">
        <v>382</v>
      </c>
      <c r="BB67" s="455">
        <v>444</v>
      </c>
      <c r="BC67" s="456">
        <v>258</v>
      </c>
      <c r="BD67" s="452">
        <v>110</v>
      </c>
      <c r="BE67" s="455">
        <v>4503</v>
      </c>
      <c r="BF67" s="475">
        <v>4377</v>
      </c>
      <c r="BG67" s="455">
        <v>5250</v>
      </c>
      <c r="BH67" s="455">
        <v>3367</v>
      </c>
      <c r="BI67" s="455" t="s">
        <v>550</v>
      </c>
      <c r="BJ67" s="455" t="s">
        <v>550</v>
      </c>
      <c r="BK67" s="455" t="s">
        <v>550</v>
      </c>
      <c r="BL67" s="473" t="s">
        <v>550</v>
      </c>
      <c r="BM67" s="473" t="s">
        <v>550</v>
      </c>
      <c r="BN67" s="455" t="s">
        <v>550</v>
      </c>
      <c r="BO67" s="456" t="s">
        <v>550</v>
      </c>
      <c r="BP67" s="452">
        <v>60</v>
      </c>
      <c r="BQ67" s="455">
        <v>5453</v>
      </c>
      <c r="BR67" s="455">
        <v>2020</v>
      </c>
      <c r="BS67" s="455">
        <v>1615</v>
      </c>
      <c r="BT67" s="455">
        <v>4305</v>
      </c>
      <c r="BU67" s="455">
        <v>2171</v>
      </c>
      <c r="BV67" s="456">
        <v>1265</v>
      </c>
      <c r="BW67" s="452" t="s">
        <v>550</v>
      </c>
      <c r="BX67" s="475" t="s">
        <v>550</v>
      </c>
      <c r="BY67" s="455" t="s">
        <v>550</v>
      </c>
      <c r="BZ67" s="455">
        <v>136</v>
      </c>
      <c r="CA67" s="460">
        <v>3</v>
      </c>
      <c r="CB67" s="460">
        <v>16</v>
      </c>
      <c r="CC67" s="325"/>
      <c r="CD67" s="452">
        <v>87</v>
      </c>
      <c r="CE67" s="455">
        <v>1</v>
      </c>
      <c r="CF67" s="455">
        <v>13938</v>
      </c>
      <c r="CG67" s="467">
        <v>574</v>
      </c>
      <c r="CH67" s="518">
        <v>2328.6999999999998</v>
      </c>
      <c r="CI67" s="455">
        <v>546</v>
      </c>
      <c r="CJ67" s="456">
        <v>377</v>
      </c>
      <c r="CK67" s="452">
        <v>2692</v>
      </c>
      <c r="CL67" s="451">
        <v>449.8</v>
      </c>
      <c r="CM67" s="455">
        <v>767</v>
      </c>
      <c r="CN67" s="451">
        <v>128.19999999999999</v>
      </c>
      <c r="CO67" s="467">
        <v>1617</v>
      </c>
      <c r="CP67" s="459">
        <v>270.2</v>
      </c>
      <c r="CQ67" s="114"/>
      <c r="CR67" s="477">
        <v>762</v>
      </c>
      <c r="CS67" s="477">
        <v>7638</v>
      </c>
      <c r="CT67" s="477">
        <v>448</v>
      </c>
      <c r="CU67" s="477">
        <v>6784</v>
      </c>
      <c r="CV67" s="477">
        <v>29117</v>
      </c>
      <c r="CW67" s="477">
        <v>6347</v>
      </c>
      <c r="CX67" s="477">
        <v>7184</v>
      </c>
    </row>
    <row r="68" spans="1:102" ht="15.75" customHeight="1" thickBot="1">
      <c r="A68" s="722" t="s">
        <v>499</v>
      </c>
      <c r="B68" s="325">
        <v>13229</v>
      </c>
      <c r="C68" s="329">
        <v>41.93</v>
      </c>
      <c r="D68" s="129">
        <v>10587</v>
      </c>
      <c r="E68" s="739"/>
      <c r="F68" s="125">
        <v>1</v>
      </c>
      <c r="G68" s="126">
        <v>70</v>
      </c>
      <c r="H68" s="126">
        <v>7</v>
      </c>
      <c r="I68" s="126">
        <v>620</v>
      </c>
      <c r="J68" s="126">
        <v>7</v>
      </c>
      <c r="K68" s="126">
        <v>203</v>
      </c>
      <c r="L68" s="126" t="s">
        <v>550</v>
      </c>
      <c r="M68" s="126" t="s">
        <v>550</v>
      </c>
      <c r="N68" s="127">
        <v>10</v>
      </c>
      <c r="O68" s="128">
        <v>395</v>
      </c>
      <c r="P68" s="125">
        <v>741</v>
      </c>
      <c r="Q68" s="126">
        <v>1</v>
      </c>
      <c r="R68" s="127">
        <v>50</v>
      </c>
      <c r="S68" s="126">
        <v>4</v>
      </c>
      <c r="T68" s="126">
        <v>6</v>
      </c>
      <c r="U68" s="127">
        <v>482</v>
      </c>
      <c r="V68" s="126">
        <v>1</v>
      </c>
      <c r="W68" s="127">
        <v>21</v>
      </c>
      <c r="X68" s="126" t="s">
        <v>550</v>
      </c>
      <c r="Y68" s="127" t="s">
        <v>550</v>
      </c>
      <c r="Z68" s="128">
        <v>3</v>
      </c>
      <c r="AA68" s="47"/>
      <c r="AB68" s="125">
        <v>76907</v>
      </c>
      <c r="AC68" s="126">
        <v>15090</v>
      </c>
      <c r="AD68" s="126">
        <v>22938911921</v>
      </c>
      <c r="AE68" s="123">
        <v>95.4</v>
      </c>
      <c r="AF68" s="128">
        <v>18</v>
      </c>
      <c r="AG68" s="114"/>
      <c r="AH68" s="120">
        <v>75959</v>
      </c>
      <c r="AI68" s="116">
        <v>23.9</v>
      </c>
      <c r="AJ68" s="129">
        <v>49093</v>
      </c>
      <c r="AK68" s="116">
        <v>31.4</v>
      </c>
      <c r="AL68" s="129">
        <v>383481</v>
      </c>
      <c r="AM68" s="235">
        <v>93.8</v>
      </c>
      <c r="AN68" s="116">
        <v>29.4</v>
      </c>
      <c r="AO68" s="326">
        <v>53.9</v>
      </c>
      <c r="AP68" s="740"/>
      <c r="AQ68" s="325">
        <v>949</v>
      </c>
      <c r="AR68" s="396">
        <v>11</v>
      </c>
      <c r="AS68" s="131">
        <v>5774</v>
      </c>
      <c r="AT68" s="131">
        <v>66.599999999999994</v>
      </c>
      <c r="AU68" s="129">
        <v>3984</v>
      </c>
      <c r="AV68" s="129">
        <v>50.4</v>
      </c>
      <c r="AW68" s="131">
        <v>827</v>
      </c>
      <c r="AX68" s="131">
        <v>9.5</v>
      </c>
      <c r="AY68" s="129" t="s">
        <v>550</v>
      </c>
      <c r="AZ68" s="131" t="s">
        <v>550</v>
      </c>
      <c r="BA68" s="131" t="s">
        <v>550</v>
      </c>
      <c r="BB68" s="131" t="s">
        <v>550</v>
      </c>
      <c r="BC68" s="130" t="s">
        <v>550</v>
      </c>
      <c r="BD68" s="120">
        <v>81</v>
      </c>
      <c r="BE68" s="131">
        <v>3366</v>
      </c>
      <c r="BF68" s="131">
        <v>3468</v>
      </c>
      <c r="BG68" s="131">
        <v>3048</v>
      </c>
      <c r="BH68" s="131">
        <v>3050</v>
      </c>
      <c r="BI68" s="129">
        <v>19</v>
      </c>
      <c r="BJ68" s="131">
        <v>360</v>
      </c>
      <c r="BK68" s="131">
        <v>1408</v>
      </c>
      <c r="BL68" s="131">
        <v>197</v>
      </c>
      <c r="BM68" s="131">
        <v>168</v>
      </c>
      <c r="BN68" s="131">
        <v>996</v>
      </c>
      <c r="BO68" s="130">
        <v>190</v>
      </c>
      <c r="BP68" s="120">
        <v>37</v>
      </c>
      <c r="BQ68" s="131">
        <v>588</v>
      </c>
      <c r="BR68" s="131">
        <v>2447</v>
      </c>
      <c r="BS68" s="131">
        <v>953</v>
      </c>
      <c r="BT68" s="131">
        <v>469</v>
      </c>
      <c r="BU68" s="131">
        <v>2370</v>
      </c>
      <c r="BV68" s="130">
        <v>911</v>
      </c>
      <c r="BW68" s="120">
        <v>20</v>
      </c>
      <c r="BX68" s="48">
        <v>363</v>
      </c>
      <c r="BY68" s="131">
        <v>268</v>
      </c>
      <c r="BZ68" s="131">
        <v>23</v>
      </c>
      <c r="CA68" s="131">
        <v>10</v>
      </c>
      <c r="CB68" s="134">
        <v>17</v>
      </c>
      <c r="CC68" s="325"/>
      <c r="CD68" s="744">
        <v>17</v>
      </c>
      <c r="CE68" s="129" t="s">
        <v>550</v>
      </c>
      <c r="CF68" s="474">
        <v>3496</v>
      </c>
      <c r="CG68" s="129" t="s">
        <v>550</v>
      </c>
      <c r="CH68" s="517">
        <v>1102.0999999999999</v>
      </c>
      <c r="CI68" s="129">
        <v>275</v>
      </c>
      <c r="CJ68" s="130">
        <v>182</v>
      </c>
      <c r="CK68" s="120">
        <v>820</v>
      </c>
      <c r="CL68" s="116">
        <v>258.2</v>
      </c>
      <c r="CM68" s="129">
        <v>243</v>
      </c>
      <c r="CN68" s="116">
        <v>77</v>
      </c>
      <c r="CO68" s="132">
        <v>676</v>
      </c>
      <c r="CP68" s="133">
        <v>165.7</v>
      </c>
      <c r="CQ68" s="114"/>
      <c r="CR68" s="134">
        <v>380</v>
      </c>
      <c r="CS68" s="134">
        <v>4506</v>
      </c>
      <c r="CT68" s="134">
        <v>195</v>
      </c>
      <c r="CU68" s="134">
        <v>1823</v>
      </c>
      <c r="CV68" s="134">
        <v>13626</v>
      </c>
      <c r="CW68" s="134">
        <v>3391</v>
      </c>
      <c r="CX68" s="134">
        <v>6623</v>
      </c>
    </row>
    <row r="69" spans="1:102" s="658" customFormat="1" ht="15.75" customHeight="1" thickTop="1">
      <c r="A69" s="450" t="s">
        <v>665</v>
      </c>
      <c r="B69" s="554">
        <f>SUM(B7:B68)</f>
        <v>399104</v>
      </c>
      <c r="C69" s="553" t="s">
        <v>550</v>
      </c>
      <c r="D69" s="958">
        <f>SUM(D7:D68)</f>
        <v>324570</v>
      </c>
      <c r="E69" s="739"/>
      <c r="F69" s="554">
        <f t="shared" ref="F69:Z69" si="1">SUM(F7:F68)</f>
        <v>120</v>
      </c>
      <c r="G69" s="553">
        <f t="shared" si="1"/>
        <v>9399</v>
      </c>
      <c r="H69" s="553">
        <f t="shared" si="1"/>
        <v>1232</v>
      </c>
      <c r="I69" s="553">
        <f t="shared" si="1"/>
        <v>89568</v>
      </c>
      <c r="J69" s="553">
        <f t="shared" si="1"/>
        <v>551</v>
      </c>
      <c r="K69" s="553">
        <f t="shared" si="1"/>
        <v>14928</v>
      </c>
      <c r="L69" s="553">
        <f t="shared" si="1"/>
        <v>44</v>
      </c>
      <c r="M69" s="553">
        <f t="shared" si="1"/>
        <v>2400</v>
      </c>
      <c r="N69" s="553">
        <f t="shared" si="1"/>
        <v>4486</v>
      </c>
      <c r="O69" s="555">
        <f t="shared" si="1"/>
        <v>156812</v>
      </c>
      <c r="P69" s="556">
        <f t="shared" si="1"/>
        <v>72263</v>
      </c>
      <c r="Q69" s="553">
        <f t="shared" si="1"/>
        <v>409</v>
      </c>
      <c r="R69" s="553">
        <f t="shared" si="1"/>
        <v>17445</v>
      </c>
      <c r="S69" s="553">
        <f t="shared" si="1"/>
        <v>269</v>
      </c>
      <c r="T69" s="553">
        <f t="shared" si="1"/>
        <v>663</v>
      </c>
      <c r="U69" s="553">
        <f t="shared" si="1"/>
        <v>58833</v>
      </c>
      <c r="V69" s="553">
        <f t="shared" si="1"/>
        <v>138</v>
      </c>
      <c r="W69" s="553">
        <f t="shared" si="1"/>
        <v>7871</v>
      </c>
      <c r="X69" s="553">
        <f t="shared" si="1"/>
        <v>65</v>
      </c>
      <c r="Y69" s="553">
        <f t="shared" si="1"/>
        <v>2002</v>
      </c>
      <c r="Z69" s="555">
        <f t="shared" si="1"/>
        <v>320</v>
      </c>
      <c r="AA69" s="47"/>
      <c r="AB69" s="554">
        <f>SUM(AB7:AB68)</f>
        <v>6399979</v>
      </c>
      <c r="AC69" s="553">
        <f>SUM(AC7:AC68)</f>
        <v>1266339</v>
      </c>
      <c r="AD69" s="553">
        <f>SUM(AD7:AD68)</f>
        <v>1842507454498</v>
      </c>
      <c r="AE69" s="553" t="s">
        <v>550</v>
      </c>
      <c r="AF69" s="555">
        <f>SUM(AF7:AF68)</f>
        <v>925</v>
      </c>
      <c r="AG69" s="114"/>
      <c r="AH69" s="556">
        <f>SUM(AH7:AH68)</f>
        <v>4389536</v>
      </c>
      <c r="AI69" s="553" t="s">
        <v>550</v>
      </c>
      <c r="AJ69" s="553">
        <f>SUM(AJ7:AJ68)</f>
        <v>2934252</v>
      </c>
      <c r="AK69" s="553" t="s">
        <v>550</v>
      </c>
      <c r="AL69" s="553">
        <f>SUM(AL7:AL68)</f>
        <v>25431604.999498982</v>
      </c>
      <c r="AM69" s="553" t="s">
        <v>550</v>
      </c>
      <c r="AN69" s="553" t="s">
        <v>550</v>
      </c>
      <c r="AO69" s="555" t="s">
        <v>550</v>
      </c>
      <c r="AP69" s="114"/>
      <c r="AQ69" s="557">
        <f t="shared" ref="AQ69:CB69" si="2">SUM(AQ7:AQ68)</f>
        <v>107213</v>
      </c>
      <c r="AR69" s="558" t="s">
        <v>788</v>
      </c>
      <c r="AS69" s="558">
        <f t="shared" si="2"/>
        <v>296288</v>
      </c>
      <c r="AT69" s="558" t="s">
        <v>788</v>
      </c>
      <c r="AU69" s="558">
        <f t="shared" si="2"/>
        <v>201856</v>
      </c>
      <c r="AV69" s="558" t="s">
        <v>788</v>
      </c>
      <c r="AW69" s="558">
        <f>SUM(AW7:AW68)</f>
        <v>59294</v>
      </c>
      <c r="AX69" s="558" t="s">
        <v>788</v>
      </c>
      <c r="AY69" s="558">
        <f t="shared" si="2"/>
        <v>990</v>
      </c>
      <c r="AZ69" s="558">
        <f t="shared" si="2"/>
        <v>69691</v>
      </c>
      <c r="BA69" s="558">
        <f t="shared" si="2"/>
        <v>35920</v>
      </c>
      <c r="BB69" s="558">
        <f t="shared" si="2"/>
        <v>56766</v>
      </c>
      <c r="BC69" s="559">
        <f t="shared" si="2"/>
        <v>28899</v>
      </c>
      <c r="BD69" s="560">
        <f t="shared" si="2"/>
        <v>2347</v>
      </c>
      <c r="BE69" s="558">
        <f t="shared" si="2"/>
        <v>120351</v>
      </c>
      <c r="BF69" s="558">
        <f t="shared" si="2"/>
        <v>93618</v>
      </c>
      <c r="BG69" s="558">
        <f t="shared" si="2"/>
        <v>119631</v>
      </c>
      <c r="BH69" s="558">
        <f t="shared" si="2"/>
        <v>84989</v>
      </c>
      <c r="BI69" s="558">
        <f t="shared" si="2"/>
        <v>163</v>
      </c>
      <c r="BJ69" s="558">
        <f t="shared" si="2"/>
        <v>7302</v>
      </c>
      <c r="BK69" s="558">
        <f t="shared" si="2"/>
        <v>10511</v>
      </c>
      <c r="BL69" s="834">
        <f t="shared" si="2"/>
        <v>4371</v>
      </c>
      <c r="BM69" s="834">
        <f t="shared" si="2"/>
        <v>4315</v>
      </c>
      <c r="BN69" s="558">
        <f t="shared" si="2"/>
        <v>9064</v>
      </c>
      <c r="BO69" s="559">
        <f t="shared" si="2"/>
        <v>3511</v>
      </c>
      <c r="BP69" s="560">
        <f t="shared" si="2"/>
        <v>1908</v>
      </c>
      <c r="BQ69" s="558">
        <f t="shared" si="2"/>
        <v>94442</v>
      </c>
      <c r="BR69" s="558">
        <f t="shared" si="2"/>
        <v>110411</v>
      </c>
      <c r="BS69" s="558">
        <f t="shared" si="2"/>
        <v>73209</v>
      </c>
      <c r="BT69" s="558">
        <f t="shared" si="2"/>
        <v>68815</v>
      </c>
      <c r="BU69" s="558">
        <f t="shared" si="2"/>
        <v>107374</v>
      </c>
      <c r="BV69" s="559">
        <f t="shared" si="2"/>
        <v>64148</v>
      </c>
      <c r="BW69" s="560">
        <f t="shared" si="2"/>
        <v>1137</v>
      </c>
      <c r="BX69" s="558">
        <f t="shared" si="2"/>
        <v>19770</v>
      </c>
      <c r="BY69" s="558">
        <f t="shared" si="2"/>
        <v>15266</v>
      </c>
      <c r="BZ69" s="558">
        <f t="shared" si="2"/>
        <v>673</v>
      </c>
      <c r="CA69" s="561">
        <f>SUM(CA7:CA68)</f>
        <v>531</v>
      </c>
      <c r="CB69" s="564">
        <f t="shared" si="2"/>
        <v>1044</v>
      </c>
      <c r="CC69" s="325"/>
      <c r="CD69" s="560">
        <f t="shared" ref="CD69:CX69" si="3">SUM(CD7:CD68)</f>
        <v>1641</v>
      </c>
      <c r="CE69" s="558">
        <f t="shared" si="3"/>
        <v>45</v>
      </c>
      <c r="CF69" s="558">
        <f t="shared" si="3"/>
        <v>329188</v>
      </c>
      <c r="CG69" s="562">
        <f t="shared" si="3"/>
        <v>16278</v>
      </c>
      <c r="CH69" s="1331">
        <f t="shared" si="3"/>
        <v>93272.62630588231</v>
      </c>
      <c r="CI69" s="558">
        <f t="shared" si="3"/>
        <v>19533</v>
      </c>
      <c r="CJ69" s="559">
        <f t="shared" si="3"/>
        <v>12099</v>
      </c>
      <c r="CK69" s="560">
        <f t="shared" si="3"/>
        <v>71128</v>
      </c>
      <c r="CL69" s="563">
        <f t="shared" si="3"/>
        <v>19844.594240897313</v>
      </c>
      <c r="CM69" s="558">
        <f t="shared" si="3"/>
        <v>19570</v>
      </c>
      <c r="CN69" s="563">
        <f t="shared" si="3"/>
        <v>5375.3606932572211</v>
      </c>
      <c r="CO69" s="562">
        <f t="shared" ref="CO69:CP69" si="4">SUM(CO7:CO68)</f>
        <v>60219</v>
      </c>
      <c r="CP69" s="591">
        <f t="shared" si="4"/>
        <v>16438.522132941423</v>
      </c>
      <c r="CQ69" s="114"/>
      <c r="CR69" s="564">
        <f t="shared" si="3"/>
        <v>25399</v>
      </c>
      <c r="CS69" s="564">
        <f t="shared" ref="CS69:CU69" si="5">SUM(CS7:CS68)</f>
        <v>219175</v>
      </c>
      <c r="CT69" s="564">
        <f t="shared" si="3"/>
        <v>7840</v>
      </c>
      <c r="CU69" s="564">
        <f t="shared" si="5"/>
        <v>92402</v>
      </c>
      <c r="CV69" s="564">
        <f t="shared" si="3"/>
        <v>855839</v>
      </c>
      <c r="CW69" s="564">
        <f t="shared" si="3"/>
        <v>209375</v>
      </c>
      <c r="CX69" s="564">
        <f t="shared" si="3"/>
        <v>243814</v>
      </c>
    </row>
    <row r="70" spans="1:102" ht="15.75" customHeight="1">
      <c r="A70" s="569" t="s">
        <v>666</v>
      </c>
      <c r="B70" s="959">
        <f>AVERAGE(B7:B68)</f>
        <v>6437.1612903225805</v>
      </c>
      <c r="C70" s="960">
        <f>AVERAGE(C7:C68)</f>
        <v>17.315080645161292</v>
      </c>
      <c r="D70" s="961">
        <f>AVERAGE(D7:D68)</f>
        <v>5235</v>
      </c>
      <c r="E70" s="748"/>
      <c r="F70" s="962">
        <f t="shared" ref="F70:Z70" si="6">AVERAGE(F7:F68)</f>
        <v>2</v>
      </c>
      <c r="G70" s="963">
        <f t="shared" si="6"/>
        <v>156.65</v>
      </c>
      <c r="H70" s="963">
        <f t="shared" si="6"/>
        <v>19.870967741935484</v>
      </c>
      <c r="I70" s="963">
        <f t="shared" si="6"/>
        <v>1444.6451612903227</v>
      </c>
      <c r="J70" s="963">
        <f t="shared" si="6"/>
        <v>9.1833333333333336</v>
      </c>
      <c r="K70" s="963">
        <f t="shared" si="6"/>
        <v>248.8</v>
      </c>
      <c r="L70" s="963">
        <f t="shared" si="6"/>
        <v>1.4666666666666666</v>
      </c>
      <c r="M70" s="963">
        <f t="shared" si="6"/>
        <v>80</v>
      </c>
      <c r="N70" s="963">
        <f t="shared" si="6"/>
        <v>72.354838709677423</v>
      </c>
      <c r="O70" s="964">
        <f t="shared" si="6"/>
        <v>2529.2258064516127</v>
      </c>
      <c r="P70" s="962">
        <f t="shared" si="6"/>
        <v>1165.5322580645161</v>
      </c>
      <c r="Q70" s="963">
        <f t="shared" si="6"/>
        <v>6.7049180327868854</v>
      </c>
      <c r="R70" s="963">
        <f t="shared" si="6"/>
        <v>285.98360655737707</v>
      </c>
      <c r="S70" s="963">
        <f t="shared" si="6"/>
        <v>4.5593220338983054</v>
      </c>
      <c r="T70" s="963">
        <f t="shared" si="6"/>
        <v>10.693548387096774</v>
      </c>
      <c r="U70" s="963">
        <f t="shared" si="6"/>
        <v>948.91935483870964</v>
      </c>
      <c r="V70" s="963">
        <f t="shared" si="6"/>
        <v>2.9361702127659575</v>
      </c>
      <c r="W70" s="963">
        <f t="shared" si="6"/>
        <v>167.46808510638297</v>
      </c>
      <c r="X70" s="963">
        <f t="shared" si="6"/>
        <v>1.911764705882353</v>
      </c>
      <c r="Y70" s="963">
        <f t="shared" si="6"/>
        <v>58.882352941176471</v>
      </c>
      <c r="Z70" s="964">
        <f t="shared" si="6"/>
        <v>9.6969696969696972</v>
      </c>
      <c r="AA70" s="47"/>
      <c r="AB70" s="965">
        <f>AVERAGE(AB7:AB68)</f>
        <v>103225.46774193548</v>
      </c>
      <c r="AC70" s="963">
        <f>AVERAGE(AC7:AC68)</f>
        <v>20424.822580645163</v>
      </c>
      <c r="AD70" s="963">
        <f>AVERAGE(AD7:AD68)</f>
        <v>29717862169.322582</v>
      </c>
      <c r="AE70" s="966">
        <f>AVERAGE(AE7:AE68)</f>
        <v>98.129516129032226</v>
      </c>
      <c r="AF70" s="964">
        <f>AVERAGE(AF7:AF68)</f>
        <v>14.919354838709678</v>
      </c>
      <c r="AG70" s="114"/>
      <c r="AH70" s="962">
        <f t="shared" ref="AH70:AO70" si="7">AVERAGE(AH7:AH68)</f>
        <v>70798.967741935485</v>
      </c>
      <c r="AI70" s="966">
        <f t="shared" si="7"/>
        <v>19.469960726325063</v>
      </c>
      <c r="AJ70" s="963">
        <f t="shared" si="7"/>
        <v>47326.645161290326</v>
      </c>
      <c r="AK70" s="966">
        <f t="shared" si="7"/>
        <v>27.482969497154002</v>
      </c>
      <c r="AL70" s="963">
        <f t="shared" si="7"/>
        <v>410187.17741127388</v>
      </c>
      <c r="AM70" s="966">
        <f t="shared" si="7"/>
        <v>93.723165501067697</v>
      </c>
      <c r="AN70" s="966">
        <f t="shared" si="7"/>
        <v>34.695161290322581</v>
      </c>
      <c r="AO70" s="967">
        <f t="shared" si="7"/>
        <v>22.532258064516128</v>
      </c>
      <c r="AP70" s="754"/>
      <c r="AQ70" s="955">
        <f t="shared" ref="AQ70:CB70" si="8">AVERAGE(AQ7:AQ68)</f>
        <v>1729.241935483871</v>
      </c>
      <c r="AR70" s="949">
        <f t="shared" si="8"/>
        <v>20.573413674789933</v>
      </c>
      <c r="AS70" s="949">
        <f t="shared" si="8"/>
        <v>4778.8387096774195</v>
      </c>
      <c r="AT70" s="949">
        <f t="shared" si="8"/>
        <v>56.468658549976169</v>
      </c>
      <c r="AU70" s="949">
        <f t="shared" si="8"/>
        <v>3255.7419354838707</v>
      </c>
      <c r="AV70" s="949">
        <f t="shared" si="8"/>
        <v>43.448512713981565</v>
      </c>
      <c r="AW70" s="949">
        <f>AVERAGE(AW7:AW68)</f>
        <v>956.35483870967744</v>
      </c>
      <c r="AX70" s="949">
        <f t="shared" si="8"/>
        <v>10.841080312581767</v>
      </c>
      <c r="AY70" s="949">
        <f t="shared" si="8"/>
        <v>17.678571428571427</v>
      </c>
      <c r="AZ70" s="949">
        <f t="shared" si="8"/>
        <v>1244.4821428571429</v>
      </c>
      <c r="BA70" s="949">
        <f t="shared" si="8"/>
        <v>641.42857142857144</v>
      </c>
      <c r="BB70" s="949">
        <f t="shared" si="8"/>
        <v>1013.6785714285714</v>
      </c>
      <c r="BC70" s="951">
        <f t="shared" si="8"/>
        <v>516.05357142857144</v>
      </c>
      <c r="BD70" s="952">
        <f t="shared" si="8"/>
        <v>37.854838709677416</v>
      </c>
      <c r="BE70" s="949">
        <f t="shared" si="8"/>
        <v>1941.1451612903227</v>
      </c>
      <c r="BF70" s="949">
        <f t="shared" si="8"/>
        <v>1509.9677419354839</v>
      </c>
      <c r="BG70" s="949">
        <f t="shared" si="8"/>
        <v>1929.5322580645161</v>
      </c>
      <c r="BH70" s="949">
        <f t="shared" si="8"/>
        <v>1370.7903225806451</v>
      </c>
      <c r="BI70" s="949">
        <f t="shared" si="8"/>
        <v>6.2692307692307692</v>
      </c>
      <c r="BJ70" s="949">
        <f t="shared" si="8"/>
        <v>280.84615384615387</v>
      </c>
      <c r="BK70" s="949">
        <f t="shared" si="8"/>
        <v>404.26923076923077</v>
      </c>
      <c r="BL70" s="956">
        <f t="shared" si="8"/>
        <v>168.11538461538461</v>
      </c>
      <c r="BM70" s="956">
        <f t="shared" si="8"/>
        <v>165.96153846153845</v>
      </c>
      <c r="BN70" s="956">
        <f t="shared" si="8"/>
        <v>335.7037037037037</v>
      </c>
      <c r="BO70" s="951">
        <f t="shared" si="8"/>
        <v>130.03703703703704</v>
      </c>
      <c r="BP70" s="955">
        <f t="shared" si="8"/>
        <v>31.278688524590162</v>
      </c>
      <c r="BQ70" s="956">
        <f t="shared" si="8"/>
        <v>1548.2295081967213</v>
      </c>
      <c r="BR70" s="956">
        <f t="shared" si="8"/>
        <v>1810.016393442623</v>
      </c>
      <c r="BS70" s="956">
        <f t="shared" si="8"/>
        <v>1200.1475409836066</v>
      </c>
      <c r="BT70" s="956">
        <f t="shared" si="8"/>
        <v>1128.1147540983607</v>
      </c>
      <c r="BU70" s="956">
        <f t="shared" si="8"/>
        <v>1760.2295081967213</v>
      </c>
      <c r="BV70" s="951">
        <f t="shared" si="8"/>
        <v>1034.6451612903227</v>
      </c>
      <c r="BW70" s="952">
        <f t="shared" si="8"/>
        <v>22.294117647058822</v>
      </c>
      <c r="BX70" s="949">
        <f t="shared" si="8"/>
        <v>387.64705882352939</v>
      </c>
      <c r="BY70" s="949">
        <f t="shared" si="8"/>
        <v>293.57692307692309</v>
      </c>
      <c r="BZ70" s="949">
        <f t="shared" si="8"/>
        <v>25.884615384615383</v>
      </c>
      <c r="CA70" s="957">
        <f>AVERAGE(CA7:CA68)</f>
        <v>10.211538461538462</v>
      </c>
      <c r="CB70" s="947">
        <f t="shared" si="8"/>
        <v>16.838709677419356</v>
      </c>
      <c r="CC70" s="325"/>
      <c r="CD70" s="952">
        <f>AVERAGE(CD7:CD68)</f>
        <v>26.467741935483872</v>
      </c>
      <c r="CE70" s="949">
        <f t="shared" ref="CE70:CL70" si="9">AVERAGE(CE7:CE68)</f>
        <v>1.2162162162162162</v>
      </c>
      <c r="CF70" s="949">
        <f t="shared" si="9"/>
        <v>5309.4838709677415</v>
      </c>
      <c r="CG70" s="948">
        <f t="shared" si="9"/>
        <v>428.36842105263156</v>
      </c>
      <c r="CH70" s="950">
        <f t="shared" si="9"/>
        <v>1504.3971984819727</v>
      </c>
      <c r="CI70" s="949">
        <f t="shared" si="9"/>
        <v>315.04838709677421</v>
      </c>
      <c r="CJ70" s="951">
        <f t="shared" si="9"/>
        <v>195.14516129032259</v>
      </c>
      <c r="CK70" s="952">
        <f t="shared" si="9"/>
        <v>1147.2258064516129</v>
      </c>
      <c r="CL70" s="953">
        <f t="shared" si="9"/>
        <v>320.0741006596341</v>
      </c>
      <c r="CM70" s="949">
        <f>AVERAGE(CM7:CM68)</f>
        <v>315.64516129032256</v>
      </c>
      <c r="CN70" s="953">
        <f>AVERAGE(CN7:CN68)</f>
        <v>86.699366020277765</v>
      </c>
      <c r="CO70" s="948">
        <f>AVERAGE(CO7:CO68)</f>
        <v>971.27419354838707</v>
      </c>
      <c r="CP70" s="954">
        <f>AVERAGE(CP7:CP68)</f>
        <v>265.13745375711972</v>
      </c>
      <c r="CQ70" s="114"/>
      <c r="CR70" s="947">
        <f t="shared" ref="CR70:CX70" si="10">AVERAGE(CR7:CR68)</f>
        <v>409.66129032258067</v>
      </c>
      <c r="CS70" s="947">
        <f t="shared" si="10"/>
        <v>3535.0806451612902</v>
      </c>
      <c r="CT70" s="947">
        <f t="shared" si="10"/>
        <v>126.45161290322581</v>
      </c>
      <c r="CU70" s="947">
        <f t="shared" si="10"/>
        <v>1490.3548387096773</v>
      </c>
      <c r="CV70" s="947">
        <f t="shared" si="10"/>
        <v>13803.854838709678</v>
      </c>
      <c r="CW70" s="947">
        <f t="shared" si="10"/>
        <v>3377.016129032258</v>
      </c>
      <c r="CX70" s="947">
        <f t="shared" si="10"/>
        <v>3932.483870967742</v>
      </c>
    </row>
    <row r="71" spans="1:102" s="113" customFormat="1" ht="13.15" customHeight="1">
      <c r="A71" s="936" t="s">
        <v>793</v>
      </c>
      <c r="B71" s="1487"/>
      <c r="C71" s="1487"/>
      <c r="D71" s="1487"/>
      <c r="E71" s="707"/>
      <c r="F71" s="40"/>
      <c r="G71" s="899"/>
      <c r="H71" s="899"/>
      <c r="I71" s="899"/>
      <c r="J71" s="899"/>
      <c r="K71" s="899"/>
      <c r="L71" s="899"/>
      <c r="M71" s="899"/>
      <c r="N71" s="707"/>
      <c r="O71" s="708"/>
      <c r="P71" s="708"/>
      <c r="Q71" s="136"/>
      <c r="R71" s="137"/>
      <c r="S71" s="137"/>
      <c r="T71" s="137"/>
      <c r="U71" s="137"/>
      <c r="V71" s="137"/>
      <c r="W71" s="137"/>
      <c r="X71" s="137"/>
      <c r="Y71" s="137"/>
      <c r="Z71" s="137"/>
      <c r="AA71" s="137"/>
      <c r="AB71" s="1487"/>
      <c r="AC71" s="1488"/>
      <c r="AD71" s="1488"/>
      <c r="AE71" s="1488"/>
      <c r="AF71" s="1488"/>
      <c r="AG71" s="826"/>
      <c r="AH71" s="40"/>
      <c r="AI71" s="899"/>
      <c r="AJ71" s="899"/>
      <c r="AK71" s="899"/>
      <c r="AL71" s="899"/>
      <c r="AM71" s="899"/>
      <c r="AN71" s="40"/>
      <c r="AQ71" s="1382"/>
      <c r="AR71" s="1382"/>
      <c r="AS71" s="1451"/>
      <c r="AT71" s="1451"/>
      <c r="AU71" s="1452"/>
      <c r="AV71" s="826"/>
      <c r="AW71" s="40"/>
      <c r="AX71" s="826"/>
      <c r="AY71" s="40"/>
      <c r="AZ71" s="826"/>
      <c r="BA71" s="826"/>
      <c r="BB71" s="826"/>
      <c r="BC71" s="826"/>
      <c r="BD71" s="1382"/>
      <c r="BE71" s="1451"/>
      <c r="BF71" s="1451"/>
      <c r="BG71" s="1451"/>
      <c r="BH71" s="1452"/>
      <c r="BI71" s="899"/>
      <c r="BJ71" s="826"/>
      <c r="BK71" s="826"/>
      <c r="BL71" s="826"/>
      <c r="BM71" s="826"/>
      <c r="BN71" s="826"/>
      <c r="BO71" s="826"/>
      <c r="BP71" s="1382"/>
      <c r="BQ71" s="1451"/>
      <c r="BR71" s="1451"/>
      <c r="BS71" s="1451"/>
      <c r="BT71" s="1451"/>
      <c r="BU71" s="1451"/>
      <c r="BV71" s="1452"/>
      <c r="BW71" s="40"/>
      <c r="BX71" s="40"/>
      <c r="BY71" s="826"/>
      <c r="BZ71" s="138"/>
      <c r="CA71" s="138"/>
      <c r="CB71" s="138"/>
      <c r="CC71" s="138"/>
      <c r="CD71" s="40"/>
      <c r="CE71" s="709"/>
      <c r="CF71" s="709"/>
      <c r="CH71" s="40"/>
      <c r="CI71" s="894"/>
      <c r="CJ71" s="894"/>
      <c r="CK71" s="40"/>
      <c r="CL71" s="139"/>
      <c r="CM71" s="138"/>
      <c r="CN71" s="139"/>
      <c r="CO71" s="138"/>
      <c r="CP71" s="139"/>
      <c r="CQ71" s="137"/>
      <c r="CR71" s="40"/>
      <c r="CS71" s="40"/>
      <c r="CT71" s="40"/>
      <c r="CU71" s="40"/>
      <c r="CV71" s="40"/>
      <c r="CW71" s="40"/>
      <c r="CX71" s="40"/>
    </row>
    <row r="72" spans="1:102" s="113" customFormat="1" ht="13.15" customHeight="1">
      <c r="B72" s="1488"/>
      <c r="C72" s="1488"/>
      <c r="D72" s="1488"/>
      <c r="F72" s="707"/>
      <c r="N72" s="707"/>
      <c r="O72" s="708"/>
      <c r="P72" s="708"/>
      <c r="Q72" s="40"/>
      <c r="R72" s="894"/>
      <c r="AB72" s="1488"/>
      <c r="AC72" s="1488"/>
      <c r="AD72" s="1488"/>
      <c r="AE72" s="1488"/>
      <c r="AF72" s="1488"/>
      <c r="AG72" s="826"/>
      <c r="AH72" s="40" t="s">
        <v>662</v>
      </c>
      <c r="AI72" s="899"/>
      <c r="AJ72" s="899"/>
      <c r="AK72" s="899"/>
      <c r="AL72" s="899"/>
      <c r="AM72" s="899"/>
      <c r="AQ72" s="40" t="s">
        <v>644</v>
      </c>
      <c r="AR72" s="799"/>
      <c r="AS72" s="799"/>
      <c r="AT72" s="799"/>
      <c r="AU72" s="799"/>
      <c r="AV72" s="799"/>
      <c r="AW72" s="799"/>
      <c r="AX72" s="799"/>
      <c r="AY72" s="799"/>
      <c r="AZ72" s="799"/>
      <c r="BA72" s="799"/>
      <c r="BB72" s="799"/>
      <c r="BC72" s="799"/>
      <c r="BD72" s="799"/>
      <c r="BE72" s="799"/>
      <c r="BF72" s="799"/>
      <c r="BG72" s="799"/>
      <c r="BH72" s="799"/>
      <c r="BI72" s="799"/>
      <c r="BJ72" s="799"/>
      <c r="BK72" s="799"/>
      <c r="BL72" s="799"/>
      <c r="BM72" s="799"/>
      <c r="BN72" s="799"/>
      <c r="BO72" s="799"/>
      <c r="BP72" s="799"/>
      <c r="BQ72" s="799"/>
      <c r="BR72" s="799"/>
      <c r="BS72" s="799"/>
      <c r="BT72" s="799"/>
      <c r="BU72" s="799"/>
      <c r="BV72" s="799"/>
      <c r="BW72" s="799"/>
      <c r="BX72" s="799"/>
      <c r="BY72" s="799"/>
      <c r="BZ72" s="758"/>
      <c r="CA72" s="758"/>
      <c r="CB72" s="758"/>
      <c r="CC72" s="758"/>
      <c r="CD72" s="40"/>
      <c r="CE72" s="140"/>
      <c r="CF72" s="140"/>
      <c r="CG72" s="710"/>
      <c r="CH72" s="40"/>
      <c r="CI72" s="758"/>
      <c r="CK72" s="40"/>
      <c r="CL72" s="40"/>
      <c r="CR72" s="40"/>
      <c r="CS72" s="40"/>
      <c r="CT72" s="40"/>
      <c r="CU72" s="40"/>
      <c r="CV72" s="40"/>
      <c r="CW72" s="40"/>
      <c r="CX72" s="40"/>
    </row>
    <row r="73" spans="1:102" s="113" customFormat="1" ht="13.9" customHeight="1">
      <c r="B73" s="711"/>
      <c r="F73" s="707"/>
      <c r="L73" s="894"/>
      <c r="M73" s="894"/>
      <c r="N73" s="707"/>
      <c r="O73" s="708"/>
      <c r="P73" s="708"/>
      <c r="R73" s="894"/>
      <c r="AB73" s="1488"/>
      <c r="AC73" s="1488"/>
      <c r="AD73" s="1488"/>
      <c r="AE73" s="1488"/>
      <c r="AF73" s="1488"/>
      <c r="AG73" s="826"/>
      <c r="AH73" s="40" t="s">
        <v>663</v>
      </c>
      <c r="AI73" s="899"/>
      <c r="AJ73" s="899"/>
      <c r="AK73" s="899"/>
      <c r="AL73" s="899"/>
      <c r="AM73" s="899"/>
      <c r="AQ73" s="799" t="s">
        <v>649</v>
      </c>
      <c r="AR73" s="799"/>
      <c r="AS73" s="799"/>
      <c r="AT73" s="799"/>
      <c r="AU73" s="799"/>
      <c r="AV73" s="799"/>
      <c r="AW73" s="799"/>
      <c r="AX73" s="799"/>
      <c r="AY73" s="799"/>
      <c r="AZ73" s="799"/>
      <c r="BA73" s="799"/>
      <c r="BB73" s="799"/>
      <c r="BC73" s="799"/>
      <c r="BD73" s="799"/>
      <c r="BE73" s="799"/>
      <c r="BF73" s="799"/>
      <c r="BG73" s="799"/>
      <c r="BH73" s="799"/>
      <c r="BI73" s="799"/>
      <c r="BJ73" s="799"/>
      <c r="BK73" s="799"/>
      <c r="BL73" s="799"/>
      <c r="BM73" s="799"/>
      <c r="BN73" s="799"/>
      <c r="BO73" s="799"/>
      <c r="BP73" s="799"/>
      <c r="BQ73" s="799"/>
      <c r="BR73" s="799"/>
      <c r="BS73" s="799"/>
      <c r="BT73" s="799"/>
      <c r="BU73" s="799"/>
      <c r="BV73" s="799"/>
      <c r="BW73" s="40"/>
      <c r="BX73" s="799"/>
      <c r="BY73" s="799"/>
      <c r="BZ73" s="758"/>
      <c r="CA73" s="758"/>
      <c r="CB73" s="758"/>
      <c r="CC73" s="758"/>
      <c r="CD73" s="40"/>
      <c r="CF73" s="141"/>
      <c r="CH73" s="899"/>
      <c r="CJ73" s="712"/>
      <c r="CL73" s="712"/>
      <c r="CM73" s="712"/>
      <c r="CN73" s="712"/>
      <c r="CO73" s="712"/>
      <c r="CP73" s="712"/>
      <c r="CR73" s="40"/>
      <c r="CS73" s="40"/>
      <c r="CT73" s="40"/>
      <c r="CU73" s="40"/>
      <c r="CV73" s="40"/>
      <c r="CW73" s="40"/>
      <c r="CX73" s="40"/>
    </row>
    <row r="74" spans="1:102" s="113" customFormat="1" ht="13.15" customHeight="1">
      <c r="B74" s="40"/>
      <c r="F74" s="707"/>
      <c r="L74" s="894"/>
      <c r="M74" s="894"/>
      <c r="N74" s="707"/>
      <c r="O74" s="708"/>
      <c r="P74" s="708"/>
      <c r="Q74" s="894"/>
      <c r="R74" s="894"/>
      <c r="AB74" s="1488"/>
      <c r="AC74" s="1488"/>
      <c r="AD74" s="1488"/>
      <c r="AE74" s="1488"/>
      <c r="AF74" s="1488"/>
      <c r="AG74" s="826"/>
      <c r="AH74" s="798"/>
      <c r="AI74" s="798"/>
      <c r="AJ74" s="798"/>
      <c r="AK74" s="798"/>
      <c r="AL74" s="798"/>
      <c r="AM74" s="798"/>
      <c r="AQ74" s="799" t="s">
        <v>650</v>
      </c>
      <c r="AR74" s="799"/>
      <c r="AS74" s="799"/>
      <c r="AT74" s="799"/>
      <c r="AU74" s="913"/>
      <c r="AV74" s="799"/>
      <c r="AW74" s="799"/>
      <c r="AX74" s="799"/>
      <c r="AY74" s="799"/>
      <c r="AZ74" s="799"/>
      <c r="BA74" s="799"/>
      <c r="BB74" s="799"/>
      <c r="BC74" s="913"/>
      <c r="BD74" s="799"/>
      <c r="BE74" s="799"/>
      <c r="BF74" s="799"/>
      <c r="BG74" s="799"/>
      <c r="BH74" s="913"/>
      <c r="BI74" s="799"/>
      <c r="BJ74" s="799"/>
      <c r="BK74" s="799"/>
      <c r="BL74" s="799"/>
      <c r="BM74" s="799"/>
      <c r="BN74" s="799"/>
      <c r="BO74" s="913"/>
      <c r="BP74" s="799"/>
      <c r="BQ74" s="799"/>
      <c r="BR74" s="799"/>
      <c r="BS74" s="799"/>
      <c r="BT74" s="799"/>
      <c r="BU74" s="799"/>
      <c r="BV74" s="913"/>
      <c r="BW74" s="799"/>
      <c r="BX74" s="799"/>
      <c r="BY74" s="799"/>
      <c r="BZ74" s="758"/>
      <c r="CA74" s="758"/>
      <c r="CB74" s="758"/>
      <c r="CC74" s="758"/>
      <c r="CD74" s="704"/>
      <c r="CE74" s="758"/>
      <c r="CF74" s="758"/>
      <c r="CG74" s="758"/>
      <c r="CH74" s="758"/>
      <c r="CI74" s="758"/>
      <c r="CJ74" s="712"/>
      <c r="CK74" s="712"/>
      <c r="CL74" s="712"/>
      <c r="CM74" s="712"/>
      <c r="CN74" s="712"/>
      <c r="CO74" s="712"/>
      <c r="CP74" s="712"/>
      <c r="CR74" s="40"/>
      <c r="CS74" s="40"/>
      <c r="CT74" s="40"/>
      <c r="CU74" s="40"/>
      <c r="CV74" s="40"/>
      <c r="CW74" s="40"/>
      <c r="CX74" s="40"/>
    </row>
    <row r="75" spans="1:102" s="113" customFormat="1" ht="11.25">
      <c r="F75" s="707"/>
      <c r="N75" s="40"/>
      <c r="P75" s="708"/>
      <c r="AB75" s="826"/>
      <c r="AC75" s="826"/>
      <c r="AD75" s="826"/>
      <c r="AE75" s="826"/>
      <c r="AF75" s="826"/>
      <c r="AG75" s="826"/>
      <c r="AI75" s="913"/>
      <c r="AJ75" s="913"/>
      <c r="AK75" s="913"/>
      <c r="AL75" s="913"/>
      <c r="AM75" s="913"/>
      <c r="AQ75" s="799" t="s">
        <v>651</v>
      </c>
      <c r="CF75" s="141"/>
      <c r="CH75" s="143"/>
      <c r="CR75" s="40"/>
      <c r="CS75" s="40"/>
      <c r="CT75" s="40"/>
      <c r="CU75" s="40"/>
      <c r="CV75" s="40"/>
      <c r="CW75" s="40"/>
      <c r="CX75" s="40"/>
    </row>
    <row r="76" spans="1:102" s="113" customFormat="1" ht="11.25">
      <c r="F76" s="40"/>
      <c r="N76" s="40"/>
      <c r="P76" s="708"/>
      <c r="AH76" s="913"/>
      <c r="AI76" s="913"/>
      <c r="AJ76" s="913"/>
      <c r="AK76" s="913"/>
      <c r="AL76" s="913"/>
      <c r="AM76" s="913"/>
      <c r="AN76" s="826"/>
      <c r="AQ76" s="40"/>
      <c r="CF76" s="141"/>
      <c r="CH76" s="143"/>
      <c r="CK76" s="826"/>
      <c r="CL76" s="826"/>
      <c r="CM76" s="826"/>
      <c r="CN76" s="826"/>
      <c r="CO76" s="826"/>
      <c r="CP76" s="826"/>
      <c r="CR76" s="40"/>
      <c r="CS76" s="40"/>
      <c r="CT76" s="40"/>
      <c r="CU76" s="40"/>
      <c r="CV76" s="40"/>
      <c r="CW76" s="40"/>
      <c r="CX76" s="40"/>
    </row>
    <row r="77" spans="1:102" s="113" customFormat="1" ht="11.25">
      <c r="B77" s="826"/>
      <c r="F77" s="40"/>
      <c r="P77" s="708"/>
      <c r="CF77" s="141"/>
      <c r="CH77" s="143"/>
    </row>
    <row r="78" spans="1:102" s="113" customFormat="1" ht="11.25">
      <c r="F78" s="40"/>
      <c r="P78" s="708"/>
      <c r="CF78" s="141"/>
      <c r="CH78" s="143"/>
    </row>
    <row r="79" spans="1:102" s="113" customFormat="1" ht="11.25">
      <c r="B79" s="142"/>
      <c r="C79" s="142"/>
      <c r="D79" s="142"/>
      <c r="E79" s="142"/>
      <c r="G79" s="142"/>
      <c r="H79" s="142"/>
      <c r="J79" s="142"/>
      <c r="P79" s="107"/>
      <c r="AB79" s="142"/>
      <c r="AC79" s="142"/>
      <c r="AD79" s="142"/>
      <c r="AE79" s="142"/>
      <c r="AF79" s="142"/>
      <c r="AG79" s="142"/>
      <c r="CF79" s="141"/>
      <c r="CH79" s="143"/>
    </row>
    <row r="80" spans="1:102" s="113" customFormat="1">
      <c r="B80" s="142"/>
      <c r="C80" s="142"/>
      <c r="D80" s="142"/>
      <c r="E80" s="142"/>
      <c r="F80" s="664"/>
      <c r="G80" s="664"/>
      <c r="H80" s="664"/>
      <c r="I80"/>
      <c r="J80" s="664"/>
      <c r="K80"/>
      <c r="L80"/>
      <c r="M80"/>
      <c r="N80"/>
      <c r="O80"/>
      <c r="P80" s="107"/>
      <c r="AB80" s="142"/>
      <c r="AC80" s="142"/>
      <c r="AD80" s="142"/>
      <c r="AE80" s="142"/>
      <c r="AF80" s="142"/>
      <c r="AG80" s="142"/>
      <c r="CF80" s="141"/>
      <c r="CH80" s="143"/>
    </row>
    <row r="81" spans="2:33">
      <c r="B81" s="664"/>
      <c r="C81" s="664"/>
      <c r="D81" s="664"/>
      <c r="E81" s="664"/>
      <c r="F81" s="664"/>
      <c r="G81" s="664"/>
      <c r="H81" s="664"/>
      <c r="J81" s="664"/>
      <c r="P81" s="107"/>
      <c r="AB81" s="664"/>
      <c r="AC81" s="664"/>
      <c r="AD81" s="664"/>
      <c r="AE81" s="664"/>
      <c r="AF81" s="664"/>
      <c r="AG81" s="664"/>
    </row>
    <row r="82" spans="2:33">
      <c r="B82" s="664"/>
      <c r="C82" s="664"/>
      <c r="D82" s="664"/>
      <c r="E82" s="664"/>
      <c r="P82" s="107"/>
      <c r="AB82" s="664"/>
      <c r="AC82" s="664"/>
      <c r="AD82" s="664"/>
      <c r="AE82" s="664"/>
      <c r="AF82" s="664"/>
      <c r="AG82" s="664"/>
    </row>
    <row r="83" spans="2:33">
      <c r="P83" s="107"/>
    </row>
    <row r="140" spans="1:102" ht="14.25">
      <c r="F140" s="749"/>
      <c r="G140" s="749"/>
      <c r="H140" s="749"/>
      <c r="I140" s="749"/>
      <c r="J140" s="749"/>
      <c r="K140" s="749"/>
      <c r="L140" s="749"/>
      <c r="M140" s="749"/>
      <c r="N140" s="749"/>
      <c r="O140" s="749"/>
    </row>
    <row r="141" spans="1:102" ht="24.75" customHeight="1">
      <c r="A141" s="749"/>
      <c r="B141" s="749"/>
      <c r="C141" s="749"/>
      <c r="D141" s="749"/>
      <c r="E141" s="749"/>
      <c r="P141" s="749"/>
      <c r="Q141" s="1448"/>
      <c r="R141" s="1448"/>
      <c r="S141" s="1448"/>
      <c r="T141" s="1448"/>
      <c r="U141" s="1448"/>
      <c r="V141" s="1448"/>
      <c r="W141" s="1448"/>
      <c r="X141" s="1448"/>
      <c r="Y141" s="1448"/>
      <c r="Z141" s="1448"/>
      <c r="AA141" s="749"/>
      <c r="AB141" s="1448"/>
      <c r="AC141" s="1448"/>
      <c r="AD141" s="1448"/>
      <c r="AE141" s="1448"/>
      <c r="AF141" s="1448"/>
      <c r="AG141" s="749"/>
      <c r="AH141" s="1448"/>
      <c r="AI141" s="1448"/>
      <c r="AJ141" s="1448"/>
      <c r="AK141" s="1448"/>
      <c r="AL141" s="1448"/>
      <c r="AM141" s="1448"/>
      <c r="AN141" s="1448"/>
      <c r="AO141" s="1448"/>
      <c r="AP141" s="749"/>
      <c r="AQ141" s="1448"/>
      <c r="AR141" s="1448"/>
      <c r="AS141" s="1448"/>
      <c r="AT141" s="1448"/>
      <c r="AU141" s="1448"/>
      <c r="AV141" s="1448"/>
      <c r="AW141" s="1448"/>
      <c r="AX141" s="1448"/>
      <c r="AY141" s="1448"/>
      <c r="AZ141" s="1448"/>
      <c r="BA141" s="1448"/>
      <c r="BB141" s="1448"/>
      <c r="BC141" s="1448"/>
      <c r="BD141" s="1448"/>
      <c r="BE141" s="1448"/>
      <c r="BF141" s="1448"/>
      <c r="BG141" s="1448"/>
      <c r="BH141" s="1448"/>
      <c r="BI141" s="1448"/>
      <c r="BJ141" s="1448"/>
      <c r="BK141" s="1448"/>
      <c r="BL141" s="1448"/>
      <c r="BM141" s="1448"/>
      <c r="BN141" s="1448"/>
      <c r="BO141" s="1448"/>
      <c r="BP141" s="1448"/>
      <c r="BQ141" s="1448"/>
      <c r="BR141" s="1448"/>
      <c r="BS141" s="1448"/>
      <c r="BT141" s="1448"/>
      <c r="BU141" s="1448"/>
      <c r="BV141" s="1448"/>
      <c r="BW141" s="1448"/>
      <c r="BX141" s="1448"/>
      <c r="BY141" s="1448"/>
      <c r="BZ141" s="1448"/>
      <c r="CA141" s="1448"/>
      <c r="CB141" s="1448"/>
      <c r="CC141" s="749"/>
      <c r="CD141" s="1448"/>
      <c r="CE141" s="1448"/>
      <c r="CF141" s="1448"/>
      <c r="CG141" s="1448"/>
      <c r="CH141" s="1448"/>
      <c r="CI141" s="1448"/>
      <c r="CJ141" s="1448"/>
      <c r="CK141" s="1448"/>
      <c r="CL141" s="1448"/>
      <c r="CM141" s="1448"/>
      <c r="CN141" s="1448"/>
      <c r="CO141" s="1448"/>
      <c r="CP141" s="1448"/>
      <c r="CQ141" s="1448"/>
      <c r="CR141" s="1448"/>
      <c r="CS141" s="1448"/>
      <c r="CT141" s="1448"/>
      <c r="CU141" s="1448"/>
      <c r="CV141" s="1448"/>
      <c r="CW141" s="749"/>
      <c r="CX141" s="749"/>
    </row>
  </sheetData>
  <customSheetViews>
    <customSheetView guid="{CFB8F6A3-286B-44DA-98E2-E06FA9DC17D9}" scale="90" showGridLines="0">
      <pane xSplit="1" ySplit="6" topLeftCell="B46" activePane="bottomRight" state="frozen"/>
      <selection pane="bottomRight" activeCell="A7" sqref="A7:A54"/>
      <colBreaks count="9" manualBreakCount="9">
        <brk id="13" max="73" man="1"/>
        <brk id="23" max="73" man="1"/>
        <brk id="29" max="73" man="1"/>
        <brk id="38" max="73" man="1"/>
        <brk id="47" max="73" man="1"/>
        <brk id="57" max="73" man="1"/>
        <brk id="68" max="73" man="1"/>
        <brk id="79" max="73" man="1"/>
        <brk id="90" max="1048575" man="1"/>
      </colBreaks>
      <pageMargins left="0.62992125984251968" right="0.55118110236220474" top="0.78740157480314965" bottom="0.19685039370078741" header="0.74803149606299213" footer="0.19685039370078741"/>
      <pageSetup paperSize="9" scale="80" firstPageNumber="8" orientation="portrait" useFirstPageNumber="1" r:id="rId1"/>
      <headerFooter alignWithMargins="0"/>
    </customSheetView>
    <customSheetView guid="{429188B7-F8E8-41E0-BAA6-8F869C883D4F}" showGridLines="0">
      <pane xSplit="1" ySplit="6" topLeftCell="B7" activePane="bottomRight" state="frozen"/>
      <selection pane="bottomRight" activeCell="A2" sqref="A2"/>
      <colBreaks count="9" manualBreakCount="9">
        <brk id="15" min="1" max="75" man="1"/>
        <brk id="27" min="1" max="75" man="1"/>
        <brk id="33" min="1" max="75" man="1"/>
        <brk id="42" min="1" max="75" man="1"/>
        <brk id="50" min="1" max="75" man="1"/>
        <brk id="62" min="1" max="75" man="1"/>
        <brk id="75" min="1" max="75" man="1"/>
        <brk id="87" min="1" max="75" man="1"/>
        <brk id="93" max="1048575" man="1"/>
      </colBreaks>
      <pageMargins left="0.74803149606299202" right="0.23622047244094502" top="0.88" bottom="0.39370078740157499" header="0.59055118110236204" footer="0.31496062992126"/>
      <pageSetup paperSize="8" scale="96" firstPageNumber="8" orientation="portrait" r:id="rId2"/>
      <headerFooter alignWithMargins="0">
        <oddHeader>&amp;L&amp;"ＭＳ Ｐゴシック,太字"&amp;16 ３　保健・福祉</oddHeader>
      </headerFooter>
    </customSheetView>
  </customSheetViews>
  <mergeCells count="82">
    <mergeCell ref="CU3:CU5"/>
    <mergeCell ref="CS3:CS5"/>
    <mergeCell ref="BT4:BV4"/>
    <mergeCell ref="CF3:CG3"/>
    <mergeCell ref="CT3:CT5"/>
    <mergeCell ref="CR3:CR5"/>
    <mergeCell ref="CO4:CO5"/>
    <mergeCell ref="CP4:CP5"/>
    <mergeCell ref="BD3:BH3"/>
    <mergeCell ref="BM4:BO4"/>
    <mergeCell ref="BW3:BY3"/>
    <mergeCell ref="CI3:CI5"/>
    <mergeCell ref="CN4:CN5"/>
    <mergeCell ref="CB3:CB5"/>
    <mergeCell ref="CH3:CH5"/>
    <mergeCell ref="BP3:BV3"/>
    <mergeCell ref="BB4:BC4"/>
    <mergeCell ref="BE4:BF4"/>
    <mergeCell ref="BJ4:BL4"/>
    <mergeCell ref="BG4:BH4"/>
    <mergeCell ref="BQ4:BS4"/>
    <mergeCell ref="C4:C5"/>
    <mergeCell ref="F3:G3"/>
    <mergeCell ref="J3:K3"/>
    <mergeCell ref="L3:M3"/>
    <mergeCell ref="H3:I3"/>
    <mergeCell ref="I4:I5"/>
    <mergeCell ref="Q141:Z141"/>
    <mergeCell ref="Q3:R3"/>
    <mergeCell ref="AE3:AE5"/>
    <mergeCell ref="D3:D5"/>
    <mergeCell ref="K4:K5"/>
    <mergeCell ref="X3:Y3"/>
    <mergeCell ref="R4:R5"/>
    <mergeCell ref="T3:U3"/>
    <mergeCell ref="S3:S5"/>
    <mergeCell ref="P3:P5"/>
    <mergeCell ref="O4:O5"/>
    <mergeCell ref="N3:O3"/>
    <mergeCell ref="B71:D72"/>
    <mergeCell ref="G4:G5"/>
    <mergeCell ref="M4:M5"/>
    <mergeCell ref="B3:C3"/>
    <mergeCell ref="AB141:AF141"/>
    <mergeCell ref="AH141:AO141"/>
    <mergeCell ref="AN3:AN5"/>
    <mergeCell ref="AB71:AF74"/>
    <mergeCell ref="AC3:AC5"/>
    <mergeCell ref="AL3:AL5"/>
    <mergeCell ref="AK4:AK5"/>
    <mergeCell ref="CX3:CX5"/>
    <mergeCell ref="CV3:CV5"/>
    <mergeCell ref="CK4:CK5"/>
    <mergeCell ref="U4:U5"/>
    <mergeCell ref="AF3:AF5"/>
    <mergeCell ref="AB3:AB5"/>
    <mergeCell ref="AO3:AO5"/>
    <mergeCell ref="AM3:AM5"/>
    <mergeCell ref="AD3:AD5"/>
    <mergeCell ref="AI4:AI5"/>
    <mergeCell ref="Z3:Z5"/>
    <mergeCell ref="AZ4:BA4"/>
    <mergeCell ref="W4:W5"/>
    <mergeCell ref="Y4:Y5"/>
    <mergeCell ref="V3:W3"/>
    <mergeCell ref="CW3:CW5"/>
    <mergeCell ref="AW3:AX4"/>
    <mergeCell ref="CK141:CV141"/>
    <mergeCell ref="CE4:CE5"/>
    <mergeCell ref="AQ71:AU71"/>
    <mergeCell ref="CL4:CL5"/>
    <mergeCell ref="CM4:CM5"/>
    <mergeCell ref="CA3:CA5"/>
    <mergeCell ref="BI3:BO3"/>
    <mergeCell ref="CD141:CJ141"/>
    <mergeCell ref="BP71:BV71"/>
    <mergeCell ref="AQ141:CB141"/>
    <mergeCell ref="BD71:BH71"/>
    <mergeCell ref="CG4:CG5"/>
    <mergeCell ref="CJ3:CJ5"/>
    <mergeCell ref="BZ3:BZ5"/>
    <mergeCell ref="AY3:BC3"/>
  </mergeCells>
  <phoneticPr fontId="2"/>
  <dataValidations count="1">
    <dataValidation imeMode="disabled" allowBlank="1" showInputMessage="1" showErrorMessage="1" sqref="B36:AG36 B15:AZ15 B16:CX29 B7:CX14 AA30:CX30 B30:Y30 BB15:CX15 B37:CX68 AP36:CX36 B31:CX35" xr:uid="{00000000-0002-0000-0400-000000000000}"/>
  </dataValidations>
  <pageMargins left="0.74803149606299213" right="0.23622047244094491" top="0.86614173228346458" bottom="0.39370078740157483" header="0.59055118110236227" footer="0.31496062992125984"/>
  <pageSetup paperSize="9" scale="61" firstPageNumber="8" fitToWidth="9" orientation="portrait" r:id="rId3"/>
  <headerFooter alignWithMargins="0">
    <oddHeader>&amp;L&amp;"ＭＳ Ｐゴシック,太字"&amp;16 ３　保健・福祉</oddHeader>
  </headerFooter>
  <colBreaks count="7" manualBreakCount="7">
    <brk id="15" min="1" max="70" man="1"/>
    <brk id="27" min="1" max="70" man="1"/>
    <brk id="33" min="1" max="70" man="1"/>
    <brk id="42" min="1" max="70" man="1"/>
    <brk id="55" min="1" max="70" man="1"/>
    <brk id="67" min="1" max="70" man="1"/>
    <brk id="81" min="1" max="70" man="1"/>
  </col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O150"/>
  <sheetViews>
    <sheetView showGridLines="0" view="pageBreakPreview" zoomScaleNormal="100" zoomScaleSheetLayoutView="100" workbookViewId="0">
      <pane xSplit="1" ySplit="6" topLeftCell="B7" activePane="bottomRight" state="frozen"/>
      <selection sqref="A1:C2"/>
      <selection pane="topRight" sqref="A1:C2"/>
      <selection pane="bottomLeft" sqref="A1:C2"/>
      <selection pane="bottomRight"/>
    </sheetView>
  </sheetViews>
  <sheetFormatPr defaultColWidth="8.875" defaultRowHeight="13.5"/>
  <cols>
    <col min="1" max="1" width="12.625" customWidth="1"/>
    <col min="2" max="2" width="9.875" customWidth="1"/>
    <col min="3" max="4" width="8.375" customWidth="1"/>
    <col min="5" max="5" width="8.5" customWidth="1"/>
    <col min="6" max="6" width="9.875" bestFit="1" customWidth="1"/>
    <col min="7" max="7" width="8.75" customWidth="1"/>
    <col min="8" max="8" width="10" customWidth="1"/>
    <col min="9" max="13" width="8.75" customWidth="1"/>
    <col min="14" max="14" width="7.5" customWidth="1"/>
  </cols>
  <sheetData>
    <row r="1" spans="1:31" ht="18.75" customHeight="1">
      <c r="A1" s="1" t="s">
        <v>47</v>
      </c>
    </row>
    <row r="2" spans="1:31" ht="18.75" customHeight="1">
      <c r="A2" s="87"/>
      <c r="B2" s="662"/>
    </row>
    <row r="3" spans="1:31" ht="17.25" customHeight="1">
      <c r="A3" s="44" t="s">
        <v>462</v>
      </c>
      <c r="B3" s="1383" t="s">
        <v>323</v>
      </c>
      <c r="C3" s="1524" t="s">
        <v>683</v>
      </c>
      <c r="D3" s="1524" t="s">
        <v>684</v>
      </c>
      <c r="E3" s="1398" t="s">
        <v>694</v>
      </c>
      <c r="F3" s="1428"/>
      <c r="G3" s="1428"/>
      <c r="H3" s="1428"/>
      <c r="I3" s="1428"/>
      <c r="J3" s="1428"/>
      <c r="K3" s="1526"/>
      <c r="L3" s="1428"/>
      <c r="M3" s="1429"/>
      <c r="N3" s="1471" t="s">
        <v>290</v>
      </c>
    </row>
    <row r="4" spans="1:31" ht="17.25" customHeight="1">
      <c r="A4" s="53"/>
      <c r="B4" s="1523"/>
      <c r="C4" s="1525"/>
      <c r="D4" s="1525"/>
      <c r="E4" s="1477" t="s">
        <v>361</v>
      </c>
      <c r="F4" s="891" t="s">
        <v>200</v>
      </c>
      <c r="G4" s="918"/>
      <c r="H4" s="918"/>
      <c r="I4" s="918"/>
      <c r="J4" s="918"/>
      <c r="K4" s="918"/>
      <c r="L4" s="914"/>
      <c r="M4" s="1527" t="s">
        <v>362</v>
      </c>
      <c r="N4" s="1474"/>
    </row>
    <row r="5" spans="1:31" ht="17.25" customHeight="1">
      <c r="A5" s="888"/>
      <c r="B5" s="1523"/>
      <c r="C5" s="1525"/>
      <c r="D5" s="1525"/>
      <c r="E5" s="1478"/>
      <c r="F5" s="892"/>
      <c r="G5" s="891" t="s">
        <v>194</v>
      </c>
      <c r="H5" s="891" t="s">
        <v>195</v>
      </c>
      <c r="I5" s="891" t="s">
        <v>196</v>
      </c>
      <c r="J5" s="893" t="s">
        <v>197</v>
      </c>
      <c r="K5" s="893" t="s">
        <v>198</v>
      </c>
      <c r="L5" s="893" t="s">
        <v>199</v>
      </c>
      <c r="M5" s="1528"/>
      <c r="N5" s="1475"/>
    </row>
    <row r="6" spans="1:31" ht="17.25" customHeight="1">
      <c r="A6" s="58" t="s">
        <v>461</v>
      </c>
      <c r="B6" s="60" t="s">
        <v>324</v>
      </c>
      <c r="C6" s="51" t="s">
        <v>325</v>
      </c>
      <c r="D6" s="51" t="s">
        <v>325</v>
      </c>
      <c r="E6" s="51" t="s">
        <v>324</v>
      </c>
      <c r="F6" s="51" t="s">
        <v>324</v>
      </c>
      <c r="G6" s="51" t="s">
        <v>324</v>
      </c>
      <c r="H6" s="51" t="s">
        <v>324</v>
      </c>
      <c r="I6" s="51" t="s">
        <v>324</v>
      </c>
      <c r="J6" s="51" t="s">
        <v>324</v>
      </c>
      <c r="K6" s="51" t="s">
        <v>324</v>
      </c>
      <c r="L6" s="51" t="s">
        <v>324</v>
      </c>
      <c r="M6" s="51" t="s">
        <v>324</v>
      </c>
      <c r="N6" s="52" t="s">
        <v>103</v>
      </c>
    </row>
    <row r="7" spans="1:31" ht="15.75" customHeight="1">
      <c r="A7" s="237" t="s">
        <v>253</v>
      </c>
      <c r="B7" s="273">
        <v>106934</v>
      </c>
      <c r="C7" s="274">
        <v>1160</v>
      </c>
      <c r="D7" s="274">
        <v>735</v>
      </c>
      <c r="E7" s="274">
        <v>12985</v>
      </c>
      <c r="F7" s="274">
        <v>87401</v>
      </c>
      <c r="G7" s="274" t="s">
        <v>550</v>
      </c>
      <c r="H7" s="274">
        <v>69718</v>
      </c>
      <c r="I7" s="274">
        <v>8615</v>
      </c>
      <c r="J7" s="274">
        <v>8061</v>
      </c>
      <c r="K7" s="274">
        <v>314</v>
      </c>
      <c r="L7" s="613">
        <v>693</v>
      </c>
      <c r="M7" s="319">
        <v>6548</v>
      </c>
      <c r="N7" s="276">
        <v>14.5</v>
      </c>
      <c r="S7" s="1276"/>
      <c r="Z7" s="1276"/>
    </row>
    <row r="8" spans="1:31" ht="15.75" customHeight="1">
      <c r="A8" s="722" t="s">
        <v>478</v>
      </c>
      <c r="B8" s="1114">
        <v>115433</v>
      </c>
      <c r="C8" s="1115">
        <v>953</v>
      </c>
      <c r="D8" s="1115">
        <v>451</v>
      </c>
      <c r="E8" s="1115">
        <v>3927</v>
      </c>
      <c r="F8" s="1115">
        <v>103205</v>
      </c>
      <c r="G8" s="1115" t="s">
        <v>550</v>
      </c>
      <c r="H8" s="1115">
        <v>73197</v>
      </c>
      <c r="I8" s="1115">
        <v>11120</v>
      </c>
      <c r="J8" s="1115">
        <v>17758</v>
      </c>
      <c r="K8" s="1115">
        <v>5</v>
      </c>
      <c r="L8" s="1115">
        <v>1125</v>
      </c>
      <c r="M8" s="1116">
        <v>8301</v>
      </c>
      <c r="N8" s="1117">
        <v>20.8</v>
      </c>
    </row>
    <row r="9" spans="1:31" ht="15.75" customHeight="1">
      <c r="A9" s="237" t="s">
        <v>206</v>
      </c>
      <c r="B9" s="273">
        <v>103703</v>
      </c>
      <c r="C9" s="274">
        <v>1018</v>
      </c>
      <c r="D9" s="274">
        <v>679</v>
      </c>
      <c r="E9" s="274">
        <v>7680</v>
      </c>
      <c r="F9" s="274">
        <v>91824</v>
      </c>
      <c r="G9" s="274" t="s">
        <v>550</v>
      </c>
      <c r="H9" s="274">
        <v>78472</v>
      </c>
      <c r="I9" s="274">
        <v>5573</v>
      </c>
      <c r="J9" s="274">
        <v>7267</v>
      </c>
      <c r="K9" s="274" t="s">
        <v>550</v>
      </c>
      <c r="L9" s="274">
        <v>512</v>
      </c>
      <c r="M9" s="275">
        <v>4199</v>
      </c>
      <c r="N9" s="276">
        <v>14.3</v>
      </c>
      <c r="AE9" s="1276"/>
    </row>
    <row r="10" spans="1:31" ht="15.75" customHeight="1">
      <c r="A10" s="722" t="s">
        <v>514</v>
      </c>
      <c r="B10" s="210">
        <v>80427</v>
      </c>
      <c r="C10" s="193">
        <v>974</v>
      </c>
      <c r="D10" s="193">
        <v>562</v>
      </c>
      <c r="E10" s="193">
        <v>8280</v>
      </c>
      <c r="F10" s="193">
        <v>71792</v>
      </c>
      <c r="G10" s="193" t="s">
        <v>550</v>
      </c>
      <c r="H10" s="193">
        <v>60926</v>
      </c>
      <c r="I10" s="193">
        <v>3257</v>
      </c>
      <c r="J10" s="193">
        <v>7187</v>
      </c>
      <c r="K10" s="193">
        <v>60</v>
      </c>
      <c r="L10" s="193">
        <v>362</v>
      </c>
      <c r="M10" s="211">
        <v>355</v>
      </c>
      <c r="N10" s="209">
        <v>12.7</v>
      </c>
    </row>
    <row r="11" spans="1:31" ht="15.75" customHeight="1">
      <c r="A11" s="237" t="s">
        <v>479</v>
      </c>
      <c r="B11" s="273">
        <v>102970</v>
      </c>
      <c r="C11" s="274">
        <v>982</v>
      </c>
      <c r="D11" s="274">
        <v>636</v>
      </c>
      <c r="E11" s="274">
        <v>8289</v>
      </c>
      <c r="F11" s="274">
        <v>90392</v>
      </c>
      <c r="G11" s="274" t="s">
        <v>550</v>
      </c>
      <c r="H11" s="274">
        <v>73447</v>
      </c>
      <c r="I11" s="274">
        <v>4806</v>
      </c>
      <c r="J11" s="274">
        <v>11128</v>
      </c>
      <c r="K11" s="274" t="s">
        <v>550</v>
      </c>
      <c r="L11" s="274">
        <v>1011</v>
      </c>
      <c r="M11" s="275">
        <v>4289</v>
      </c>
      <c r="N11" s="276">
        <v>15.7</v>
      </c>
    </row>
    <row r="12" spans="1:31" ht="15.75" customHeight="1">
      <c r="A12" s="722" t="s">
        <v>263</v>
      </c>
      <c r="B12" s="210">
        <v>111390</v>
      </c>
      <c r="C12" s="193">
        <v>998</v>
      </c>
      <c r="D12" s="193">
        <v>518</v>
      </c>
      <c r="E12" s="193">
        <v>8449</v>
      </c>
      <c r="F12" s="193">
        <v>99996</v>
      </c>
      <c r="G12" s="193">
        <v>87767</v>
      </c>
      <c r="H12" s="193" t="s">
        <v>550</v>
      </c>
      <c r="I12" s="193" t="s">
        <v>550</v>
      </c>
      <c r="J12" s="193">
        <v>11039</v>
      </c>
      <c r="K12" s="193">
        <v>16</v>
      </c>
      <c r="L12" s="193">
        <v>1174</v>
      </c>
      <c r="M12" s="211">
        <v>2945</v>
      </c>
      <c r="N12" s="209">
        <v>22.1</v>
      </c>
    </row>
    <row r="13" spans="1:31" ht="15.75" customHeight="1">
      <c r="A13" s="449" t="s">
        <v>542</v>
      </c>
      <c r="B13" s="273">
        <v>82559</v>
      </c>
      <c r="C13" s="274">
        <v>932</v>
      </c>
      <c r="D13" s="274">
        <v>560</v>
      </c>
      <c r="E13" s="274">
        <v>4214</v>
      </c>
      <c r="F13" s="274">
        <v>72760</v>
      </c>
      <c r="G13" s="274" t="s">
        <v>550</v>
      </c>
      <c r="H13" s="274">
        <v>60590</v>
      </c>
      <c r="I13" s="274">
        <v>5114</v>
      </c>
      <c r="J13" s="274">
        <v>6416</v>
      </c>
      <c r="K13" s="274">
        <v>112</v>
      </c>
      <c r="L13" s="274">
        <v>528</v>
      </c>
      <c r="M13" s="275">
        <v>5585</v>
      </c>
      <c r="N13" s="276">
        <v>18.7</v>
      </c>
    </row>
    <row r="14" spans="1:31" ht="15.75" customHeight="1">
      <c r="A14" s="722" t="s">
        <v>532</v>
      </c>
      <c r="B14" s="210">
        <v>111456</v>
      </c>
      <c r="C14" s="193">
        <v>1107</v>
      </c>
      <c r="D14" s="193">
        <v>815</v>
      </c>
      <c r="E14" s="193">
        <v>11474</v>
      </c>
      <c r="F14" s="193">
        <v>98403</v>
      </c>
      <c r="G14" s="193" t="s">
        <v>550</v>
      </c>
      <c r="H14" s="193">
        <v>82994</v>
      </c>
      <c r="I14" s="193">
        <v>5155</v>
      </c>
      <c r="J14" s="193">
        <v>9247</v>
      </c>
      <c r="K14" s="193" t="s">
        <v>550</v>
      </c>
      <c r="L14" s="193">
        <v>1007</v>
      </c>
      <c r="M14" s="211">
        <v>1579</v>
      </c>
      <c r="N14" s="209">
        <v>10.08</v>
      </c>
    </row>
    <row r="15" spans="1:31" ht="15.75" customHeight="1">
      <c r="A15" s="449" t="s">
        <v>480</v>
      </c>
      <c r="B15" s="273">
        <v>139792</v>
      </c>
      <c r="C15" s="274">
        <v>1190</v>
      </c>
      <c r="D15" s="274">
        <v>681</v>
      </c>
      <c r="E15" s="274">
        <v>15079</v>
      </c>
      <c r="F15" s="274">
        <v>121016</v>
      </c>
      <c r="G15" s="274" t="s">
        <v>550</v>
      </c>
      <c r="H15" s="274">
        <v>107374</v>
      </c>
      <c r="I15" s="274">
        <v>3857</v>
      </c>
      <c r="J15" s="274">
        <v>8571</v>
      </c>
      <c r="K15" s="274" t="s">
        <v>550</v>
      </c>
      <c r="L15" s="274">
        <v>1214</v>
      </c>
      <c r="M15" s="275">
        <v>3697</v>
      </c>
      <c r="N15" s="276">
        <v>10.1</v>
      </c>
    </row>
    <row r="16" spans="1:31" ht="15.75" customHeight="1">
      <c r="A16" s="722" t="s">
        <v>481</v>
      </c>
      <c r="B16" s="210">
        <v>120996</v>
      </c>
      <c r="C16" s="922">
        <v>996</v>
      </c>
      <c r="D16" s="922">
        <v>665</v>
      </c>
      <c r="E16" s="193">
        <v>6353</v>
      </c>
      <c r="F16" s="193">
        <v>108473</v>
      </c>
      <c r="G16" s="193" t="s">
        <v>550</v>
      </c>
      <c r="H16" s="193">
        <v>96636</v>
      </c>
      <c r="I16" s="193">
        <v>1400</v>
      </c>
      <c r="J16" s="193">
        <v>9682</v>
      </c>
      <c r="K16" s="193" t="s">
        <v>550</v>
      </c>
      <c r="L16" s="193">
        <v>755</v>
      </c>
      <c r="M16" s="211">
        <v>6170</v>
      </c>
      <c r="N16" s="209">
        <v>23.3</v>
      </c>
    </row>
    <row r="17" spans="1:14" ht="15.75" customHeight="1">
      <c r="A17" s="449" t="s">
        <v>576</v>
      </c>
      <c r="B17" s="478">
        <v>97527</v>
      </c>
      <c r="C17" s="479">
        <v>984</v>
      </c>
      <c r="D17" s="479">
        <v>672</v>
      </c>
      <c r="E17" s="479">
        <v>5603</v>
      </c>
      <c r="F17" s="479">
        <v>89124</v>
      </c>
      <c r="G17" s="274" t="s">
        <v>550</v>
      </c>
      <c r="H17" s="479">
        <v>79673</v>
      </c>
      <c r="I17" s="479">
        <v>2550</v>
      </c>
      <c r="J17" s="479">
        <v>6518</v>
      </c>
      <c r="K17" s="479">
        <v>154</v>
      </c>
      <c r="L17" s="479">
        <v>229</v>
      </c>
      <c r="M17" s="480">
        <v>2800</v>
      </c>
      <c r="N17" s="481">
        <v>19.2</v>
      </c>
    </row>
    <row r="18" spans="1:14" ht="15.75" customHeight="1">
      <c r="A18" s="722" t="s">
        <v>482</v>
      </c>
      <c r="B18" s="368">
        <v>182368</v>
      </c>
      <c r="C18" s="348">
        <v>958</v>
      </c>
      <c r="D18" s="348">
        <v>596</v>
      </c>
      <c r="E18" s="348">
        <v>23210</v>
      </c>
      <c r="F18" s="348">
        <v>153203</v>
      </c>
      <c r="G18" s="193" t="s">
        <v>550</v>
      </c>
      <c r="H18" s="348">
        <v>127387</v>
      </c>
      <c r="I18" s="348">
        <v>3648</v>
      </c>
      <c r="J18" s="348">
        <v>22073</v>
      </c>
      <c r="K18" s="193" t="s">
        <v>550</v>
      </c>
      <c r="L18" s="348">
        <v>95</v>
      </c>
      <c r="M18" s="369">
        <v>5955</v>
      </c>
      <c r="N18" s="370">
        <v>15</v>
      </c>
    </row>
    <row r="19" spans="1:14" ht="15.75" customHeight="1">
      <c r="A19" s="449" t="s">
        <v>363</v>
      </c>
      <c r="B19" s="478">
        <v>113077</v>
      </c>
      <c r="C19" s="479">
        <v>924</v>
      </c>
      <c r="D19" s="479">
        <v>590</v>
      </c>
      <c r="E19" s="479">
        <v>8764</v>
      </c>
      <c r="F19" s="479">
        <v>97853</v>
      </c>
      <c r="G19" s="274" t="s">
        <v>550</v>
      </c>
      <c r="H19" s="479">
        <v>86390</v>
      </c>
      <c r="I19" s="479">
        <v>3101</v>
      </c>
      <c r="J19" s="479">
        <v>6505</v>
      </c>
      <c r="K19" s="479">
        <v>219</v>
      </c>
      <c r="L19" s="479">
        <v>1638</v>
      </c>
      <c r="M19" s="480">
        <v>6460</v>
      </c>
      <c r="N19" s="481">
        <v>19</v>
      </c>
    </row>
    <row r="20" spans="1:14" ht="15.75" customHeight="1">
      <c r="A20" s="722" t="s">
        <v>483</v>
      </c>
      <c r="B20" s="368">
        <v>130290</v>
      </c>
      <c r="C20" s="348">
        <v>959</v>
      </c>
      <c r="D20" s="348">
        <v>582</v>
      </c>
      <c r="E20" s="348">
        <v>7914</v>
      </c>
      <c r="F20" s="348">
        <v>118039</v>
      </c>
      <c r="G20" s="193" t="s">
        <v>550</v>
      </c>
      <c r="H20" s="348">
        <v>103893</v>
      </c>
      <c r="I20" s="348">
        <v>5062</v>
      </c>
      <c r="J20" s="348">
        <v>8522</v>
      </c>
      <c r="K20" s="348" t="s">
        <v>550</v>
      </c>
      <c r="L20" s="348">
        <v>562</v>
      </c>
      <c r="M20" s="369">
        <v>4337</v>
      </c>
      <c r="N20" s="370">
        <v>11.4</v>
      </c>
    </row>
    <row r="21" spans="1:14" ht="15.75" customHeight="1">
      <c r="A21" s="449" t="s">
        <v>484</v>
      </c>
      <c r="B21" s="1167">
        <v>108745</v>
      </c>
      <c r="C21" s="1168">
        <v>843</v>
      </c>
      <c r="D21" s="1168">
        <v>519</v>
      </c>
      <c r="E21" s="1168">
        <v>6113</v>
      </c>
      <c r="F21" s="1168">
        <v>98415</v>
      </c>
      <c r="G21" s="1168" t="s">
        <v>550</v>
      </c>
      <c r="H21" s="1168">
        <v>80557</v>
      </c>
      <c r="I21" s="1168">
        <v>3621</v>
      </c>
      <c r="J21" s="1168">
        <v>13895</v>
      </c>
      <c r="K21" s="1168">
        <v>93</v>
      </c>
      <c r="L21" s="1168">
        <v>249</v>
      </c>
      <c r="M21" s="1169">
        <v>4217</v>
      </c>
      <c r="N21" s="1170">
        <v>23</v>
      </c>
    </row>
    <row r="22" spans="1:14" ht="15.75" customHeight="1">
      <c r="A22" s="722" t="s">
        <v>575</v>
      </c>
      <c r="B22" s="368">
        <v>183124</v>
      </c>
      <c r="C22" s="348">
        <v>826</v>
      </c>
      <c r="D22" s="348">
        <v>493</v>
      </c>
      <c r="E22" s="348">
        <v>11169</v>
      </c>
      <c r="F22" s="348">
        <v>160852</v>
      </c>
      <c r="G22" s="348">
        <v>136100</v>
      </c>
      <c r="H22" s="193" t="s">
        <v>550</v>
      </c>
      <c r="I22" s="193" t="s">
        <v>550</v>
      </c>
      <c r="J22" s="348">
        <v>21453</v>
      </c>
      <c r="K22" s="348">
        <v>102</v>
      </c>
      <c r="L22" s="348">
        <v>3197</v>
      </c>
      <c r="M22" s="369">
        <v>11103</v>
      </c>
      <c r="N22" s="370">
        <v>23.4</v>
      </c>
    </row>
    <row r="23" spans="1:14" ht="15.75" customHeight="1">
      <c r="A23" s="449" t="s">
        <v>485</v>
      </c>
      <c r="B23" s="478">
        <v>99762</v>
      </c>
      <c r="C23" s="479">
        <v>792</v>
      </c>
      <c r="D23" s="479">
        <v>608</v>
      </c>
      <c r="E23" s="479">
        <v>869</v>
      </c>
      <c r="F23" s="479">
        <v>98893</v>
      </c>
      <c r="G23" s="479" t="s">
        <v>550</v>
      </c>
      <c r="H23" s="479">
        <v>86784</v>
      </c>
      <c r="I23" s="479">
        <v>2218</v>
      </c>
      <c r="J23" s="479">
        <v>8495</v>
      </c>
      <c r="K23" s="479">
        <v>279</v>
      </c>
      <c r="L23" s="479">
        <v>1117</v>
      </c>
      <c r="M23" s="480">
        <v>5395</v>
      </c>
      <c r="N23" s="481">
        <v>17.899999999999999</v>
      </c>
    </row>
    <row r="24" spans="1:14" ht="15.75" customHeight="1">
      <c r="A24" s="722" t="s">
        <v>486</v>
      </c>
      <c r="B24" s="368">
        <v>205325</v>
      </c>
      <c r="C24" s="348">
        <v>873</v>
      </c>
      <c r="D24" s="348">
        <v>552</v>
      </c>
      <c r="E24" s="348">
        <v>11942</v>
      </c>
      <c r="F24" s="348">
        <v>174980</v>
      </c>
      <c r="G24" s="193" t="s">
        <v>550</v>
      </c>
      <c r="H24" s="348">
        <v>157337</v>
      </c>
      <c r="I24" s="348">
        <v>3798</v>
      </c>
      <c r="J24" s="348">
        <v>9551</v>
      </c>
      <c r="K24" s="348">
        <v>63</v>
      </c>
      <c r="L24" s="348">
        <v>4231</v>
      </c>
      <c r="M24" s="369">
        <v>18403</v>
      </c>
      <c r="N24" s="370">
        <v>22.9</v>
      </c>
    </row>
    <row r="25" spans="1:14" ht="15.75" customHeight="1">
      <c r="A25" s="449" t="s">
        <v>204</v>
      </c>
      <c r="B25" s="273">
        <v>136998</v>
      </c>
      <c r="C25" s="274">
        <v>878</v>
      </c>
      <c r="D25" s="274">
        <v>452</v>
      </c>
      <c r="E25" s="274">
        <v>7313</v>
      </c>
      <c r="F25" s="274">
        <v>129685</v>
      </c>
      <c r="G25" s="277" t="s">
        <v>550</v>
      </c>
      <c r="H25" s="274">
        <v>92628</v>
      </c>
      <c r="I25" s="274">
        <v>8032</v>
      </c>
      <c r="J25" s="274">
        <v>28102</v>
      </c>
      <c r="K25" s="274">
        <v>139</v>
      </c>
      <c r="L25" s="274">
        <v>784</v>
      </c>
      <c r="M25" s="275" t="s">
        <v>550</v>
      </c>
      <c r="N25" s="276">
        <v>20.3</v>
      </c>
    </row>
    <row r="26" spans="1:14" ht="15.75" customHeight="1">
      <c r="A26" s="722" t="s">
        <v>487</v>
      </c>
      <c r="B26" s="210">
        <v>157534</v>
      </c>
      <c r="C26" s="193">
        <v>768</v>
      </c>
      <c r="D26" s="193">
        <v>657</v>
      </c>
      <c r="E26" s="193">
        <v>3533</v>
      </c>
      <c r="F26" s="193">
        <v>148040</v>
      </c>
      <c r="G26" s="193" t="s">
        <v>550</v>
      </c>
      <c r="H26" s="193">
        <v>106198</v>
      </c>
      <c r="I26" s="193">
        <v>5034</v>
      </c>
      <c r="J26" s="193">
        <v>33440</v>
      </c>
      <c r="K26" s="193">
        <v>373</v>
      </c>
      <c r="L26" s="193">
        <v>2995</v>
      </c>
      <c r="M26" s="211">
        <v>5961</v>
      </c>
      <c r="N26" s="209">
        <v>34.700000000000003</v>
      </c>
    </row>
    <row r="27" spans="1:14" ht="15.75" customHeight="1">
      <c r="A27" s="449" t="s">
        <v>488</v>
      </c>
      <c r="B27" s="478">
        <v>125488</v>
      </c>
      <c r="C27" s="479">
        <v>886</v>
      </c>
      <c r="D27" s="479">
        <v>501</v>
      </c>
      <c r="E27" s="479">
        <v>7240</v>
      </c>
      <c r="F27" s="479">
        <v>99627</v>
      </c>
      <c r="G27" s="479" t="s">
        <v>550</v>
      </c>
      <c r="H27" s="479">
        <v>83352</v>
      </c>
      <c r="I27" s="479">
        <v>1246</v>
      </c>
      <c r="J27" s="479">
        <v>13766</v>
      </c>
      <c r="K27" s="479" t="s">
        <v>550</v>
      </c>
      <c r="L27" s="479">
        <v>1263</v>
      </c>
      <c r="M27" s="480">
        <v>18621</v>
      </c>
      <c r="N27" s="481">
        <v>33.799999999999997</v>
      </c>
    </row>
    <row r="28" spans="1:14" ht="15.75" customHeight="1">
      <c r="A28" s="722" t="s">
        <v>208</v>
      </c>
      <c r="B28" s="210">
        <v>158162</v>
      </c>
      <c r="C28" s="193">
        <v>1049</v>
      </c>
      <c r="D28" s="193">
        <v>711</v>
      </c>
      <c r="E28" s="193" t="s">
        <v>550</v>
      </c>
      <c r="F28" s="193">
        <v>148160</v>
      </c>
      <c r="G28" s="193" t="s">
        <v>550</v>
      </c>
      <c r="H28" s="193">
        <v>118832</v>
      </c>
      <c r="I28" s="193">
        <v>5706</v>
      </c>
      <c r="J28" s="193">
        <v>22789</v>
      </c>
      <c r="K28" s="193">
        <v>833</v>
      </c>
      <c r="L28" s="193" t="s">
        <v>550</v>
      </c>
      <c r="M28" s="211">
        <v>10002</v>
      </c>
      <c r="N28" s="209">
        <v>23.4</v>
      </c>
    </row>
    <row r="29" spans="1:14" ht="15.75" customHeight="1">
      <c r="A29" s="449" t="s">
        <v>489</v>
      </c>
      <c r="B29" s="478">
        <v>149417</v>
      </c>
      <c r="C29" s="479">
        <v>907</v>
      </c>
      <c r="D29" s="479">
        <v>454</v>
      </c>
      <c r="E29" s="479">
        <v>14831</v>
      </c>
      <c r="F29" s="479">
        <v>131287</v>
      </c>
      <c r="G29" s="479" t="s">
        <v>550</v>
      </c>
      <c r="H29" s="479">
        <v>112399</v>
      </c>
      <c r="I29" s="479">
        <v>5835</v>
      </c>
      <c r="J29" s="479">
        <v>11207</v>
      </c>
      <c r="K29" s="479" t="s">
        <v>550</v>
      </c>
      <c r="L29" s="479">
        <v>1846</v>
      </c>
      <c r="M29" s="480">
        <v>3299</v>
      </c>
      <c r="N29" s="481">
        <v>12.7</v>
      </c>
    </row>
    <row r="30" spans="1:14" ht="15.75" customHeight="1">
      <c r="A30" s="722" t="s">
        <v>574</v>
      </c>
      <c r="B30" s="210">
        <v>86662</v>
      </c>
      <c r="C30" s="193">
        <v>907</v>
      </c>
      <c r="D30" s="193">
        <v>547</v>
      </c>
      <c r="E30" s="193">
        <v>6426</v>
      </c>
      <c r="F30" s="193">
        <v>76605</v>
      </c>
      <c r="G30" s="193" t="s">
        <v>550</v>
      </c>
      <c r="H30" s="193">
        <v>62838</v>
      </c>
      <c r="I30" s="193">
        <v>8875</v>
      </c>
      <c r="J30" s="193">
        <v>4576</v>
      </c>
      <c r="K30" s="193" t="s">
        <v>550</v>
      </c>
      <c r="L30" s="193">
        <v>316</v>
      </c>
      <c r="M30" s="211">
        <v>3631</v>
      </c>
      <c r="N30" s="209">
        <v>11.880639726754518</v>
      </c>
    </row>
    <row r="31" spans="1:14" ht="15.75" customHeight="1">
      <c r="A31" s="449" t="s">
        <v>573</v>
      </c>
      <c r="B31" s="614">
        <v>72171</v>
      </c>
      <c r="C31" s="615">
        <v>1057</v>
      </c>
      <c r="D31" s="615">
        <v>744</v>
      </c>
      <c r="E31" s="615">
        <v>5416</v>
      </c>
      <c r="F31" s="615">
        <v>62647</v>
      </c>
      <c r="G31" s="274" t="s">
        <v>550</v>
      </c>
      <c r="H31" s="615">
        <v>52640</v>
      </c>
      <c r="I31" s="615">
        <v>4769</v>
      </c>
      <c r="J31" s="615">
        <v>5238</v>
      </c>
      <c r="K31" s="274" t="s">
        <v>550</v>
      </c>
      <c r="L31" s="274" t="s">
        <v>550</v>
      </c>
      <c r="M31" s="615">
        <v>4108</v>
      </c>
      <c r="N31" s="616">
        <v>19</v>
      </c>
    </row>
    <row r="32" spans="1:14" ht="15.75" customHeight="1">
      <c r="A32" s="722" t="s">
        <v>257</v>
      </c>
      <c r="B32" s="210">
        <v>122241</v>
      </c>
      <c r="C32" s="193">
        <v>895</v>
      </c>
      <c r="D32" s="193">
        <v>620</v>
      </c>
      <c r="E32" s="193">
        <v>4979</v>
      </c>
      <c r="F32" s="193">
        <v>108887</v>
      </c>
      <c r="G32" s="193" t="s">
        <v>550</v>
      </c>
      <c r="H32" s="193">
        <v>85215</v>
      </c>
      <c r="I32" s="193">
        <v>5822</v>
      </c>
      <c r="J32" s="193">
        <v>17850</v>
      </c>
      <c r="K32" s="193" t="s">
        <v>550</v>
      </c>
      <c r="L32" s="348" t="s">
        <v>550</v>
      </c>
      <c r="M32" s="211">
        <v>8375</v>
      </c>
      <c r="N32" s="209">
        <v>28.9</v>
      </c>
    </row>
    <row r="33" spans="1:14" ht="15.75" customHeight="1">
      <c r="A33" s="449" t="s">
        <v>615</v>
      </c>
      <c r="B33" s="1205">
        <v>87633</v>
      </c>
      <c r="C33" s="1206">
        <v>1008</v>
      </c>
      <c r="D33" s="1206">
        <v>548</v>
      </c>
      <c r="E33" s="1206">
        <v>5832</v>
      </c>
      <c r="F33" s="1206">
        <v>80648</v>
      </c>
      <c r="G33" s="1206" t="s">
        <v>550</v>
      </c>
      <c r="H33" s="1206">
        <v>72666</v>
      </c>
      <c r="I33" s="1206">
        <v>909</v>
      </c>
      <c r="J33" s="1206">
        <v>7073</v>
      </c>
      <c r="K33" s="1206" t="s">
        <v>550</v>
      </c>
      <c r="L33" s="1206" t="s">
        <v>550</v>
      </c>
      <c r="M33" s="1206">
        <v>1153</v>
      </c>
      <c r="N33" s="1207">
        <v>12.6</v>
      </c>
    </row>
    <row r="34" spans="1:14" ht="15.75" customHeight="1">
      <c r="A34" s="722" t="s">
        <v>220</v>
      </c>
      <c r="B34" s="368">
        <v>135525</v>
      </c>
      <c r="C34" s="348">
        <v>922</v>
      </c>
      <c r="D34" s="348">
        <v>578</v>
      </c>
      <c r="E34" s="348">
        <v>8612</v>
      </c>
      <c r="F34" s="348">
        <v>121624</v>
      </c>
      <c r="G34" s="1223" t="s">
        <v>550</v>
      </c>
      <c r="H34" s="348">
        <v>109168</v>
      </c>
      <c r="I34" s="348" t="s">
        <v>550</v>
      </c>
      <c r="J34" s="348">
        <v>9081</v>
      </c>
      <c r="K34" s="1223">
        <v>61</v>
      </c>
      <c r="L34" s="348">
        <v>3314</v>
      </c>
      <c r="M34" s="369">
        <v>5289</v>
      </c>
      <c r="N34" s="370">
        <v>10.8</v>
      </c>
    </row>
    <row r="35" spans="1:14" ht="15.75" customHeight="1">
      <c r="A35" s="449" t="s">
        <v>490</v>
      </c>
      <c r="B35" s="478">
        <v>127147</v>
      </c>
      <c r="C35" s="479">
        <v>927</v>
      </c>
      <c r="D35" s="479">
        <v>439</v>
      </c>
      <c r="E35" s="479">
        <v>20937</v>
      </c>
      <c r="F35" s="479">
        <v>101527</v>
      </c>
      <c r="G35" s="479" t="s">
        <v>550</v>
      </c>
      <c r="H35" s="479">
        <v>69040</v>
      </c>
      <c r="I35" s="479">
        <v>5497</v>
      </c>
      <c r="J35" s="479">
        <v>26513</v>
      </c>
      <c r="K35" s="479">
        <v>202</v>
      </c>
      <c r="L35" s="479">
        <v>275</v>
      </c>
      <c r="M35" s="480">
        <v>4683</v>
      </c>
      <c r="N35" s="481">
        <v>25.8</v>
      </c>
    </row>
    <row r="36" spans="1:14" ht="15.75" customHeight="1">
      <c r="A36" s="722" t="s">
        <v>218</v>
      </c>
      <c r="B36" s="368">
        <v>130218</v>
      </c>
      <c r="C36" s="348">
        <v>925</v>
      </c>
      <c r="D36" s="348">
        <v>570</v>
      </c>
      <c r="E36" s="348">
        <v>18693</v>
      </c>
      <c r="F36" s="348">
        <v>107998</v>
      </c>
      <c r="G36" s="1226" t="s">
        <v>550</v>
      </c>
      <c r="H36" s="348">
        <f>20342+47035+29185</f>
        <v>96562</v>
      </c>
      <c r="I36" s="348">
        <f>2847+100</f>
        <v>2947</v>
      </c>
      <c r="J36" s="348">
        <f>3037+5127+1</f>
        <v>8165</v>
      </c>
      <c r="K36" s="1226">
        <v>138</v>
      </c>
      <c r="L36" s="1226">
        <v>186</v>
      </c>
      <c r="M36" s="369">
        <v>3527</v>
      </c>
      <c r="N36" s="370">
        <v>17.899999999999999</v>
      </c>
    </row>
    <row r="37" spans="1:14" ht="15.75" customHeight="1">
      <c r="A37" s="449" t="s">
        <v>602</v>
      </c>
      <c r="B37" s="478">
        <v>119509</v>
      </c>
      <c r="C37" s="479">
        <v>852</v>
      </c>
      <c r="D37" s="479">
        <v>564</v>
      </c>
      <c r="E37" s="479">
        <v>9404</v>
      </c>
      <c r="F37" s="479">
        <v>109608</v>
      </c>
      <c r="G37" s="479" t="s">
        <v>550</v>
      </c>
      <c r="H37" s="479">
        <v>87115</v>
      </c>
      <c r="I37" s="479">
        <v>5186</v>
      </c>
      <c r="J37" s="479">
        <v>16205</v>
      </c>
      <c r="K37" s="479">
        <v>129</v>
      </c>
      <c r="L37" s="479">
        <v>973</v>
      </c>
      <c r="M37" s="479">
        <v>497</v>
      </c>
      <c r="N37" s="481">
        <v>14.7</v>
      </c>
    </row>
    <row r="38" spans="1:14" ht="15.75" customHeight="1">
      <c r="A38" s="722" t="s">
        <v>210</v>
      </c>
      <c r="B38" s="368">
        <v>153704</v>
      </c>
      <c r="C38" s="348">
        <v>995</v>
      </c>
      <c r="D38" s="348">
        <v>567</v>
      </c>
      <c r="E38" s="348">
        <v>29083</v>
      </c>
      <c r="F38" s="348">
        <v>121727</v>
      </c>
      <c r="G38" s="193" t="s">
        <v>550</v>
      </c>
      <c r="H38" s="348">
        <v>103567</v>
      </c>
      <c r="I38" s="348">
        <v>3503</v>
      </c>
      <c r="J38" s="348">
        <v>13405</v>
      </c>
      <c r="K38" s="348">
        <v>300</v>
      </c>
      <c r="L38" s="348">
        <v>952</v>
      </c>
      <c r="M38" s="348">
        <v>2894</v>
      </c>
      <c r="N38" s="370">
        <v>19.600000000000001</v>
      </c>
    </row>
    <row r="39" spans="1:14" ht="15.75" customHeight="1">
      <c r="A39" s="449" t="s">
        <v>229</v>
      </c>
      <c r="B39" s="273">
        <v>103832</v>
      </c>
      <c r="C39" s="274">
        <v>827</v>
      </c>
      <c r="D39" s="274">
        <v>636</v>
      </c>
      <c r="E39" s="274">
        <v>2993</v>
      </c>
      <c r="F39" s="274">
        <v>94544</v>
      </c>
      <c r="G39" s="274" t="s">
        <v>550</v>
      </c>
      <c r="H39" s="274">
        <v>82569</v>
      </c>
      <c r="I39" s="274">
        <v>3083</v>
      </c>
      <c r="J39" s="274">
        <v>7809</v>
      </c>
      <c r="K39" s="274" t="s">
        <v>550</v>
      </c>
      <c r="L39" s="274">
        <v>1083</v>
      </c>
      <c r="M39" s="274">
        <v>6295</v>
      </c>
      <c r="N39" s="276">
        <v>15.3</v>
      </c>
    </row>
    <row r="40" spans="1:14" ht="15.75" customHeight="1">
      <c r="A40" s="722" t="s">
        <v>491</v>
      </c>
      <c r="B40" s="210">
        <v>121508</v>
      </c>
      <c r="C40" s="193">
        <v>813</v>
      </c>
      <c r="D40" s="193">
        <v>429</v>
      </c>
      <c r="E40" s="193">
        <v>6770</v>
      </c>
      <c r="F40" s="193">
        <v>109929</v>
      </c>
      <c r="G40" s="193" t="s">
        <v>550</v>
      </c>
      <c r="H40" s="193">
        <v>90527</v>
      </c>
      <c r="I40" s="193">
        <v>3503</v>
      </c>
      <c r="J40" s="193">
        <v>14415</v>
      </c>
      <c r="K40" s="193" t="s">
        <v>550</v>
      </c>
      <c r="L40" s="193">
        <v>1484</v>
      </c>
      <c r="M40" s="211">
        <v>4809</v>
      </c>
      <c r="N40" s="209">
        <v>15.57</v>
      </c>
    </row>
    <row r="41" spans="1:14" ht="15.75" customHeight="1">
      <c r="A41" s="449" t="s">
        <v>577</v>
      </c>
      <c r="B41" s="273">
        <f>E41+F41+M41</f>
        <v>114459</v>
      </c>
      <c r="C41" s="274">
        <f>B41/375522/365*1000000</f>
        <v>835.06772271628029</v>
      </c>
      <c r="D41" s="274">
        <f>75813/375522/365*1000000</f>
        <v>553.11499543320633</v>
      </c>
      <c r="E41" s="274">
        <v>4342</v>
      </c>
      <c r="F41" s="274">
        <v>103271</v>
      </c>
      <c r="G41" s="274" t="s">
        <v>550</v>
      </c>
      <c r="H41" s="274">
        <v>86176</v>
      </c>
      <c r="I41" s="274">
        <v>2789</v>
      </c>
      <c r="J41" s="274">
        <v>8234</v>
      </c>
      <c r="K41" s="274">
        <v>268</v>
      </c>
      <c r="L41" s="274">
        <v>5804</v>
      </c>
      <c r="M41" s="275">
        <v>6846</v>
      </c>
      <c r="N41" s="276">
        <f>17818/B41*100</f>
        <v>15.567146314400789</v>
      </c>
    </row>
    <row r="42" spans="1:14" ht="15.75" customHeight="1">
      <c r="A42" s="722" t="s">
        <v>492</v>
      </c>
      <c r="B42" s="210">
        <v>112932</v>
      </c>
      <c r="C42" s="193">
        <v>881</v>
      </c>
      <c r="D42" s="193">
        <v>624</v>
      </c>
      <c r="E42" s="193">
        <v>5603</v>
      </c>
      <c r="F42" s="348">
        <v>99423</v>
      </c>
      <c r="G42" s="193" t="s">
        <v>550</v>
      </c>
      <c r="H42" s="193">
        <v>83273</v>
      </c>
      <c r="I42" s="193">
        <v>3472</v>
      </c>
      <c r="J42" s="193">
        <v>7239</v>
      </c>
      <c r="K42" s="193" t="s">
        <v>550</v>
      </c>
      <c r="L42" s="193">
        <v>5439</v>
      </c>
      <c r="M42" s="211">
        <v>7906</v>
      </c>
      <c r="N42" s="209">
        <v>13.1</v>
      </c>
    </row>
    <row r="43" spans="1:14" ht="15.75" customHeight="1">
      <c r="A43" s="449" t="s">
        <v>493</v>
      </c>
      <c r="B43" s="273">
        <v>114713</v>
      </c>
      <c r="C43" s="274">
        <v>786</v>
      </c>
      <c r="D43" s="274">
        <v>590</v>
      </c>
      <c r="E43" s="274">
        <v>1068</v>
      </c>
      <c r="F43" s="274">
        <v>101830</v>
      </c>
      <c r="G43" s="274" t="s">
        <v>550</v>
      </c>
      <c r="H43" s="274">
        <v>84799</v>
      </c>
      <c r="I43" s="274" t="s">
        <v>550</v>
      </c>
      <c r="J43" s="274">
        <v>9066</v>
      </c>
      <c r="K43" s="274">
        <v>27</v>
      </c>
      <c r="L43" s="274">
        <v>7938</v>
      </c>
      <c r="M43" s="275">
        <v>11815</v>
      </c>
      <c r="N43" s="276">
        <v>19.3</v>
      </c>
    </row>
    <row r="44" spans="1:14" ht="15.75" customHeight="1">
      <c r="A44" s="722" t="s">
        <v>572</v>
      </c>
      <c r="B44" s="210">
        <v>78999</v>
      </c>
      <c r="C44" s="193">
        <v>815</v>
      </c>
      <c r="D44" s="193">
        <v>489</v>
      </c>
      <c r="E44" s="193">
        <v>752</v>
      </c>
      <c r="F44" s="193">
        <v>51408</v>
      </c>
      <c r="G44" s="193" t="s">
        <v>550</v>
      </c>
      <c r="H44" s="193">
        <v>43723</v>
      </c>
      <c r="I44" s="193">
        <v>2032</v>
      </c>
      <c r="J44" s="193">
        <v>4738</v>
      </c>
      <c r="K44" s="193" t="s">
        <v>550</v>
      </c>
      <c r="L44" s="193">
        <v>915</v>
      </c>
      <c r="M44" s="211">
        <v>6360</v>
      </c>
      <c r="N44" s="209">
        <v>13.1</v>
      </c>
    </row>
    <row r="45" spans="1:14" ht="15.75" customHeight="1">
      <c r="A45" s="449" t="s">
        <v>571</v>
      </c>
      <c r="B45" s="273">
        <v>70444</v>
      </c>
      <c r="C45" s="274">
        <v>836</v>
      </c>
      <c r="D45" s="274">
        <v>459</v>
      </c>
      <c r="E45" s="274">
        <v>2439</v>
      </c>
      <c r="F45" s="274">
        <v>62974</v>
      </c>
      <c r="G45" s="274" t="s">
        <v>550</v>
      </c>
      <c r="H45" s="274">
        <v>48084</v>
      </c>
      <c r="I45" s="274">
        <v>3520</v>
      </c>
      <c r="J45" s="274">
        <v>10600</v>
      </c>
      <c r="K45" s="274">
        <v>114</v>
      </c>
      <c r="L45" s="274">
        <v>656</v>
      </c>
      <c r="M45" s="274">
        <v>5032</v>
      </c>
      <c r="N45" s="320">
        <v>21.2</v>
      </c>
    </row>
    <row r="46" spans="1:14" ht="15.75" customHeight="1">
      <c r="A46" s="722" t="s">
        <v>494</v>
      </c>
      <c r="B46" s="210">
        <v>178384</v>
      </c>
      <c r="C46" s="193">
        <v>1008</v>
      </c>
      <c r="D46" s="193">
        <v>520</v>
      </c>
      <c r="E46" s="193">
        <v>5691</v>
      </c>
      <c r="F46" s="193">
        <v>163898</v>
      </c>
      <c r="G46" s="193">
        <v>151141</v>
      </c>
      <c r="H46" s="193" t="s">
        <v>550</v>
      </c>
      <c r="I46" s="193" t="s">
        <v>550</v>
      </c>
      <c r="J46" s="193">
        <v>7293</v>
      </c>
      <c r="K46" s="193" t="s">
        <v>550</v>
      </c>
      <c r="L46" s="193">
        <v>5464</v>
      </c>
      <c r="M46" s="211">
        <v>8795</v>
      </c>
      <c r="N46" s="209">
        <v>9.3000000000000007</v>
      </c>
    </row>
    <row r="47" spans="1:14" ht="15.75" customHeight="1">
      <c r="A47" s="449" t="s">
        <v>495</v>
      </c>
      <c r="B47" s="273">
        <v>180188</v>
      </c>
      <c r="C47" s="479">
        <v>934</v>
      </c>
      <c r="D47" s="479">
        <v>650</v>
      </c>
      <c r="E47" s="274">
        <v>21666</v>
      </c>
      <c r="F47" s="274">
        <v>156959</v>
      </c>
      <c r="G47" s="274" t="s">
        <v>550</v>
      </c>
      <c r="H47" s="274">
        <v>132872</v>
      </c>
      <c r="I47" s="274">
        <v>2258</v>
      </c>
      <c r="J47" s="274">
        <v>12747</v>
      </c>
      <c r="K47" s="274" t="s">
        <v>550</v>
      </c>
      <c r="L47" s="274">
        <v>9082</v>
      </c>
      <c r="M47" s="275">
        <v>1563</v>
      </c>
      <c r="N47" s="276">
        <v>17.100000000000001</v>
      </c>
    </row>
    <row r="48" spans="1:14" ht="15.75" customHeight="1">
      <c r="A48" s="722" t="s">
        <v>496</v>
      </c>
      <c r="B48" s="210">
        <v>148880</v>
      </c>
      <c r="C48" s="193">
        <v>881</v>
      </c>
      <c r="D48" s="193">
        <v>492</v>
      </c>
      <c r="E48" s="193">
        <v>8062</v>
      </c>
      <c r="F48" s="193">
        <v>135972</v>
      </c>
      <c r="G48" s="193" t="s">
        <v>550</v>
      </c>
      <c r="H48" s="193">
        <v>116063</v>
      </c>
      <c r="I48" s="193">
        <v>1666</v>
      </c>
      <c r="J48" s="193">
        <v>14588</v>
      </c>
      <c r="K48" s="193" t="s">
        <v>550</v>
      </c>
      <c r="L48" s="193">
        <v>3655</v>
      </c>
      <c r="M48" s="211">
        <v>4846</v>
      </c>
      <c r="N48" s="209">
        <v>12.5</v>
      </c>
    </row>
    <row r="49" spans="1:14" ht="15.75" customHeight="1">
      <c r="A49" s="449" t="s">
        <v>570</v>
      </c>
      <c r="B49" s="273">
        <v>98325</v>
      </c>
      <c r="C49" s="274">
        <v>882</v>
      </c>
      <c r="D49" s="274">
        <v>614</v>
      </c>
      <c r="E49" s="274">
        <v>6561</v>
      </c>
      <c r="F49" s="274">
        <v>87654</v>
      </c>
      <c r="G49" s="274" t="s">
        <v>550</v>
      </c>
      <c r="H49" s="274">
        <v>77017</v>
      </c>
      <c r="I49" s="274">
        <v>3937</v>
      </c>
      <c r="J49" s="274">
        <v>5911</v>
      </c>
      <c r="K49" s="274" t="s">
        <v>550</v>
      </c>
      <c r="L49" s="274">
        <v>789</v>
      </c>
      <c r="M49" s="275">
        <v>4110</v>
      </c>
      <c r="N49" s="276">
        <v>9.84</v>
      </c>
    </row>
    <row r="50" spans="1:14" ht="15.75" customHeight="1">
      <c r="A50" s="722" t="s">
        <v>497</v>
      </c>
      <c r="B50" s="210">
        <v>162063</v>
      </c>
      <c r="C50" s="193">
        <v>915.30723899400982</v>
      </c>
      <c r="D50" s="193">
        <v>497.61497014152036</v>
      </c>
      <c r="E50" s="193">
        <v>13048</v>
      </c>
      <c r="F50" s="193">
        <v>139614</v>
      </c>
      <c r="G50" s="193" t="s">
        <v>550</v>
      </c>
      <c r="H50" s="193">
        <v>121425</v>
      </c>
      <c r="I50" s="193">
        <v>7423</v>
      </c>
      <c r="J50" s="193">
        <v>8487</v>
      </c>
      <c r="K50" s="193" t="s">
        <v>550</v>
      </c>
      <c r="L50" s="193">
        <v>2279</v>
      </c>
      <c r="M50" s="211">
        <v>9402</v>
      </c>
      <c r="N50" s="209">
        <v>13.8</v>
      </c>
    </row>
    <row r="51" spans="1:14" ht="15.75" customHeight="1">
      <c r="A51" s="449" t="s">
        <v>212</v>
      </c>
      <c r="B51" s="273">
        <v>106542</v>
      </c>
      <c r="C51" s="274">
        <v>822</v>
      </c>
      <c r="D51" s="274">
        <v>595</v>
      </c>
      <c r="E51" s="274">
        <v>11157</v>
      </c>
      <c r="F51" s="274">
        <v>81080</v>
      </c>
      <c r="G51" s="274" t="s">
        <v>550</v>
      </c>
      <c r="H51" s="274">
        <v>67426</v>
      </c>
      <c r="I51" s="274">
        <v>3448</v>
      </c>
      <c r="J51" s="274">
        <v>5948</v>
      </c>
      <c r="K51" s="274">
        <v>1598</v>
      </c>
      <c r="L51" s="274">
        <v>2660</v>
      </c>
      <c r="M51" s="275">
        <v>14305</v>
      </c>
      <c r="N51" s="276">
        <v>21.1</v>
      </c>
    </row>
    <row r="52" spans="1:14" ht="15.75" customHeight="1">
      <c r="A52" s="722" t="s">
        <v>498</v>
      </c>
      <c r="B52" s="368">
        <v>121830</v>
      </c>
      <c r="C52" s="348">
        <v>913</v>
      </c>
      <c r="D52" s="348">
        <v>666</v>
      </c>
      <c r="E52" s="348">
        <v>11822</v>
      </c>
      <c r="F52" s="348">
        <v>109293</v>
      </c>
      <c r="G52" s="348">
        <v>99059</v>
      </c>
      <c r="H52" s="348" t="s">
        <v>550</v>
      </c>
      <c r="I52" s="348" t="s">
        <v>550</v>
      </c>
      <c r="J52" s="348">
        <v>7910</v>
      </c>
      <c r="K52" s="348" t="s">
        <v>550</v>
      </c>
      <c r="L52" s="348">
        <v>2324</v>
      </c>
      <c r="M52" s="369">
        <v>715</v>
      </c>
      <c r="N52" s="370">
        <v>8.9</v>
      </c>
    </row>
    <row r="53" spans="1:14" ht="15.75" customHeight="1">
      <c r="A53" s="449" t="s">
        <v>569</v>
      </c>
      <c r="B53" s="273">
        <v>59950</v>
      </c>
      <c r="C53" s="274">
        <v>887</v>
      </c>
      <c r="D53" s="274">
        <v>503</v>
      </c>
      <c r="E53" s="274">
        <v>4501</v>
      </c>
      <c r="F53" s="274">
        <v>53558</v>
      </c>
      <c r="G53" s="274" t="s">
        <v>550</v>
      </c>
      <c r="H53" s="274">
        <v>44639</v>
      </c>
      <c r="I53" s="274">
        <v>1579</v>
      </c>
      <c r="J53" s="274">
        <v>6990</v>
      </c>
      <c r="K53" s="274" t="s">
        <v>550</v>
      </c>
      <c r="L53" s="274">
        <v>350</v>
      </c>
      <c r="M53" s="275">
        <v>1891</v>
      </c>
      <c r="N53" s="276">
        <v>16.149999999999999</v>
      </c>
    </row>
    <row r="54" spans="1:14" ht="15.75" customHeight="1">
      <c r="A54" s="722" t="s">
        <v>568</v>
      </c>
      <c r="B54" s="210">
        <v>75955</v>
      </c>
      <c r="C54" s="193">
        <v>1035</v>
      </c>
      <c r="D54" s="193">
        <v>688</v>
      </c>
      <c r="E54" s="193">
        <v>9809</v>
      </c>
      <c r="F54" s="193">
        <v>66146</v>
      </c>
      <c r="G54" s="193" t="s">
        <v>550</v>
      </c>
      <c r="H54" s="193">
        <v>49677</v>
      </c>
      <c r="I54" s="193">
        <v>880</v>
      </c>
      <c r="J54" s="193">
        <v>15281</v>
      </c>
      <c r="K54" s="193">
        <v>10</v>
      </c>
      <c r="L54" s="193">
        <v>298</v>
      </c>
      <c r="M54" s="348" t="s">
        <v>550</v>
      </c>
      <c r="N54" s="209">
        <v>27.88</v>
      </c>
    </row>
    <row r="55" spans="1:14" ht="15.75" customHeight="1">
      <c r="A55" s="449" t="s">
        <v>214</v>
      </c>
      <c r="B55" s="273">
        <v>177276</v>
      </c>
      <c r="C55" s="274">
        <v>1062</v>
      </c>
      <c r="D55" s="274">
        <v>508</v>
      </c>
      <c r="E55" s="274">
        <v>32647</v>
      </c>
      <c r="F55" s="274">
        <v>144629</v>
      </c>
      <c r="G55" s="274" t="s">
        <v>550</v>
      </c>
      <c r="H55" s="274">
        <v>137890</v>
      </c>
      <c r="I55" s="274">
        <v>1564</v>
      </c>
      <c r="J55" s="274">
        <v>4866</v>
      </c>
      <c r="K55" s="274" t="s">
        <v>550</v>
      </c>
      <c r="L55" s="274">
        <v>309</v>
      </c>
      <c r="M55" s="275">
        <v>9356</v>
      </c>
      <c r="N55" s="276">
        <v>44.3</v>
      </c>
    </row>
    <row r="56" spans="1:14" ht="15.75" customHeight="1">
      <c r="A56" s="722" t="s">
        <v>567</v>
      </c>
      <c r="B56" s="210">
        <v>76157</v>
      </c>
      <c r="C56" s="193">
        <v>954</v>
      </c>
      <c r="D56" s="193">
        <v>675</v>
      </c>
      <c r="E56" s="193">
        <v>9495</v>
      </c>
      <c r="F56" s="193">
        <v>73264</v>
      </c>
      <c r="G56" s="193" t="s">
        <v>550</v>
      </c>
      <c r="H56" s="193">
        <v>57453</v>
      </c>
      <c r="I56" s="193">
        <v>3740</v>
      </c>
      <c r="J56" s="193">
        <v>6153</v>
      </c>
      <c r="K56" s="193">
        <v>164</v>
      </c>
      <c r="L56" s="193">
        <v>5754</v>
      </c>
      <c r="M56" s="211">
        <v>2893</v>
      </c>
      <c r="N56" s="209">
        <v>13.1</v>
      </c>
    </row>
    <row r="57" spans="1:14" ht="15.75" customHeight="1">
      <c r="A57" s="449" t="s">
        <v>249</v>
      </c>
      <c r="B57" s="273">
        <v>157314</v>
      </c>
      <c r="C57" s="274">
        <v>923</v>
      </c>
      <c r="D57" s="274">
        <v>602</v>
      </c>
      <c r="E57" s="274">
        <v>6513</v>
      </c>
      <c r="F57" s="274">
        <v>145340</v>
      </c>
      <c r="G57" s="274" t="s">
        <v>550</v>
      </c>
      <c r="H57" s="274">
        <v>126589</v>
      </c>
      <c r="I57" s="274">
        <v>5266</v>
      </c>
      <c r="J57" s="274">
        <v>11469</v>
      </c>
      <c r="K57" s="274" t="s">
        <v>550</v>
      </c>
      <c r="L57" s="274">
        <v>2016</v>
      </c>
      <c r="M57" s="275">
        <v>5461</v>
      </c>
      <c r="N57" s="276">
        <v>43.5</v>
      </c>
    </row>
    <row r="58" spans="1:14" ht="15.75" customHeight="1">
      <c r="A58" s="722" t="s">
        <v>268</v>
      </c>
      <c r="B58" s="210">
        <v>96132</v>
      </c>
      <c r="C58" s="348">
        <v>1020</v>
      </c>
      <c r="D58" s="348">
        <v>607</v>
      </c>
      <c r="E58" s="348">
        <v>38882</v>
      </c>
      <c r="F58" s="348">
        <v>54165</v>
      </c>
      <c r="G58" s="348" t="s">
        <v>550</v>
      </c>
      <c r="H58" s="348">
        <v>42820</v>
      </c>
      <c r="I58" s="348" t="s">
        <v>550</v>
      </c>
      <c r="J58" s="348">
        <v>8411</v>
      </c>
      <c r="K58" s="348">
        <v>95</v>
      </c>
      <c r="L58" s="348">
        <v>2839</v>
      </c>
      <c r="M58" s="369">
        <v>3085</v>
      </c>
      <c r="N58" s="370">
        <v>38.4</v>
      </c>
    </row>
    <row r="59" spans="1:14" ht="15.75" customHeight="1">
      <c r="A59" s="449" t="s">
        <v>216</v>
      </c>
      <c r="B59" s="273">
        <v>136117</v>
      </c>
      <c r="C59" s="274">
        <v>875</v>
      </c>
      <c r="D59" s="274">
        <v>389</v>
      </c>
      <c r="E59" s="274">
        <v>4730</v>
      </c>
      <c r="F59" s="274">
        <v>131387</v>
      </c>
      <c r="G59" s="274"/>
      <c r="H59" s="274">
        <v>97259</v>
      </c>
      <c r="I59" s="274">
        <v>9270</v>
      </c>
      <c r="J59" s="274">
        <v>23990</v>
      </c>
      <c r="K59" s="274" t="s">
        <v>550</v>
      </c>
      <c r="L59" s="274">
        <v>868</v>
      </c>
      <c r="M59" s="274" t="s">
        <v>550</v>
      </c>
      <c r="N59" s="276">
        <v>18.3</v>
      </c>
    </row>
    <row r="60" spans="1:14" ht="15.75" customHeight="1">
      <c r="A60" s="722" t="s">
        <v>259</v>
      </c>
      <c r="B60" s="210">
        <v>142008</v>
      </c>
      <c r="C60" s="193">
        <v>763.23830109608014</v>
      </c>
      <c r="D60" s="193">
        <v>503</v>
      </c>
      <c r="E60" s="193">
        <v>31755</v>
      </c>
      <c r="F60" s="193">
        <v>110253</v>
      </c>
      <c r="G60" s="193" t="s">
        <v>550</v>
      </c>
      <c r="H60" s="193">
        <v>84416</v>
      </c>
      <c r="I60" s="193">
        <v>1581</v>
      </c>
      <c r="J60" s="193">
        <v>20779</v>
      </c>
      <c r="K60" s="193">
        <v>135</v>
      </c>
      <c r="L60" s="193">
        <v>3342</v>
      </c>
      <c r="M60" s="211" t="s">
        <v>550</v>
      </c>
      <c r="N60" s="209">
        <v>19.399999999999999</v>
      </c>
    </row>
    <row r="61" spans="1:14" ht="15.75" customHeight="1">
      <c r="A61" s="449" t="s">
        <v>260</v>
      </c>
      <c r="B61" s="273">
        <v>119469</v>
      </c>
      <c r="C61" s="274">
        <v>1005</v>
      </c>
      <c r="D61" s="274">
        <v>669</v>
      </c>
      <c r="E61" s="274">
        <v>9418</v>
      </c>
      <c r="F61" s="274">
        <v>110051</v>
      </c>
      <c r="G61" s="274" t="s">
        <v>550</v>
      </c>
      <c r="H61" s="274">
        <v>93885</v>
      </c>
      <c r="I61" s="274">
        <v>1150</v>
      </c>
      <c r="J61" s="274">
        <v>10692</v>
      </c>
      <c r="K61" s="274">
        <v>179</v>
      </c>
      <c r="L61" s="274">
        <v>4145</v>
      </c>
      <c r="M61" s="274" t="s">
        <v>550</v>
      </c>
      <c r="N61" s="276">
        <v>18.2</v>
      </c>
    </row>
    <row r="62" spans="1:14" ht="15.75" customHeight="1">
      <c r="A62" s="722" t="s">
        <v>266</v>
      </c>
      <c r="B62" s="210">
        <v>100158</v>
      </c>
      <c r="C62" s="193">
        <v>900</v>
      </c>
      <c r="D62" s="193">
        <v>615</v>
      </c>
      <c r="E62" s="193">
        <v>15846</v>
      </c>
      <c r="F62" s="193">
        <v>82672</v>
      </c>
      <c r="G62" s="193" t="s">
        <v>550</v>
      </c>
      <c r="H62" s="193">
        <v>73467</v>
      </c>
      <c r="I62" s="193">
        <v>891</v>
      </c>
      <c r="J62" s="193">
        <v>7313</v>
      </c>
      <c r="K62" s="193" t="s">
        <v>550</v>
      </c>
      <c r="L62" s="193">
        <v>1001</v>
      </c>
      <c r="M62" s="211">
        <v>1640</v>
      </c>
      <c r="N62" s="209">
        <v>22.7</v>
      </c>
    </row>
    <row r="63" spans="1:14" ht="15.75" customHeight="1">
      <c r="A63" s="449" t="s">
        <v>351</v>
      </c>
      <c r="B63" s="349">
        <v>145643</v>
      </c>
      <c r="C63" s="274">
        <v>968</v>
      </c>
      <c r="D63" s="274">
        <v>555</v>
      </c>
      <c r="E63" s="274">
        <v>41081</v>
      </c>
      <c r="F63" s="274">
        <v>99403</v>
      </c>
      <c r="G63" s="274" t="s">
        <v>550</v>
      </c>
      <c r="H63" s="274">
        <v>76262</v>
      </c>
      <c r="I63" s="274">
        <v>6549</v>
      </c>
      <c r="J63" s="274">
        <v>15796</v>
      </c>
      <c r="K63" s="274">
        <v>154</v>
      </c>
      <c r="L63" s="274">
        <v>642</v>
      </c>
      <c r="M63" s="274">
        <v>5159</v>
      </c>
      <c r="N63" s="320">
        <v>13.6</v>
      </c>
    </row>
    <row r="64" spans="1:14" ht="15.75" customHeight="1">
      <c r="A64" s="722" t="s">
        <v>566</v>
      </c>
      <c r="B64" s="392">
        <v>88265</v>
      </c>
      <c r="C64" s="193">
        <v>980</v>
      </c>
      <c r="D64" s="193">
        <v>479</v>
      </c>
      <c r="E64" s="193">
        <v>7357</v>
      </c>
      <c r="F64" s="193">
        <v>77515</v>
      </c>
      <c r="G64" s="193" t="s">
        <v>550</v>
      </c>
      <c r="H64" s="193">
        <v>69377</v>
      </c>
      <c r="I64" s="193">
        <v>4225</v>
      </c>
      <c r="J64" s="193">
        <v>3633</v>
      </c>
      <c r="K64" s="193" t="s">
        <v>550</v>
      </c>
      <c r="L64" s="193">
        <v>280</v>
      </c>
      <c r="M64" s="193">
        <v>3393</v>
      </c>
      <c r="N64" s="400">
        <v>17.3</v>
      </c>
    </row>
    <row r="65" spans="1:41" ht="15.75" customHeight="1">
      <c r="A65" s="449" t="s">
        <v>261</v>
      </c>
      <c r="B65" s="349">
        <v>162174</v>
      </c>
      <c r="C65" s="274">
        <v>929</v>
      </c>
      <c r="D65" s="274">
        <v>526</v>
      </c>
      <c r="E65" s="274">
        <v>10388</v>
      </c>
      <c r="F65" s="274">
        <v>149561</v>
      </c>
      <c r="G65" s="274" t="s">
        <v>550</v>
      </c>
      <c r="H65" s="274">
        <v>125031</v>
      </c>
      <c r="I65" s="274">
        <v>4624</v>
      </c>
      <c r="J65" s="274">
        <v>19903</v>
      </c>
      <c r="K65" s="274" t="s">
        <v>550</v>
      </c>
      <c r="L65" s="274" t="s">
        <v>550</v>
      </c>
      <c r="M65" s="274">
        <v>2225</v>
      </c>
      <c r="N65" s="320">
        <v>19.3</v>
      </c>
    </row>
    <row r="66" spans="1:41" ht="15.75" customHeight="1">
      <c r="A66" s="722" t="s">
        <v>222</v>
      </c>
      <c r="B66" s="392">
        <v>138606</v>
      </c>
      <c r="C66" s="193">
        <v>945</v>
      </c>
      <c r="D66" s="193">
        <v>694</v>
      </c>
      <c r="E66" s="193">
        <v>18403</v>
      </c>
      <c r="F66" s="193">
        <v>119234</v>
      </c>
      <c r="G66" s="193" t="s">
        <v>550</v>
      </c>
      <c r="H66" s="193">
        <v>94851</v>
      </c>
      <c r="I66" s="193">
        <v>3358</v>
      </c>
      <c r="J66" s="193">
        <v>20680</v>
      </c>
      <c r="K66" s="193" t="s">
        <v>550</v>
      </c>
      <c r="L66" s="193">
        <v>345</v>
      </c>
      <c r="M66" s="193">
        <v>969</v>
      </c>
      <c r="N66" s="400">
        <v>15.2</v>
      </c>
    </row>
    <row r="67" spans="1:41" ht="15.75" customHeight="1">
      <c r="A67" s="449" t="s">
        <v>251</v>
      </c>
      <c r="B67" s="349">
        <v>209248</v>
      </c>
      <c r="C67" s="274">
        <v>953</v>
      </c>
      <c r="D67" s="274">
        <v>503</v>
      </c>
      <c r="E67" s="274">
        <v>67222</v>
      </c>
      <c r="F67" s="274">
        <v>140152</v>
      </c>
      <c r="G67" s="319" t="s">
        <v>550</v>
      </c>
      <c r="H67" s="274">
        <v>107581</v>
      </c>
      <c r="I67" s="274">
        <v>1823</v>
      </c>
      <c r="J67" s="274">
        <v>29749</v>
      </c>
      <c r="K67" s="274" t="s">
        <v>550</v>
      </c>
      <c r="L67" s="274">
        <v>999</v>
      </c>
      <c r="M67" s="274">
        <v>1874</v>
      </c>
      <c r="N67" s="320">
        <v>13.1</v>
      </c>
      <c r="T67" s="667"/>
      <c r="AO67" t="s">
        <v>550</v>
      </c>
    </row>
    <row r="68" spans="1:41" ht="15.75" customHeight="1" thickBot="1">
      <c r="A68" s="722" t="s">
        <v>499</v>
      </c>
      <c r="B68" s="210">
        <v>100433</v>
      </c>
      <c r="C68" s="193">
        <v>858</v>
      </c>
      <c r="D68" s="193">
        <v>497</v>
      </c>
      <c r="E68" s="193">
        <v>4177</v>
      </c>
      <c r="F68" s="193">
        <v>96207</v>
      </c>
      <c r="G68" s="193" t="s">
        <v>789</v>
      </c>
      <c r="H68" s="193">
        <v>79807</v>
      </c>
      <c r="I68" s="193">
        <v>2230</v>
      </c>
      <c r="J68" s="193">
        <v>13132</v>
      </c>
      <c r="K68" s="193">
        <v>153</v>
      </c>
      <c r="L68" s="193">
        <v>885</v>
      </c>
      <c r="M68" s="211">
        <v>48</v>
      </c>
      <c r="N68" s="209">
        <v>19.7</v>
      </c>
      <c r="O68" s="668"/>
    </row>
    <row r="69" spans="1:41" ht="15.75" customHeight="1" thickTop="1">
      <c r="A69" s="450" t="s">
        <v>665</v>
      </c>
      <c r="B69" s="566">
        <f>SUM(B7:B68)</f>
        <v>7656291</v>
      </c>
      <c r="C69" s="567">
        <f t="shared" ref="C69:M69" si="0">SUM(C7:C68)</f>
        <v>57650.613262806364</v>
      </c>
      <c r="D69" s="567">
        <f>SUM(D7:D68)</f>
        <v>35693.729965574727</v>
      </c>
      <c r="E69" s="567">
        <f t="shared" si="0"/>
        <v>718811</v>
      </c>
      <c r="F69" s="567">
        <f t="shared" si="0"/>
        <v>6636077</v>
      </c>
      <c r="G69" s="567">
        <f t="shared" si="0"/>
        <v>474067</v>
      </c>
      <c r="H69" s="567">
        <f t="shared" si="0"/>
        <v>5072553</v>
      </c>
      <c r="I69" s="567">
        <f t="shared" si="0"/>
        <v>222117</v>
      </c>
      <c r="J69" s="567">
        <f t="shared" si="0"/>
        <v>754600</v>
      </c>
      <c r="K69" s="567">
        <f t="shared" si="0"/>
        <v>6489</v>
      </c>
      <c r="L69" s="567">
        <f t="shared" si="0"/>
        <v>106248</v>
      </c>
      <c r="M69" s="567">
        <f t="shared" si="0"/>
        <v>305171</v>
      </c>
      <c r="N69" s="568" t="s">
        <v>550</v>
      </c>
      <c r="O69" s="668"/>
    </row>
    <row r="70" spans="1:41" ht="15.75" customHeight="1">
      <c r="A70" s="569" t="s">
        <v>666</v>
      </c>
      <c r="B70" s="570">
        <f>AVERAGE(B7:B68)</f>
        <v>123488.56451612903</v>
      </c>
      <c r="C70" s="571">
        <f t="shared" ref="C70:N70" si="1">AVERAGE(C7:C68)</f>
        <v>929.84860101300592</v>
      </c>
      <c r="D70" s="571">
        <f>AVERAGE(D7:D68)</f>
        <v>575.7053220253988</v>
      </c>
      <c r="E70" s="571">
        <f t="shared" si="1"/>
        <v>11783.786885245901</v>
      </c>
      <c r="F70" s="571">
        <f t="shared" si="1"/>
        <v>107033.5</v>
      </c>
      <c r="G70" s="571">
        <f t="shared" si="1"/>
        <v>118516.75</v>
      </c>
      <c r="H70" s="571">
        <f t="shared" si="1"/>
        <v>87457.81034482758</v>
      </c>
      <c r="I70" s="571">
        <f t="shared" si="1"/>
        <v>4038.4909090909091</v>
      </c>
      <c r="J70" s="571">
        <f t="shared" si="1"/>
        <v>12170.967741935483</v>
      </c>
      <c r="K70" s="571">
        <f t="shared" si="1"/>
        <v>216.3</v>
      </c>
      <c r="L70" s="571">
        <f t="shared" si="1"/>
        <v>1864</v>
      </c>
      <c r="M70" s="571">
        <f t="shared" si="1"/>
        <v>5353.8771929824561</v>
      </c>
      <c r="N70" s="572">
        <f t="shared" si="1"/>
        <v>18.805932032921856</v>
      </c>
      <c r="O70" s="668"/>
      <c r="T70" s="667"/>
      <c r="AO70" t="s">
        <v>550</v>
      </c>
    </row>
    <row r="71" spans="1:41" s="113" customFormat="1" ht="15.6" customHeight="1">
      <c r="A71" s="936" t="s">
        <v>793</v>
      </c>
      <c r="B71" s="799"/>
    </row>
    <row r="72" spans="1:41" s="113" customFormat="1" ht="13.9" customHeight="1">
      <c r="B72" s="1529"/>
      <c r="C72" s="1392"/>
      <c r="D72" s="1392"/>
      <c r="E72" s="1392"/>
      <c r="F72" s="1392"/>
      <c r="G72" s="1392"/>
      <c r="H72" s="1392"/>
      <c r="I72" s="1392"/>
      <c r="J72" s="1392"/>
      <c r="K72" s="1392"/>
      <c r="L72" s="1392"/>
      <c r="M72" s="1392"/>
      <c r="N72" s="1392"/>
    </row>
    <row r="73" spans="1:41" s="113" customFormat="1" ht="13.9" customHeight="1">
      <c r="B73" s="40"/>
      <c r="C73" s="40"/>
      <c r="D73" s="40"/>
      <c r="E73" s="40"/>
      <c r="F73" s="40"/>
      <c r="G73" s="40"/>
      <c r="H73" s="40"/>
      <c r="I73" s="40"/>
      <c r="J73" s="40"/>
      <c r="K73" s="40"/>
      <c r="L73" s="40"/>
      <c r="M73" s="40"/>
      <c r="N73" s="40"/>
    </row>
    <row r="74" spans="1:41" s="113" customFormat="1" ht="13.9" customHeight="1">
      <c r="B74" s="40"/>
      <c r="C74" s="40"/>
      <c r="D74" s="40"/>
      <c r="E74" s="40"/>
      <c r="F74" s="40"/>
      <c r="G74" s="40"/>
      <c r="H74" s="40"/>
      <c r="I74" s="40"/>
      <c r="J74" s="40"/>
      <c r="K74" s="40"/>
      <c r="L74" s="40"/>
      <c r="M74" s="40"/>
      <c r="N74" s="40"/>
    </row>
    <row r="75" spans="1:41" s="113" customFormat="1" ht="13.9" customHeight="1">
      <c r="B75" s="40"/>
      <c r="C75" s="40"/>
      <c r="D75" s="40"/>
      <c r="E75" s="40"/>
      <c r="F75" s="40"/>
      <c r="G75" s="40"/>
      <c r="H75" s="40"/>
      <c r="I75" s="40"/>
      <c r="J75" s="40"/>
      <c r="K75" s="40"/>
      <c r="L75" s="40"/>
      <c r="M75" s="40"/>
      <c r="N75" s="40"/>
    </row>
    <row r="76" spans="1:41" s="113" customFormat="1" ht="13.9" customHeight="1"/>
    <row r="77" spans="1:41" s="113" customFormat="1" ht="13.9" customHeight="1"/>
    <row r="78" spans="1:41" ht="16.5" customHeight="1">
      <c r="A78" s="164"/>
      <c r="B78" s="79"/>
      <c r="C78" s="40"/>
      <c r="D78" s="40"/>
    </row>
    <row r="79" spans="1:41" ht="15.6" customHeight="1">
      <c r="A79" s="65"/>
      <c r="B79" s="79"/>
      <c r="C79" s="1520"/>
      <c r="D79" s="1520"/>
      <c r="E79" s="1521"/>
      <c r="F79" s="1521"/>
      <c r="G79" s="1521"/>
      <c r="H79" s="1521"/>
      <c r="I79" s="1521"/>
      <c r="J79" s="1521"/>
      <c r="K79" s="1521"/>
      <c r="L79" s="1521"/>
      <c r="M79" s="1522"/>
      <c r="N79" s="1522"/>
    </row>
    <row r="80" spans="1:41">
      <c r="B80" s="113"/>
      <c r="C80" s="1522"/>
      <c r="D80" s="1522"/>
      <c r="E80" s="1522"/>
      <c r="F80" s="1522"/>
      <c r="G80" s="1522"/>
      <c r="H80" s="1522"/>
      <c r="I80" s="1522"/>
      <c r="J80" s="1522"/>
      <c r="K80" s="1522"/>
      <c r="L80" s="1522"/>
      <c r="M80" s="1522"/>
      <c r="N80" s="1522"/>
    </row>
    <row r="150" spans="1:14" ht="27" customHeight="1">
      <c r="A150" s="1448"/>
      <c r="B150" s="1448"/>
      <c r="C150" s="1448"/>
      <c r="D150" s="1448"/>
      <c r="E150" s="1448"/>
      <c r="F150" s="1448"/>
      <c r="G150" s="1448"/>
      <c r="H150" s="1448"/>
      <c r="I150" s="1448"/>
      <c r="J150" s="1448"/>
      <c r="K150" s="1448"/>
      <c r="L150" s="1448"/>
      <c r="M150" s="1448"/>
      <c r="N150" s="1448"/>
    </row>
  </sheetData>
  <customSheetViews>
    <customSheetView guid="{CFB8F6A3-286B-44DA-98E2-E06FA9DC17D9}" scale="90" showGridLines="0">
      <pane xSplit="1" ySplit="6" topLeftCell="B43" activePane="bottomRight" state="frozen"/>
      <selection pane="bottomRight" activeCell="A7" sqref="A7:A56"/>
      <pageMargins left="0.74803149606299213" right="0.43307086614173229" top="0.78740157480314965" bottom="0.39370078740157483" header="0.51181102362204722" footer="0.19685039370078741"/>
      <pageSetup paperSize="9" scale="80" firstPageNumber="12" orientation="portrait" useFirstPageNumber="1" r:id="rId1"/>
      <headerFooter alignWithMargins="0"/>
    </customSheetView>
    <customSheetView guid="{429188B7-F8E8-41E0-BAA6-8F869C883D4F}" showGridLines="0">
      <pane xSplit="1" ySplit="6" topLeftCell="B7" activePane="bottomRight" state="frozen"/>
      <selection pane="bottomRight" activeCell="A2" sqref="A2"/>
      <pageMargins left="0.74803149606299202" right="0.23622047244094502" top="0.98425196850393704" bottom="0.39370078740157499" header="0.59055118110236204" footer="0.31496062992126"/>
      <pageSetup paperSize="8" firstPageNumber="12" orientation="portrait" r:id="rId2"/>
      <headerFooter alignWithMargins="0">
        <oddHeader xml:space="preserve">&amp;L&amp;"ＭＳ Ｐゴシック,太字"&amp;16 ４　環　境&amp;"ＭＳ Ｐゴシック,標準"&amp;11
</oddHeader>
      </headerFooter>
    </customSheetView>
  </customSheetViews>
  <mergeCells count="11">
    <mergeCell ref="A150:N150"/>
    <mergeCell ref="C79:N80"/>
    <mergeCell ref="B3:B5"/>
    <mergeCell ref="C3:C5"/>
    <mergeCell ref="E3:J3"/>
    <mergeCell ref="K3:M3"/>
    <mergeCell ref="M4:M5"/>
    <mergeCell ref="N3:N5"/>
    <mergeCell ref="E4:E5"/>
    <mergeCell ref="D3:D5"/>
    <mergeCell ref="B72:N72"/>
  </mergeCells>
  <phoneticPr fontId="2"/>
  <dataValidations count="1">
    <dataValidation imeMode="disabled" allowBlank="1" showInputMessage="1" showErrorMessage="1" sqref="B7:N68" xr:uid="{00000000-0002-0000-0500-000000000000}"/>
  </dataValidations>
  <pageMargins left="0.74803149606299213" right="0.23622047244094491" top="0.98425196850393704" bottom="0.39370078740157483" header="0.59055118110236227" footer="0.31496062992125984"/>
  <pageSetup paperSize="9" scale="69" firstPageNumber="12" orientation="portrait" r:id="rId3"/>
  <headerFooter alignWithMargins="0">
    <oddHeader xml:space="preserve">&amp;L&amp;"ＭＳ Ｐゴシック,太字"&amp;16 ４　環　境&amp;"ＭＳ Ｐゴシック,標準"&amp;11
</oddHeader>
  </headerFooter>
  <rowBreaks count="1" manualBreakCount="1">
    <brk id="76" max="13" man="1"/>
  </rowBreaks>
  <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X131"/>
  <sheetViews>
    <sheetView showGridLines="0" view="pageBreakPreview" zoomScaleNormal="100" zoomScaleSheetLayoutView="100" workbookViewId="0">
      <pane xSplit="1" ySplit="6" topLeftCell="F7" activePane="bottomRight" state="frozen"/>
      <selection sqref="A1:C2"/>
      <selection pane="topRight" sqref="A1:C2"/>
      <selection pane="bottomLeft" sqref="A1:C2"/>
      <selection pane="bottomRight" activeCell="S40" sqref="S40"/>
    </sheetView>
  </sheetViews>
  <sheetFormatPr defaultColWidth="8.875" defaultRowHeight="13.5"/>
  <cols>
    <col min="1" max="1" width="12.5" style="2" customWidth="1"/>
    <col min="2" max="2" width="8.75" style="2" customWidth="1"/>
    <col min="3" max="4" width="10" style="2" customWidth="1"/>
    <col min="5" max="5" width="11.625" style="2" customWidth="1"/>
    <col min="6" max="6" width="10.625" style="2" customWidth="1"/>
    <col min="7" max="7" width="7.5" style="2" customWidth="1"/>
    <col min="8" max="8" width="10.625" style="2" customWidth="1"/>
    <col min="9" max="9" width="7.5" style="2" customWidth="1"/>
    <col min="10" max="10" width="10.625" style="2" customWidth="1"/>
    <col min="11" max="11" width="7.5" style="2" customWidth="1"/>
    <col min="12" max="13" width="13.75" style="2" customWidth="1"/>
    <col min="14" max="14" width="11.25" style="2" customWidth="1"/>
    <col min="15" max="15" width="10" style="2" customWidth="1"/>
    <col min="16" max="16" width="13.75" style="2" customWidth="1"/>
    <col min="17" max="17" width="12.5" style="2" customWidth="1"/>
    <col min="18" max="18" width="11.25" style="2" customWidth="1"/>
    <col min="19" max="19" width="9.375" style="2" customWidth="1"/>
    <col min="20" max="20" width="12.5" style="2" customWidth="1"/>
    <col min="21" max="21" width="9.375" style="2" customWidth="1"/>
    <col min="22" max="22" width="1.5" style="2" customWidth="1"/>
    <col min="23" max="23" width="11.875" style="2" customWidth="1"/>
    <col min="24" max="24" width="11.125" style="2" customWidth="1"/>
    <col min="25" max="16384" width="8.875" style="2"/>
  </cols>
  <sheetData>
    <row r="1" spans="1:24" ht="18.75" customHeight="1">
      <c r="A1" s="93" t="s">
        <v>48</v>
      </c>
      <c r="C1" s="1002"/>
      <c r="D1" s="1002"/>
      <c r="E1" s="1002"/>
      <c r="F1" s="1002"/>
      <c r="G1" s="1002"/>
      <c r="H1" s="1002"/>
      <c r="I1" s="1002"/>
      <c r="J1" s="1002"/>
      <c r="K1" s="1002"/>
      <c r="L1" s="923"/>
      <c r="M1" s="1541"/>
      <c r="N1" s="1541"/>
      <c r="O1" s="1541"/>
      <c r="P1" s="1541"/>
      <c r="Q1" s="1541"/>
      <c r="R1" s="923"/>
      <c r="S1" s="93"/>
      <c r="T1" s="93"/>
      <c r="U1" s="93"/>
      <c r="W1" s="1002"/>
      <c r="X1" s="1002"/>
    </row>
    <row r="2" spans="1:24" ht="18.75" customHeight="1">
      <c r="A2" s="923"/>
      <c r="B2" s="1003"/>
      <c r="C2" s="1003"/>
      <c r="D2" s="1003"/>
      <c r="E2" s="1003"/>
      <c r="F2" s="1003"/>
      <c r="G2" s="1003"/>
      <c r="H2" s="1003"/>
      <c r="I2" s="1003"/>
      <c r="J2" s="1003"/>
      <c r="K2" s="1003"/>
      <c r="L2" s="170"/>
      <c r="M2" s="1542"/>
      <c r="N2" s="1542"/>
      <c r="O2" s="1542"/>
      <c r="P2" s="1542"/>
      <c r="Q2" s="1542"/>
      <c r="R2" s="170"/>
      <c r="S2" s="617"/>
      <c r="T2" s="617"/>
      <c r="U2" s="617"/>
      <c r="W2" s="1002"/>
      <c r="X2" s="1002"/>
    </row>
    <row r="3" spans="1:24" s="92" customFormat="1" ht="17.25" customHeight="1">
      <c r="A3" s="868" t="s">
        <v>472</v>
      </c>
      <c r="B3" s="1549" t="s">
        <v>53</v>
      </c>
      <c r="C3" s="1550"/>
      <c r="D3" s="1551"/>
      <c r="E3" s="805" t="s">
        <v>656</v>
      </c>
      <c r="F3" s="869"/>
      <c r="G3" s="869"/>
      <c r="H3" s="869"/>
      <c r="I3" s="869"/>
      <c r="J3" s="806"/>
      <c r="K3" s="806"/>
      <c r="L3" s="1543" t="s">
        <v>655</v>
      </c>
      <c r="M3" s="1544"/>
      <c r="N3" s="1538" t="s">
        <v>664</v>
      </c>
      <c r="O3" s="1539"/>
      <c r="P3" s="1539"/>
      <c r="Q3" s="1540"/>
      <c r="R3" s="1538" t="s">
        <v>658</v>
      </c>
      <c r="S3" s="1539"/>
      <c r="T3" s="1539"/>
      <c r="U3" s="1540"/>
      <c r="W3" s="1532" t="s">
        <v>417</v>
      </c>
      <c r="X3" s="1533"/>
    </row>
    <row r="4" spans="1:24" ht="17.25" customHeight="1">
      <c r="A4" s="174"/>
      <c r="B4" s="1557" t="s">
        <v>657</v>
      </c>
      <c r="C4" s="1558"/>
      <c r="D4" s="1559"/>
      <c r="E4" s="94"/>
      <c r="F4" s="1555" t="s">
        <v>54</v>
      </c>
      <c r="G4" s="1556"/>
      <c r="H4" s="1555" t="s">
        <v>55</v>
      </c>
      <c r="I4" s="1556"/>
      <c r="J4" s="1552" t="s">
        <v>56</v>
      </c>
      <c r="K4" s="1553"/>
      <c r="L4" s="1530" t="s">
        <v>547</v>
      </c>
      <c r="M4" s="1545" t="s">
        <v>390</v>
      </c>
      <c r="N4" s="1536" t="s">
        <v>59</v>
      </c>
      <c r="O4" s="1554"/>
      <c r="P4" s="1547" t="s">
        <v>60</v>
      </c>
      <c r="Q4" s="1548"/>
      <c r="R4" s="1536" t="s">
        <v>59</v>
      </c>
      <c r="S4" s="1537"/>
      <c r="T4" s="1547" t="s">
        <v>646</v>
      </c>
      <c r="U4" s="1548"/>
      <c r="W4" s="1561" t="s">
        <v>618</v>
      </c>
      <c r="X4" s="1534" t="s">
        <v>416</v>
      </c>
    </row>
    <row r="5" spans="1:24" ht="17.25" customHeight="1">
      <c r="A5" s="175"/>
      <c r="B5" s="177" t="s">
        <v>49</v>
      </c>
      <c r="C5" s="172" t="s">
        <v>50</v>
      </c>
      <c r="D5" s="173" t="s">
        <v>51</v>
      </c>
      <c r="E5" s="166"/>
      <c r="F5" s="95"/>
      <c r="G5" s="172" t="s">
        <v>57</v>
      </c>
      <c r="H5" s="169"/>
      <c r="I5" s="172" t="s">
        <v>57</v>
      </c>
      <c r="J5" s="96"/>
      <c r="K5" s="835" t="s">
        <v>57</v>
      </c>
      <c r="L5" s="1531"/>
      <c r="M5" s="1546"/>
      <c r="N5" s="865"/>
      <c r="O5" s="168" t="s">
        <v>186</v>
      </c>
      <c r="P5" s="171"/>
      <c r="Q5" s="167" t="s">
        <v>360</v>
      </c>
      <c r="R5" s="814"/>
      <c r="S5" s="168" t="s">
        <v>186</v>
      </c>
      <c r="T5" s="815"/>
      <c r="U5" s="168" t="s">
        <v>629</v>
      </c>
      <c r="V5" s="766"/>
      <c r="W5" s="1562"/>
      <c r="X5" s="1535"/>
    </row>
    <row r="6" spans="1:24" ht="17.25" customHeight="1">
      <c r="A6" s="176" t="s">
        <v>463</v>
      </c>
      <c r="B6" s="109" t="s">
        <v>52</v>
      </c>
      <c r="C6" s="97" t="s">
        <v>52</v>
      </c>
      <c r="D6" s="97" t="s">
        <v>52</v>
      </c>
      <c r="E6" s="97" t="s">
        <v>29</v>
      </c>
      <c r="F6" s="97" t="s">
        <v>29</v>
      </c>
      <c r="G6" s="97" t="s">
        <v>391</v>
      </c>
      <c r="H6" s="97" t="s">
        <v>29</v>
      </c>
      <c r="I6" s="97" t="s">
        <v>391</v>
      </c>
      <c r="J6" s="98" t="s">
        <v>29</v>
      </c>
      <c r="K6" s="98" t="s">
        <v>391</v>
      </c>
      <c r="L6" s="97" t="s">
        <v>392</v>
      </c>
      <c r="M6" s="807" t="s">
        <v>201</v>
      </c>
      <c r="N6" s="109" t="s">
        <v>61</v>
      </c>
      <c r="O6" s="98" t="s">
        <v>391</v>
      </c>
      <c r="P6" s="97" t="s">
        <v>62</v>
      </c>
      <c r="Q6" s="110" t="s">
        <v>62</v>
      </c>
      <c r="R6" s="109" t="s">
        <v>52</v>
      </c>
      <c r="S6" s="97" t="s">
        <v>391</v>
      </c>
      <c r="T6" s="97" t="s">
        <v>62</v>
      </c>
      <c r="U6" s="848" t="s">
        <v>701</v>
      </c>
      <c r="V6" s="866"/>
      <c r="W6" s="109" t="s">
        <v>98</v>
      </c>
      <c r="X6" s="110" t="s">
        <v>415</v>
      </c>
    </row>
    <row r="7" spans="1:24" s="867" customFormat="1" ht="15.75" customHeight="1">
      <c r="A7" s="237" t="s">
        <v>253</v>
      </c>
      <c r="B7" s="540">
        <v>40</v>
      </c>
      <c r="C7" s="280">
        <v>1716</v>
      </c>
      <c r="D7" s="280">
        <v>11162</v>
      </c>
      <c r="E7" s="280">
        <v>112081</v>
      </c>
      <c r="F7" s="280">
        <v>401</v>
      </c>
      <c r="G7" s="407">
        <v>0.4</v>
      </c>
      <c r="H7" s="280">
        <v>17850</v>
      </c>
      <c r="I7" s="407">
        <v>15.9</v>
      </c>
      <c r="J7" s="280">
        <v>93830</v>
      </c>
      <c r="K7" s="836">
        <v>83.7</v>
      </c>
      <c r="L7" s="280">
        <v>1098</v>
      </c>
      <c r="M7" s="808">
        <v>157</v>
      </c>
      <c r="N7" s="540">
        <v>247</v>
      </c>
      <c r="O7" s="278">
        <v>-2.8</v>
      </c>
      <c r="P7" s="541">
        <v>173081</v>
      </c>
      <c r="Q7" s="281">
        <v>701</v>
      </c>
      <c r="R7" s="820">
        <v>2875</v>
      </c>
      <c r="S7" s="1281">
        <v>7</v>
      </c>
      <c r="T7" s="821">
        <v>780214</v>
      </c>
      <c r="U7" s="822">
        <v>271</v>
      </c>
      <c r="V7" s="86"/>
      <c r="W7" s="540">
        <v>3462300</v>
      </c>
      <c r="X7" s="281">
        <v>10384</v>
      </c>
    </row>
    <row r="8" spans="1:24" s="867" customFormat="1" ht="15.75" customHeight="1">
      <c r="A8" s="722" t="s">
        <v>478</v>
      </c>
      <c r="B8" s="1091">
        <v>73</v>
      </c>
      <c r="C8" s="1098">
        <v>2125</v>
      </c>
      <c r="D8" s="1098">
        <v>12295</v>
      </c>
      <c r="E8" s="1098">
        <v>139204</v>
      </c>
      <c r="F8" s="1098">
        <v>735</v>
      </c>
      <c r="G8" s="1102">
        <v>0.52800206890606594</v>
      </c>
      <c r="H8" s="1098">
        <v>22102</v>
      </c>
      <c r="I8" s="1102">
        <v>15.87741731559438</v>
      </c>
      <c r="J8" s="1099">
        <v>116367</v>
      </c>
      <c r="K8" s="1118">
        <v>83.594580615499552</v>
      </c>
      <c r="L8" s="1098">
        <v>11596</v>
      </c>
      <c r="M8" s="1119">
        <v>902</v>
      </c>
      <c r="N8" s="1091">
        <v>318</v>
      </c>
      <c r="O8" s="1120">
        <v>-0.625</v>
      </c>
      <c r="P8" s="1099">
        <v>223334.38</v>
      </c>
      <c r="Q8" s="1085">
        <v>702.30937106918236</v>
      </c>
      <c r="R8" s="1121">
        <v>3101</v>
      </c>
      <c r="S8" s="1122">
        <v>8.6926042762004911</v>
      </c>
      <c r="T8" s="1123">
        <v>1063245.54</v>
      </c>
      <c r="U8" s="1124">
        <v>343</v>
      </c>
      <c r="V8" s="658"/>
      <c r="W8" s="1091">
        <v>1601600</v>
      </c>
      <c r="X8" s="1085">
        <v>5356</v>
      </c>
    </row>
    <row r="9" spans="1:24" s="867" customFormat="1" ht="15.75" customHeight="1">
      <c r="A9" s="237" t="s">
        <v>206</v>
      </c>
      <c r="B9" s="285">
        <v>32</v>
      </c>
      <c r="C9" s="282">
        <v>1575</v>
      </c>
      <c r="D9" s="282">
        <v>11342</v>
      </c>
      <c r="E9" s="282">
        <v>118455</v>
      </c>
      <c r="F9" s="282">
        <v>285</v>
      </c>
      <c r="G9" s="279">
        <v>0.2</v>
      </c>
      <c r="H9" s="282">
        <v>16547</v>
      </c>
      <c r="I9" s="279">
        <v>13.96</v>
      </c>
      <c r="J9" s="287">
        <v>101623</v>
      </c>
      <c r="K9" s="838">
        <v>85.79</v>
      </c>
      <c r="L9" s="282">
        <v>4580</v>
      </c>
      <c r="M9" s="810">
        <v>1470</v>
      </c>
      <c r="N9" s="285">
        <v>176</v>
      </c>
      <c r="O9" s="278">
        <v>-1.1000000000000001</v>
      </c>
      <c r="P9" s="287">
        <v>115547</v>
      </c>
      <c r="Q9" s="283">
        <v>657</v>
      </c>
      <c r="R9" s="762">
        <v>2988</v>
      </c>
      <c r="S9" s="702">
        <v>7.1</v>
      </c>
      <c r="T9" s="763">
        <v>1100686</v>
      </c>
      <c r="U9" s="765">
        <v>368</v>
      </c>
      <c r="W9" s="284">
        <v>3643136</v>
      </c>
      <c r="X9" s="283">
        <v>4821</v>
      </c>
    </row>
    <row r="10" spans="1:24" s="867" customFormat="1" ht="15.75" customHeight="1">
      <c r="A10" s="722" t="s">
        <v>514</v>
      </c>
      <c r="B10" s="216">
        <v>66</v>
      </c>
      <c r="C10" s="214">
        <v>1558</v>
      </c>
      <c r="D10" s="214">
        <v>9601</v>
      </c>
      <c r="E10" s="214">
        <v>104728</v>
      </c>
      <c r="F10" s="214">
        <v>1237</v>
      </c>
      <c r="G10" s="213">
        <v>1.2</v>
      </c>
      <c r="H10" s="214">
        <v>23268</v>
      </c>
      <c r="I10" s="213">
        <v>22.2</v>
      </c>
      <c r="J10" s="365">
        <v>80223</v>
      </c>
      <c r="K10" s="837">
        <v>76.599999999999994</v>
      </c>
      <c r="L10" s="842">
        <v>1973</v>
      </c>
      <c r="M10" s="809">
        <v>1173</v>
      </c>
      <c r="N10" s="216">
        <v>328</v>
      </c>
      <c r="O10" s="212">
        <v>-1.5</v>
      </c>
      <c r="P10" s="365">
        <v>547475</v>
      </c>
      <c r="Q10" s="215">
        <v>1669</v>
      </c>
      <c r="R10" s="371">
        <v>2587</v>
      </c>
      <c r="S10" s="364">
        <v>5.3</v>
      </c>
      <c r="T10" s="350">
        <v>750967</v>
      </c>
      <c r="U10" s="351">
        <v>290</v>
      </c>
      <c r="W10" s="216">
        <v>4151593</v>
      </c>
      <c r="X10" s="215">
        <v>3790</v>
      </c>
    </row>
    <row r="11" spans="1:24" s="867" customFormat="1" ht="15.75" customHeight="1">
      <c r="A11" s="237" t="s">
        <v>479</v>
      </c>
      <c r="B11" s="258">
        <v>62</v>
      </c>
      <c r="C11" s="259">
        <v>1609</v>
      </c>
      <c r="D11" s="260">
        <v>13361</v>
      </c>
      <c r="E11" s="282">
        <v>146110</v>
      </c>
      <c r="F11" s="282">
        <v>854</v>
      </c>
      <c r="G11" s="279">
        <v>0.58449113681472864</v>
      </c>
      <c r="H11" s="282">
        <v>17923</v>
      </c>
      <c r="I11" s="279">
        <v>12.26678529874752</v>
      </c>
      <c r="J11" s="287">
        <v>127333</v>
      </c>
      <c r="K11" s="838">
        <v>87.148723564437759</v>
      </c>
      <c r="L11" s="282">
        <v>6854</v>
      </c>
      <c r="M11" s="810">
        <v>2249</v>
      </c>
      <c r="N11" s="285">
        <v>146</v>
      </c>
      <c r="O11" s="278">
        <v>-5.2</v>
      </c>
      <c r="P11" s="287">
        <v>125545</v>
      </c>
      <c r="Q11" s="283">
        <v>860</v>
      </c>
      <c r="R11" s="762">
        <v>3269</v>
      </c>
      <c r="S11" s="702">
        <v>8.1</v>
      </c>
      <c r="T11" s="763">
        <v>1266407</v>
      </c>
      <c r="U11" s="765">
        <v>387</v>
      </c>
      <c r="V11" s="325"/>
      <c r="W11" s="244">
        <v>3095460</v>
      </c>
      <c r="X11" s="246">
        <v>5764</v>
      </c>
    </row>
    <row r="12" spans="1:24" s="867" customFormat="1" ht="15.75" customHeight="1">
      <c r="A12" s="722" t="s">
        <v>263</v>
      </c>
      <c r="B12" s="430">
        <v>65</v>
      </c>
      <c r="C12" s="408">
        <v>1965</v>
      </c>
      <c r="D12" s="434">
        <v>12953</v>
      </c>
      <c r="E12" s="422">
        <v>146415</v>
      </c>
      <c r="F12" s="422">
        <v>620</v>
      </c>
      <c r="G12" s="421">
        <v>0.4</v>
      </c>
      <c r="H12" s="422">
        <v>22702</v>
      </c>
      <c r="I12" s="421">
        <v>15.5</v>
      </c>
      <c r="J12" s="543">
        <v>123093</v>
      </c>
      <c r="K12" s="839">
        <v>84.1</v>
      </c>
      <c r="L12" s="422">
        <v>6378</v>
      </c>
      <c r="M12" s="811">
        <v>1998</v>
      </c>
      <c r="N12" s="652">
        <v>257</v>
      </c>
      <c r="O12" s="653">
        <v>-1.15384615384615</v>
      </c>
      <c r="P12" s="543">
        <v>283281</v>
      </c>
      <c r="Q12" s="544">
        <v>1102.2607003891051</v>
      </c>
      <c r="R12" s="371">
        <v>3348</v>
      </c>
      <c r="S12" s="364">
        <v>6.7602040816326481</v>
      </c>
      <c r="T12" s="350">
        <v>1147819</v>
      </c>
      <c r="U12" s="351">
        <v>343</v>
      </c>
      <c r="V12" s="48"/>
      <c r="W12" s="120">
        <v>2925467</v>
      </c>
      <c r="X12" s="130">
        <v>4835</v>
      </c>
    </row>
    <row r="13" spans="1:24" s="867" customFormat="1" ht="15.75" customHeight="1">
      <c r="A13" s="449" t="s">
        <v>542</v>
      </c>
      <c r="B13" s="258">
        <v>38</v>
      </c>
      <c r="C13" s="259">
        <v>1982</v>
      </c>
      <c r="D13" s="260">
        <v>11101</v>
      </c>
      <c r="E13" s="282">
        <v>123247</v>
      </c>
      <c r="F13" s="282">
        <v>417</v>
      </c>
      <c r="G13" s="279">
        <v>0.33834494957280908</v>
      </c>
      <c r="H13" s="282">
        <v>21030</v>
      </c>
      <c r="I13" s="279">
        <v>17.063295658312171</v>
      </c>
      <c r="J13" s="287">
        <v>101800</v>
      </c>
      <c r="K13" s="838">
        <v>82.598359392115015</v>
      </c>
      <c r="L13" s="282">
        <v>4120.7</v>
      </c>
      <c r="M13" s="810">
        <v>1805</v>
      </c>
      <c r="N13" s="285">
        <v>325</v>
      </c>
      <c r="O13" s="278">
        <v>-4.1297935103244896</v>
      </c>
      <c r="P13" s="287">
        <v>240821</v>
      </c>
      <c r="Q13" s="283">
        <v>740.98461538461538</v>
      </c>
      <c r="R13" s="762">
        <v>2866</v>
      </c>
      <c r="S13" s="702">
        <v>2.4</v>
      </c>
      <c r="T13" s="763">
        <v>1032658</v>
      </c>
      <c r="U13" s="765">
        <v>360</v>
      </c>
      <c r="V13" s="48"/>
      <c r="W13" s="244">
        <v>1522760</v>
      </c>
      <c r="X13" s="246">
        <v>5135</v>
      </c>
    </row>
    <row r="14" spans="1:24" s="867" customFormat="1" ht="15.75" customHeight="1">
      <c r="A14" s="722" t="s">
        <v>532</v>
      </c>
      <c r="B14" s="216">
        <v>37</v>
      </c>
      <c r="C14" s="214">
        <v>1862</v>
      </c>
      <c r="D14" s="214">
        <v>10873</v>
      </c>
      <c r="E14" s="214">
        <v>130297</v>
      </c>
      <c r="F14" s="214">
        <v>403</v>
      </c>
      <c r="G14" s="213">
        <v>0.3</v>
      </c>
      <c r="H14" s="214">
        <v>28104</v>
      </c>
      <c r="I14" s="213">
        <v>21.6</v>
      </c>
      <c r="J14" s="365">
        <v>101790</v>
      </c>
      <c r="K14" s="837">
        <v>78.099999999999994</v>
      </c>
      <c r="L14" s="842">
        <v>4737</v>
      </c>
      <c r="M14" s="809">
        <v>3236</v>
      </c>
      <c r="N14" s="216">
        <v>323</v>
      </c>
      <c r="O14" s="212">
        <v>-0.3</v>
      </c>
      <c r="P14" s="365">
        <v>476806</v>
      </c>
      <c r="Q14" s="215">
        <v>1476</v>
      </c>
      <c r="R14" s="371">
        <v>3285</v>
      </c>
      <c r="S14" s="364">
        <v>-2.7</v>
      </c>
      <c r="T14" s="350">
        <v>861006</v>
      </c>
      <c r="U14" s="351">
        <v>262</v>
      </c>
      <c r="W14" s="216">
        <v>3691588</v>
      </c>
      <c r="X14" s="215">
        <v>5765</v>
      </c>
    </row>
    <row r="15" spans="1:24" s="867" customFormat="1" ht="15.75" customHeight="1">
      <c r="A15" s="449" t="s">
        <v>480</v>
      </c>
      <c r="B15" s="258">
        <v>54</v>
      </c>
      <c r="C15" s="259">
        <v>2670</v>
      </c>
      <c r="D15" s="260">
        <v>13112</v>
      </c>
      <c r="E15" s="282">
        <v>165207</v>
      </c>
      <c r="F15" s="282">
        <v>599</v>
      </c>
      <c r="G15" s="702">
        <v>0.4</v>
      </c>
      <c r="H15" s="282">
        <v>35205</v>
      </c>
      <c r="I15" s="702">
        <v>21.3</v>
      </c>
      <c r="J15" s="703">
        <v>129403</v>
      </c>
      <c r="K15" s="840">
        <v>78.3</v>
      </c>
      <c r="L15" s="282">
        <v>9097</v>
      </c>
      <c r="M15" s="810">
        <v>3663</v>
      </c>
      <c r="N15" s="285">
        <v>402</v>
      </c>
      <c r="O15" s="278">
        <v>0.5</v>
      </c>
      <c r="P15" s="287">
        <v>632114</v>
      </c>
      <c r="Q15" s="283">
        <v>1572.4228855721392</v>
      </c>
      <c r="R15" s="762">
        <v>3364</v>
      </c>
      <c r="S15" s="702">
        <v>10.1</v>
      </c>
      <c r="T15" s="763">
        <v>1402963</v>
      </c>
      <c r="U15" s="765">
        <v>417</v>
      </c>
      <c r="V15" s="325"/>
      <c r="W15" s="244">
        <v>2069244</v>
      </c>
      <c r="X15" s="246">
        <v>5831</v>
      </c>
    </row>
    <row r="16" spans="1:24" s="867" customFormat="1" ht="15.75" customHeight="1">
      <c r="A16" s="722" t="s">
        <v>481</v>
      </c>
      <c r="B16" s="125">
        <v>84</v>
      </c>
      <c r="C16" s="126">
        <v>2790</v>
      </c>
      <c r="D16" s="127">
        <v>11406</v>
      </c>
      <c r="E16" s="350">
        <v>139554</v>
      </c>
      <c r="F16" s="350">
        <v>1416</v>
      </c>
      <c r="G16" s="364">
        <v>1</v>
      </c>
      <c r="H16" s="350">
        <v>41676</v>
      </c>
      <c r="I16" s="364">
        <v>29.86</v>
      </c>
      <c r="J16" s="542">
        <v>96462</v>
      </c>
      <c r="K16" s="841">
        <v>69.099999999999994</v>
      </c>
      <c r="L16" s="350">
        <v>4569</v>
      </c>
      <c r="M16" s="812">
        <v>3211</v>
      </c>
      <c r="N16" s="371">
        <v>535</v>
      </c>
      <c r="O16" s="363">
        <v>-1.3</v>
      </c>
      <c r="P16" s="542">
        <v>973587</v>
      </c>
      <c r="Q16" s="351">
        <v>1820</v>
      </c>
      <c r="R16" s="371">
        <v>3062</v>
      </c>
      <c r="S16" s="364">
        <v>10</v>
      </c>
      <c r="T16" s="350">
        <v>869814</v>
      </c>
      <c r="U16" s="351">
        <v>284</v>
      </c>
      <c r="V16" s="48"/>
      <c r="W16" s="120">
        <v>3812345</v>
      </c>
      <c r="X16" s="130">
        <v>6658</v>
      </c>
    </row>
    <row r="17" spans="1:24" s="867" customFormat="1" ht="15.75" customHeight="1">
      <c r="A17" s="449" t="s">
        <v>576</v>
      </c>
      <c r="B17" s="258">
        <v>24</v>
      </c>
      <c r="C17" s="259">
        <v>1745</v>
      </c>
      <c r="D17" s="260">
        <v>11367</v>
      </c>
      <c r="E17" s="282">
        <v>145374</v>
      </c>
      <c r="F17" s="282">
        <v>294</v>
      </c>
      <c r="G17" s="279">
        <v>0.2</v>
      </c>
      <c r="H17" s="282">
        <v>18081</v>
      </c>
      <c r="I17" s="279">
        <v>12.4</v>
      </c>
      <c r="J17" s="287">
        <v>126999</v>
      </c>
      <c r="K17" s="838">
        <v>87.4</v>
      </c>
      <c r="L17" s="282">
        <v>3719</v>
      </c>
      <c r="M17" s="810">
        <v>2129</v>
      </c>
      <c r="N17" s="285">
        <v>198</v>
      </c>
      <c r="O17" s="278">
        <v>-5.7</v>
      </c>
      <c r="P17" s="287">
        <v>141154</v>
      </c>
      <c r="Q17" s="283">
        <v>713</v>
      </c>
      <c r="R17" s="762">
        <v>2848</v>
      </c>
      <c r="S17" s="702">
        <v>7.4</v>
      </c>
      <c r="T17" s="763">
        <v>1537585</v>
      </c>
      <c r="U17" s="765">
        <v>540</v>
      </c>
      <c r="V17" s="48"/>
      <c r="W17" s="244">
        <v>1616100</v>
      </c>
      <c r="X17" s="246">
        <v>4166</v>
      </c>
    </row>
    <row r="18" spans="1:24" s="867" customFormat="1" ht="15.75" customHeight="1">
      <c r="A18" s="722" t="s">
        <v>482</v>
      </c>
      <c r="B18" s="125">
        <v>79</v>
      </c>
      <c r="C18" s="126">
        <v>3258</v>
      </c>
      <c r="D18" s="127">
        <v>18569</v>
      </c>
      <c r="E18" s="350">
        <v>241408</v>
      </c>
      <c r="F18" s="350">
        <v>799</v>
      </c>
      <c r="G18" s="364">
        <v>0.33097494697773061</v>
      </c>
      <c r="H18" s="350">
        <v>48949</v>
      </c>
      <c r="I18" s="364">
        <v>20.276461426299043</v>
      </c>
      <c r="J18" s="542">
        <v>191660</v>
      </c>
      <c r="K18" s="841">
        <v>79.392563626723216</v>
      </c>
      <c r="L18" s="350">
        <v>9472</v>
      </c>
      <c r="M18" s="812">
        <v>3332</v>
      </c>
      <c r="N18" s="371">
        <v>501</v>
      </c>
      <c r="O18" s="363">
        <v>-3.0947775628626699</v>
      </c>
      <c r="P18" s="542">
        <v>2188265</v>
      </c>
      <c r="Q18" s="351">
        <v>4367.7944111776451</v>
      </c>
      <c r="R18" s="371">
        <v>4794</v>
      </c>
      <c r="S18" s="364">
        <v>7.8</v>
      </c>
      <c r="T18" s="350">
        <v>2614427</v>
      </c>
      <c r="U18" s="351">
        <v>545</v>
      </c>
      <c r="V18" s="48"/>
      <c r="W18" s="120">
        <v>8944902</v>
      </c>
      <c r="X18" s="130">
        <v>6749</v>
      </c>
    </row>
    <row r="19" spans="1:24" s="867" customFormat="1" ht="15.75" customHeight="1">
      <c r="A19" s="449" t="s">
        <v>363</v>
      </c>
      <c r="B19" s="258">
        <v>146</v>
      </c>
      <c r="C19" s="259">
        <v>2763</v>
      </c>
      <c r="D19" s="260">
        <v>12825</v>
      </c>
      <c r="E19" s="282">
        <v>160065</v>
      </c>
      <c r="F19" s="282">
        <v>1867</v>
      </c>
      <c r="G19" s="279">
        <v>1.165</v>
      </c>
      <c r="H19" s="282">
        <v>34114</v>
      </c>
      <c r="I19" s="279">
        <v>21.31</v>
      </c>
      <c r="J19" s="287">
        <v>124084</v>
      </c>
      <c r="K19" s="838">
        <v>77.52</v>
      </c>
      <c r="L19" s="282">
        <v>5278.14</v>
      </c>
      <c r="M19" s="810">
        <v>2953</v>
      </c>
      <c r="N19" s="285">
        <v>401</v>
      </c>
      <c r="O19" s="278">
        <v>-3.8359999999999999</v>
      </c>
      <c r="P19" s="287">
        <v>512502</v>
      </c>
      <c r="Q19" s="283">
        <v>1278</v>
      </c>
      <c r="R19" s="762">
        <v>3266</v>
      </c>
      <c r="S19" s="702">
        <v>4.2779999999999996</v>
      </c>
      <c r="T19" s="763">
        <v>11479</v>
      </c>
      <c r="U19" s="765">
        <v>4</v>
      </c>
      <c r="V19" s="48"/>
      <c r="W19" s="244">
        <v>4236902</v>
      </c>
      <c r="X19" s="246">
        <v>2654</v>
      </c>
    </row>
    <row r="20" spans="1:24" s="867" customFormat="1" ht="15.75" customHeight="1">
      <c r="A20" s="722" t="s">
        <v>483</v>
      </c>
      <c r="B20" s="125">
        <v>62</v>
      </c>
      <c r="C20" s="126">
        <v>3237</v>
      </c>
      <c r="D20" s="127">
        <v>13641</v>
      </c>
      <c r="E20" s="350">
        <v>174044</v>
      </c>
      <c r="F20" s="350">
        <v>630</v>
      </c>
      <c r="G20" s="364">
        <v>0.4</v>
      </c>
      <c r="H20" s="350">
        <v>42277</v>
      </c>
      <c r="I20" s="364">
        <v>24.3</v>
      </c>
      <c r="J20" s="542">
        <v>131137</v>
      </c>
      <c r="K20" s="841">
        <v>75.3</v>
      </c>
      <c r="L20" s="350">
        <v>2975</v>
      </c>
      <c r="M20" s="812">
        <v>2574</v>
      </c>
      <c r="N20" s="371">
        <v>609</v>
      </c>
      <c r="O20" s="363">
        <v>-3.8</v>
      </c>
      <c r="P20" s="542">
        <v>951941</v>
      </c>
      <c r="Q20" s="351">
        <v>1563</v>
      </c>
      <c r="R20" s="371">
        <v>3729</v>
      </c>
      <c r="S20" s="364">
        <v>10.6</v>
      </c>
      <c r="T20" s="350">
        <v>3057010</v>
      </c>
      <c r="U20" s="351">
        <v>820</v>
      </c>
      <c r="V20" s="48"/>
      <c r="W20" s="120">
        <v>4070900</v>
      </c>
      <c r="X20" s="130">
        <v>3948</v>
      </c>
    </row>
    <row r="21" spans="1:24" s="867" customFormat="1" ht="15.75" customHeight="1">
      <c r="A21" s="449" t="s">
        <v>484</v>
      </c>
      <c r="B21" s="258">
        <v>15</v>
      </c>
      <c r="C21" s="259">
        <v>2085</v>
      </c>
      <c r="D21" s="260">
        <v>8557</v>
      </c>
      <c r="E21" s="282">
        <v>141082</v>
      </c>
      <c r="F21" s="282">
        <v>192</v>
      </c>
      <c r="G21" s="279">
        <v>0.1</v>
      </c>
      <c r="H21" s="282">
        <v>31665</v>
      </c>
      <c r="I21" s="279">
        <v>22.4</v>
      </c>
      <c r="J21" s="287">
        <v>109225</v>
      </c>
      <c r="K21" s="838">
        <v>77.400000000000006</v>
      </c>
      <c r="L21" s="282">
        <v>1976</v>
      </c>
      <c r="M21" s="810">
        <v>1259</v>
      </c>
      <c r="N21" s="285">
        <v>441</v>
      </c>
      <c r="O21" s="278">
        <v>-0.9</v>
      </c>
      <c r="P21" s="287">
        <v>840797</v>
      </c>
      <c r="Q21" s="283">
        <v>1907</v>
      </c>
      <c r="R21" s="762">
        <v>2182</v>
      </c>
      <c r="S21" s="702">
        <v>17.899999999999999</v>
      </c>
      <c r="T21" s="763">
        <v>766096</v>
      </c>
      <c r="U21" s="765">
        <v>351</v>
      </c>
      <c r="V21" s="48"/>
      <c r="W21" s="1171">
        <v>3920000</v>
      </c>
      <c r="X21" s="1164">
        <v>1420</v>
      </c>
    </row>
    <row r="22" spans="1:24" s="867" customFormat="1" ht="15.75" customHeight="1">
      <c r="A22" s="722" t="s">
        <v>575</v>
      </c>
      <c r="B22" s="371">
        <v>34</v>
      </c>
      <c r="C22" s="350">
        <v>6143</v>
      </c>
      <c r="D22" s="350">
        <v>14676</v>
      </c>
      <c r="E22" s="350">
        <v>179695</v>
      </c>
      <c r="F22" s="350">
        <v>214</v>
      </c>
      <c r="G22" s="364">
        <v>0.1</v>
      </c>
      <c r="H22" s="350">
        <v>48159</v>
      </c>
      <c r="I22" s="364">
        <v>26.8</v>
      </c>
      <c r="J22" s="542">
        <v>131322</v>
      </c>
      <c r="K22" s="841">
        <v>73.099999999999994</v>
      </c>
      <c r="L22" s="350">
        <v>389</v>
      </c>
      <c r="M22" s="812">
        <v>387</v>
      </c>
      <c r="N22" s="371">
        <v>1269</v>
      </c>
      <c r="O22" s="363">
        <v>-4.1500000000000004</v>
      </c>
      <c r="P22" s="542">
        <v>520783</v>
      </c>
      <c r="Q22" s="351">
        <v>410</v>
      </c>
      <c r="R22" s="371">
        <v>3388</v>
      </c>
      <c r="S22" s="364">
        <v>4.5</v>
      </c>
      <c r="T22" s="350">
        <v>1122968</v>
      </c>
      <c r="U22" s="351">
        <v>331</v>
      </c>
      <c r="W22" s="386">
        <v>1469754</v>
      </c>
      <c r="X22" s="1186">
        <v>1345</v>
      </c>
    </row>
    <row r="23" spans="1:24" s="867" customFormat="1" ht="15.75" customHeight="1">
      <c r="A23" s="449" t="s">
        <v>485</v>
      </c>
      <c r="B23" s="285">
        <v>10</v>
      </c>
      <c r="C23" s="282">
        <v>2035</v>
      </c>
      <c r="D23" s="282">
        <v>9008</v>
      </c>
      <c r="E23" s="282">
        <v>110758</v>
      </c>
      <c r="F23" s="282">
        <v>101</v>
      </c>
      <c r="G23" s="279">
        <v>0.1</v>
      </c>
      <c r="H23" s="282">
        <v>20847</v>
      </c>
      <c r="I23" s="279">
        <v>18.8</v>
      </c>
      <c r="J23" s="287">
        <v>89810</v>
      </c>
      <c r="K23" s="838">
        <v>81.099999999999994</v>
      </c>
      <c r="L23" s="282">
        <v>674.3</v>
      </c>
      <c r="M23" s="810">
        <v>417</v>
      </c>
      <c r="N23" s="285">
        <v>374</v>
      </c>
      <c r="O23" s="278">
        <v>19.399999999999999</v>
      </c>
      <c r="P23" s="287">
        <v>231929</v>
      </c>
      <c r="Q23" s="283">
        <v>620</v>
      </c>
      <c r="R23" s="762">
        <v>2397</v>
      </c>
      <c r="S23" s="702">
        <v>12.3</v>
      </c>
      <c r="T23" s="763">
        <v>822471</v>
      </c>
      <c r="U23" s="765">
        <v>343</v>
      </c>
      <c r="W23" s="1171">
        <v>45530260</v>
      </c>
      <c r="X23" s="1164">
        <v>355</v>
      </c>
    </row>
    <row r="24" spans="1:24" s="867" customFormat="1" ht="15.75" customHeight="1">
      <c r="A24" s="722" t="s">
        <v>486</v>
      </c>
      <c r="B24" s="216">
        <v>23</v>
      </c>
      <c r="C24" s="214">
        <v>2042</v>
      </c>
      <c r="D24" s="214">
        <v>13538</v>
      </c>
      <c r="E24" s="214">
        <v>189232</v>
      </c>
      <c r="F24" s="214">
        <v>128</v>
      </c>
      <c r="G24" s="213">
        <v>0.1</v>
      </c>
      <c r="H24" s="214">
        <v>30247</v>
      </c>
      <c r="I24" s="213">
        <v>16</v>
      </c>
      <c r="J24" s="365">
        <v>158857</v>
      </c>
      <c r="K24" s="837">
        <v>83.9</v>
      </c>
      <c r="L24" s="214">
        <v>765</v>
      </c>
      <c r="M24" s="809">
        <v>632</v>
      </c>
      <c r="N24" s="216">
        <v>266</v>
      </c>
      <c r="O24" s="213">
        <v>3.1</v>
      </c>
      <c r="P24" s="365">
        <v>677886</v>
      </c>
      <c r="Q24" s="215">
        <v>2548</v>
      </c>
      <c r="R24" s="371">
        <v>3048</v>
      </c>
      <c r="S24" s="364">
        <v>7.1</v>
      </c>
      <c r="T24" s="350">
        <v>1163003</v>
      </c>
      <c r="U24" s="351">
        <v>382</v>
      </c>
      <c r="W24" s="216">
        <v>672949</v>
      </c>
      <c r="X24" s="215">
        <v>1690</v>
      </c>
    </row>
    <row r="25" spans="1:24" s="867" customFormat="1" ht="15.75" customHeight="1">
      <c r="A25" s="449" t="s">
        <v>204</v>
      </c>
      <c r="B25" s="285">
        <v>25</v>
      </c>
      <c r="C25" s="282">
        <v>1727</v>
      </c>
      <c r="D25" s="282">
        <v>10265</v>
      </c>
      <c r="E25" s="282">
        <v>144210</v>
      </c>
      <c r="F25" s="282">
        <v>226</v>
      </c>
      <c r="G25" s="881">
        <v>0.2</v>
      </c>
      <c r="H25" s="282">
        <v>18875</v>
      </c>
      <c r="I25" s="881">
        <v>13.1</v>
      </c>
      <c r="J25" s="287">
        <v>125109</v>
      </c>
      <c r="K25" s="882">
        <v>86.8</v>
      </c>
      <c r="L25" s="282">
        <v>1892</v>
      </c>
      <c r="M25" s="810">
        <v>767</v>
      </c>
      <c r="N25" s="285">
        <v>251</v>
      </c>
      <c r="O25" s="278">
        <v>-0.3</v>
      </c>
      <c r="P25" s="287">
        <v>255182</v>
      </c>
      <c r="Q25" s="283">
        <v>1016</v>
      </c>
      <c r="R25" s="762">
        <v>2398</v>
      </c>
      <c r="S25" s="702">
        <v>6.9</v>
      </c>
      <c r="T25" s="763">
        <v>917294</v>
      </c>
      <c r="U25" s="765">
        <v>383</v>
      </c>
      <c r="W25" s="286">
        <v>2862361</v>
      </c>
      <c r="X25" s="283">
        <v>2503</v>
      </c>
    </row>
    <row r="26" spans="1:24" s="867" customFormat="1" ht="15.75" customHeight="1">
      <c r="A26" s="722" t="s">
        <v>487</v>
      </c>
      <c r="B26" s="371">
        <v>27</v>
      </c>
      <c r="C26" s="350">
        <v>3204</v>
      </c>
      <c r="D26" s="350">
        <v>14949</v>
      </c>
      <c r="E26" s="350">
        <v>215748</v>
      </c>
      <c r="F26" s="350">
        <v>250</v>
      </c>
      <c r="G26" s="364">
        <v>0.1</v>
      </c>
      <c r="H26" s="350">
        <v>30832</v>
      </c>
      <c r="I26" s="364">
        <v>14.3</v>
      </c>
      <c r="J26" s="542">
        <v>184666</v>
      </c>
      <c r="K26" s="841">
        <v>85.9</v>
      </c>
      <c r="L26" s="350">
        <v>234</v>
      </c>
      <c r="M26" s="812">
        <v>342</v>
      </c>
      <c r="N26" s="371">
        <v>512</v>
      </c>
      <c r="O26" s="363">
        <v>1.8</v>
      </c>
      <c r="P26" s="542">
        <v>393610</v>
      </c>
      <c r="Q26" s="351">
        <v>768</v>
      </c>
      <c r="R26" s="371">
        <v>3302</v>
      </c>
      <c r="S26" s="364">
        <v>1.7</v>
      </c>
      <c r="T26" s="350">
        <v>1238457</v>
      </c>
      <c r="U26" s="351">
        <v>42</v>
      </c>
      <c r="V26" s="351"/>
      <c r="W26" s="365">
        <v>5086638</v>
      </c>
      <c r="X26" s="215">
        <v>2597</v>
      </c>
    </row>
    <row r="27" spans="1:24" s="867" customFormat="1" ht="15.75" customHeight="1">
      <c r="A27" s="449" t="s">
        <v>488</v>
      </c>
      <c r="B27" s="285">
        <v>21</v>
      </c>
      <c r="C27" s="282">
        <v>1865</v>
      </c>
      <c r="D27" s="282">
        <v>10930</v>
      </c>
      <c r="E27" s="282">
        <v>120811</v>
      </c>
      <c r="F27" s="282">
        <v>269</v>
      </c>
      <c r="G27" s="279">
        <v>0.22266184370628503</v>
      </c>
      <c r="H27" s="282">
        <v>22204</v>
      </c>
      <c r="I27" s="279">
        <v>18.379121106521758</v>
      </c>
      <c r="J27" s="287">
        <v>98338</v>
      </c>
      <c r="K27" s="838">
        <v>81.398217049771958</v>
      </c>
      <c r="L27" s="282">
        <v>356.59</v>
      </c>
      <c r="M27" s="810">
        <v>333</v>
      </c>
      <c r="N27" s="285">
        <v>187</v>
      </c>
      <c r="O27" s="278">
        <v>-2.09424083769634</v>
      </c>
      <c r="P27" s="287">
        <v>640130</v>
      </c>
      <c r="Q27" s="283">
        <v>3423.1550802139036</v>
      </c>
      <c r="R27" s="762">
        <v>2524</v>
      </c>
      <c r="S27" s="702">
        <v>7.1307300509337868</v>
      </c>
      <c r="T27" s="763">
        <v>518722</v>
      </c>
      <c r="U27" s="765">
        <v>206</v>
      </c>
      <c r="W27" s="285">
        <v>5616276</v>
      </c>
      <c r="X27" s="283">
        <v>1995</v>
      </c>
    </row>
    <row r="28" spans="1:24" s="867" customFormat="1" ht="15.75" customHeight="1">
      <c r="A28" s="722" t="s">
        <v>208</v>
      </c>
      <c r="B28" s="371">
        <v>96</v>
      </c>
      <c r="C28" s="350">
        <v>3666</v>
      </c>
      <c r="D28" s="350">
        <v>16597</v>
      </c>
      <c r="E28" s="350">
        <v>217688</v>
      </c>
      <c r="F28" s="350">
        <v>1338</v>
      </c>
      <c r="G28" s="364">
        <v>0.6</v>
      </c>
      <c r="H28" s="350">
        <v>58043</v>
      </c>
      <c r="I28" s="364">
        <v>26.7</v>
      </c>
      <c r="J28" s="542">
        <v>158307</v>
      </c>
      <c r="K28" s="841">
        <v>72.7</v>
      </c>
      <c r="L28" s="350">
        <v>10477</v>
      </c>
      <c r="M28" s="812">
        <v>3565</v>
      </c>
      <c r="N28" s="371">
        <v>786</v>
      </c>
      <c r="O28" s="363">
        <v>-2.8</v>
      </c>
      <c r="P28" s="542">
        <v>1383015</v>
      </c>
      <c r="Q28" s="351">
        <v>1760</v>
      </c>
      <c r="R28" s="371">
        <v>4469</v>
      </c>
      <c r="S28" s="364">
        <v>8.1</v>
      </c>
      <c r="T28" s="350">
        <v>1734552</v>
      </c>
      <c r="U28" s="351">
        <v>388</v>
      </c>
      <c r="V28" s="867">
        <v>1307998</v>
      </c>
      <c r="W28" s="371">
        <v>3827331</v>
      </c>
      <c r="X28" s="351">
        <v>7731</v>
      </c>
    </row>
    <row r="29" spans="1:24" s="867" customFormat="1" ht="15.75" customHeight="1">
      <c r="A29" s="449" t="s">
        <v>489</v>
      </c>
      <c r="B29" s="285">
        <v>68</v>
      </c>
      <c r="C29" s="282">
        <v>4254</v>
      </c>
      <c r="D29" s="282">
        <v>21946</v>
      </c>
      <c r="E29" s="282">
        <v>251418</v>
      </c>
      <c r="F29" s="282">
        <v>505</v>
      </c>
      <c r="G29" s="279">
        <v>0.2</v>
      </c>
      <c r="H29" s="282">
        <v>42634</v>
      </c>
      <c r="I29" s="279">
        <v>17</v>
      </c>
      <c r="J29" s="287">
        <v>208279</v>
      </c>
      <c r="K29" s="838">
        <v>82.8</v>
      </c>
      <c r="L29" s="282">
        <v>3062</v>
      </c>
      <c r="M29" s="810">
        <v>1384</v>
      </c>
      <c r="N29" s="285">
        <v>714</v>
      </c>
      <c r="O29" s="278">
        <v>-0.28000000000000003</v>
      </c>
      <c r="P29" s="287">
        <v>578137</v>
      </c>
      <c r="Q29" s="283">
        <v>809.7</v>
      </c>
      <c r="R29" s="762">
        <v>5502</v>
      </c>
      <c r="S29" s="702">
        <v>0.1</v>
      </c>
      <c r="T29" s="763">
        <v>2772725</v>
      </c>
      <c r="U29" s="765">
        <v>504</v>
      </c>
      <c r="W29" s="285">
        <v>5187000</v>
      </c>
      <c r="X29" s="283">
        <v>13297</v>
      </c>
    </row>
    <row r="30" spans="1:24" s="867" customFormat="1" ht="15.75" customHeight="1">
      <c r="A30" s="722" t="s">
        <v>574</v>
      </c>
      <c r="B30" s="371">
        <v>63</v>
      </c>
      <c r="C30" s="350">
        <v>2971</v>
      </c>
      <c r="D30" s="350">
        <v>12755</v>
      </c>
      <c r="E30" s="350">
        <v>149061</v>
      </c>
      <c r="F30" s="350">
        <v>775</v>
      </c>
      <c r="G30" s="364">
        <v>0.5</v>
      </c>
      <c r="H30" s="350">
        <v>32637</v>
      </c>
      <c r="I30" s="364">
        <v>21.9</v>
      </c>
      <c r="J30" s="542">
        <v>115649</v>
      </c>
      <c r="K30" s="841">
        <v>77.599999999999994</v>
      </c>
      <c r="L30" s="350">
        <v>6910</v>
      </c>
      <c r="M30" s="812">
        <v>2333</v>
      </c>
      <c r="N30" s="371">
        <v>557</v>
      </c>
      <c r="O30" s="363">
        <v>-0.7</v>
      </c>
      <c r="P30" s="542">
        <v>460401</v>
      </c>
      <c r="Q30" s="351">
        <v>826.5</v>
      </c>
      <c r="R30" s="371">
        <v>4305</v>
      </c>
      <c r="S30" s="364">
        <v>27.3</v>
      </c>
      <c r="T30" s="350">
        <v>1288114</v>
      </c>
      <c r="U30" s="351">
        <v>330</v>
      </c>
      <c r="W30" s="371">
        <v>2713673</v>
      </c>
      <c r="X30" s="351">
        <v>3508</v>
      </c>
    </row>
    <row r="31" spans="1:24" s="867" customFormat="1" ht="15.75" customHeight="1">
      <c r="A31" s="449" t="s">
        <v>573</v>
      </c>
      <c r="B31" s="607">
        <v>13</v>
      </c>
      <c r="C31" s="282">
        <v>1566</v>
      </c>
      <c r="D31" s="282">
        <v>9452</v>
      </c>
      <c r="E31" s="282">
        <v>100001</v>
      </c>
      <c r="F31" s="282">
        <v>132</v>
      </c>
      <c r="G31" s="279">
        <v>0.1</v>
      </c>
      <c r="H31" s="282">
        <v>16709</v>
      </c>
      <c r="I31" s="279">
        <v>16.7</v>
      </c>
      <c r="J31" s="282">
        <v>83160</v>
      </c>
      <c r="K31" s="838">
        <v>83.2</v>
      </c>
      <c r="L31" s="843">
        <v>713</v>
      </c>
      <c r="M31" s="620">
        <v>995</v>
      </c>
      <c r="N31" s="607">
        <v>232</v>
      </c>
      <c r="O31" s="619">
        <v>-2.5</v>
      </c>
      <c r="P31" s="608">
        <v>250867</v>
      </c>
      <c r="Q31" s="620">
        <v>1081</v>
      </c>
      <c r="R31" s="816">
        <v>2442</v>
      </c>
      <c r="S31" s="817">
        <v>7.3</v>
      </c>
      <c r="T31" s="818">
        <v>699990</v>
      </c>
      <c r="U31" s="819">
        <v>287</v>
      </c>
      <c r="W31" s="285">
        <v>3870939</v>
      </c>
      <c r="X31" s="765">
        <v>3691</v>
      </c>
    </row>
    <row r="32" spans="1:24" s="867" customFormat="1" ht="15.75" customHeight="1">
      <c r="A32" s="722" t="s">
        <v>257</v>
      </c>
      <c r="B32" s="371">
        <v>117</v>
      </c>
      <c r="C32" s="214">
        <v>3073</v>
      </c>
      <c r="D32" s="214">
        <v>15942</v>
      </c>
      <c r="E32" s="214">
        <v>183710</v>
      </c>
      <c r="F32" s="214">
        <v>1935</v>
      </c>
      <c r="G32" s="213">
        <v>1.1000000000000001</v>
      </c>
      <c r="H32" s="214">
        <v>35898</v>
      </c>
      <c r="I32" s="213">
        <v>19.5</v>
      </c>
      <c r="J32" s="365">
        <v>145877</v>
      </c>
      <c r="K32" s="841">
        <v>79.400000000000006</v>
      </c>
      <c r="L32" s="350">
        <v>3081</v>
      </c>
      <c r="M32" s="809">
        <v>4214</v>
      </c>
      <c r="N32" s="216">
        <v>459</v>
      </c>
      <c r="O32" s="212">
        <v>-0.6</v>
      </c>
      <c r="P32" s="365">
        <v>593783</v>
      </c>
      <c r="Q32" s="215">
        <v>1293.644880174292</v>
      </c>
      <c r="R32" s="371">
        <v>3807</v>
      </c>
      <c r="S32" s="364">
        <v>5.078664090532703</v>
      </c>
      <c r="T32" s="350">
        <v>1685006</v>
      </c>
      <c r="U32" s="351">
        <v>443</v>
      </c>
      <c r="W32" s="217">
        <v>5282600</v>
      </c>
      <c r="X32" s="215">
        <v>5828</v>
      </c>
    </row>
    <row r="33" spans="1:24" s="867" customFormat="1" ht="15.75" customHeight="1">
      <c r="A33" s="449" t="s">
        <v>607</v>
      </c>
      <c r="B33" s="816">
        <v>51</v>
      </c>
      <c r="C33" s="763">
        <v>1840</v>
      </c>
      <c r="D33" s="763">
        <v>10953</v>
      </c>
      <c r="E33" s="763">
        <v>119927</v>
      </c>
      <c r="F33" s="763">
        <v>619</v>
      </c>
      <c r="G33" s="702">
        <v>0.51614732295479748</v>
      </c>
      <c r="H33" s="763">
        <v>22575</v>
      </c>
      <c r="I33" s="702">
        <v>18.823951237002507</v>
      </c>
      <c r="J33" s="763">
        <v>96733</v>
      </c>
      <c r="K33" s="840">
        <v>80.659901440042688</v>
      </c>
      <c r="L33" s="1208">
        <v>5941</v>
      </c>
      <c r="M33" s="1209">
        <v>3168</v>
      </c>
      <c r="N33" s="816">
        <v>297</v>
      </c>
      <c r="O33" s="1210">
        <v>-1.3</v>
      </c>
      <c r="P33" s="818">
        <v>582017</v>
      </c>
      <c r="Q33" s="1209">
        <v>1933</v>
      </c>
      <c r="R33" s="816">
        <v>2712</v>
      </c>
      <c r="S33" s="817">
        <v>4.8</v>
      </c>
      <c r="T33" s="818">
        <v>1061823</v>
      </c>
      <c r="U33" s="819">
        <v>392</v>
      </c>
      <c r="W33" s="762">
        <v>2628196</v>
      </c>
      <c r="X33" s="765">
        <v>6772</v>
      </c>
    </row>
    <row r="34" spans="1:24" s="867" customFormat="1" ht="15.75" customHeight="1">
      <c r="A34" s="722" t="s">
        <v>220</v>
      </c>
      <c r="B34" s="371">
        <v>48</v>
      </c>
      <c r="C34" s="350">
        <v>3292</v>
      </c>
      <c r="D34" s="350">
        <v>17727</v>
      </c>
      <c r="E34" s="350">
        <v>189438</v>
      </c>
      <c r="F34" s="350">
        <v>693</v>
      </c>
      <c r="G34" s="364">
        <v>0.4</v>
      </c>
      <c r="H34" s="350">
        <v>28197</v>
      </c>
      <c r="I34" s="364">
        <v>14.9</v>
      </c>
      <c r="J34" s="542">
        <v>160548</v>
      </c>
      <c r="K34" s="841">
        <v>84.7</v>
      </c>
      <c r="L34" s="350">
        <v>2333</v>
      </c>
      <c r="M34" s="812">
        <v>2121</v>
      </c>
      <c r="N34" s="371">
        <v>464</v>
      </c>
      <c r="O34" s="363">
        <v>-2.9</v>
      </c>
      <c r="P34" s="542">
        <v>257151</v>
      </c>
      <c r="Q34" s="351">
        <v>554</v>
      </c>
      <c r="R34" s="371">
        <v>4395</v>
      </c>
      <c r="S34" s="364">
        <v>-1.34680134680135</v>
      </c>
      <c r="T34" s="350">
        <v>1493317</v>
      </c>
      <c r="U34" s="351">
        <v>340</v>
      </c>
      <c r="W34" s="371">
        <v>3761350</v>
      </c>
      <c r="X34" s="351">
        <v>3759</v>
      </c>
    </row>
    <row r="35" spans="1:24" s="867" customFormat="1" ht="15.75" customHeight="1">
      <c r="A35" s="449" t="s">
        <v>490</v>
      </c>
      <c r="B35" s="762">
        <v>114</v>
      </c>
      <c r="C35" s="763">
        <v>3037</v>
      </c>
      <c r="D35" s="763">
        <v>12270</v>
      </c>
      <c r="E35" s="763">
        <v>164878</v>
      </c>
      <c r="F35" s="763">
        <v>1070</v>
      </c>
      <c r="G35" s="702">
        <v>0.6</v>
      </c>
      <c r="H35" s="763">
        <v>47438</v>
      </c>
      <c r="I35" s="702">
        <v>28.8</v>
      </c>
      <c r="J35" s="703">
        <v>116370</v>
      </c>
      <c r="K35" s="840">
        <v>70.599999999999994</v>
      </c>
      <c r="L35" s="763">
        <v>4163</v>
      </c>
      <c r="M35" s="813">
        <v>2741</v>
      </c>
      <c r="N35" s="762">
        <v>715</v>
      </c>
      <c r="O35" s="764">
        <v>-1.7</v>
      </c>
      <c r="P35" s="703">
        <v>1390038</v>
      </c>
      <c r="Q35" s="765">
        <v>1944</v>
      </c>
      <c r="R35" s="762">
        <v>3317</v>
      </c>
      <c r="S35" s="702">
        <v>8.9</v>
      </c>
      <c r="T35" s="763">
        <v>1089863</v>
      </c>
      <c r="U35" s="765">
        <v>329</v>
      </c>
      <c r="W35" s="762">
        <v>3498165</v>
      </c>
      <c r="X35" s="765">
        <v>2713</v>
      </c>
    </row>
    <row r="36" spans="1:24" s="867" customFormat="1" ht="15.75" customHeight="1">
      <c r="A36" s="722" t="s">
        <v>218</v>
      </c>
      <c r="B36" s="371">
        <v>34</v>
      </c>
      <c r="C36" s="350">
        <v>2939</v>
      </c>
      <c r="D36" s="350">
        <v>10956</v>
      </c>
      <c r="E36" s="350">
        <v>163737</v>
      </c>
      <c r="F36" s="350">
        <v>447</v>
      </c>
      <c r="G36" s="364">
        <v>0.3</v>
      </c>
      <c r="H36" s="350">
        <v>51897</v>
      </c>
      <c r="I36" s="364">
        <v>31.7</v>
      </c>
      <c r="J36" s="542">
        <v>111393</v>
      </c>
      <c r="K36" s="841">
        <v>68</v>
      </c>
      <c r="L36" s="350">
        <v>1865</v>
      </c>
      <c r="M36" s="812">
        <v>1101</v>
      </c>
      <c r="N36" s="371">
        <v>664</v>
      </c>
      <c r="O36" s="363">
        <v>-1.9</v>
      </c>
      <c r="P36" s="542">
        <v>2576404</v>
      </c>
      <c r="Q36" s="351">
        <v>3880</v>
      </c>
      <c r="R36" s="371">
        <v>2923</v>
      </c>
      <c r="S36" s="364">
        <v>1</v>
      </c>
      <c r="T36" s="350">
        <v>966687</v>
      </c>
      <c r="U36" s="351">
        <v>331</v>
      </c>
      <c r="W36" s="371">
        <v>3491727</v>
      </c>
      <c r="X36" s="351">
        <v>1819</v>
      </c>
    </row>
    <row r="37" spans="1:24" s="867" customFormat="1" ht="15.75" customHeight="1">
      <c r="A37" s="449" t="s">
        <v>602</v>
      </c>
      <c r="B37" s="762">
        <v>20</v>
      </c>
      <c r="C37" s="763">
        <v>4022</v>
      </c>
      <c r="D37" s="763">
        <v>11904</v>
      </c>
      <c r="E37" s="763">
        <v>137141</v>
      </c>
      <c r="F37" s="763">
        <v>231</v>
      </c>
      <c r="G37" s="702">
        <v>0.2</v>
      </c>
      <c r="H37" s="763">
        <v>34224</v>
      </c>
      <c r="I37" s="702">
        <v>24.9</v>
      </c>
      <c r="J37" s="703">
        <v>102686</v>
      </c>
      <c r="K37" s="840">
        <v>74.900000000000006</v>
      </c>
      <c r="L37" s="763">
        <v>1444</v>
      </c>
      <c r="M37" s="813">
        <v>917</v>
      </c>
      <c r="N37" s="762">
        <v>728</v>
      </c>
      <c r="O37" s="764">
        <v>-1.4</v>
      </c>
      <c r="P37" s="703">
        <v>550666</v>
      </c>
      <c r="Q37" s="765">
        <v>756</v>
      </c>
      <c r="R37" s="762">
        <v>2778</v>
      </c>
      <c r="S37" s="702">
        <v>9.1999999999999993</v>
      </c>
      <c r="T37" s="763">
        <v>822362</v>
      </c>
      <c r="U37" s="765">
        <v>296</v>
      </c>
      <c r="W37" s="762">
        <v>2941298</v>
      </c>
      <c r="X37" s="765">
        <v>1333</v>
      </c>
    </row>
    <row r="38" spans="1:24" s="867" customFormat="1" ht="15.75" customHeight="1">
      <c r="A38" s="722" t="s">
        <v>210</v>
      </c>
      <c r="B38" s="371">
        <v>68</v>
      </c>
      <c r="C38" s="350">
        <v>2897</v>
      </c>
      <c r="D38" s="350">
        <v>10542</v>
      </c>
      <c r="E38" s="350">
        <v>248872</v>
      </c>
      <c r="F38" s="350">
        <v>968</v>
      </c>
      <c r="G38" s="364">
        <v>0.4</v>
      </c>
      <c r="H38" s="350">
        <v>127463</v>
      </c>
      <c r="I38" s="364">
        <v>51.2</v>
      </c>
      <c r="J38" s="542">
        <v>120441</v>
      </c>
      <c r="K38" s="841">
        <v>48.4</v>
      </c>
      <c r="L38" s="350">
        <v>3339</v>
      </c>
      <c r="M38" s="812">
        <v>1994</v>
      </c>
      <c r="N38" s="371">
        <v>789</v>
      </c>
      <c r="O38" s="363">
        <v>-1.5</v>
      </c>
      <c r="P38" s="542">
        <v>15171656</v>
      </c>
      <c r="Q38" s="351">
        <v>19229</v>
      </c>
      <c r="R38" s="371">
        <v>2430</v>
      </c>
      <c r="S38" s="364">
        <v>5.8</v>
      </c>
      <c r="T38" s="350">
        <v>2275749</v>
      </c>
      <c r="U38" s="351">
        <v>937</v>
      </c>
      <c r="W38" s="371">
        <v>8165787</v>
      </c>
      <c r="X38" s="351">
        <v>2976</v>
      </c>
    </row>
    <row r="39" spans="1:24" s="867" customFormat="1" ht="15.75" customHeight="1">
      <c r="A39" s="449" t="s">
        <v>229</v>
      </c>
      <c r="B39" s="285">
        <v>24</v>
      </c>
      <c r="C39" s="282">
        <v>1626</v>
      </c>
      <c r="D39" s="282">
        <v>9717</v>
      </c>
      <c r="E39" s="282">
        <v>116437</v>
      </c>
      <c r="F39" s="282">
        <v>217</v>
      </c>
      <c r="G39" s="279">
        <v>0.2</v>
      </c>
      <c r="H39" s="282">
        <v>20918</v>
      </c>
      <c r="I39" s="279">
        <v>18</v>
      </c>
      <c r="J39" s="287">
        <v>95302</v>
      </c>
      <c r="K39" s="838">
        <v>81.8</v>
      </c>
      <c r="L39" s="282">
        <v>1242</v>
      </c>
      <c r="M39" s="810">
        <v>1226</v>
      </c>
      <c r="N39" s="285">
        <v>205</v>
      </c>
      <c r="O39" s="278">
        <v>-1.91</v>
      </c>
      <c r="P39" s="287">
        <v>388340</v>
      </c>
      <c r="Q39" s="283">
        <v>1894</v>
      </c>
      <c r="R39" s="762">
        <v>1935</v>
      </c>
      <c r="S39" s="702">
        <v>5.9</v>
      </c>
      <c r="T39" s="763">
        <v>469139</v>
      </c>
      <c r="U39" s="765">
        <v>242</v>
      </c>
      <c r="W39" s="284">
        <v>7364314</v>
      </c>
      <c r="X39" s="283">
        <v>3983</v>
      </c>
    </row>
    <row r="40" spans="1:24" s="867" customFormat="1" ht="15.75" customHeight="1">
      <c r="A40" s="722" t="s">
        <v>491</v>
      </c>
      <c r="B40" s="216">
        <v>11</v>
      </c>
      <c r="C40" s="214">
        <v>2064</v>
      </c>
      <c r="D40" s="214">
        <v>10969</v>
      </c>
      <c r="E40" s="214">
        <v>127496</v>
      </c>
      <c r="F40" s="214">
        <v>54</v>
      </c>
      <c r="G40" s="213">
        <v>0</v>
      </c>
      <c r="H40" s="214">
        <v>20709</v>
      </c>
      <c r="I40" s="213">
        <v>16.2</v>
      </c>
      <c r="J40" s="365">
        <v>106733</v>
      </c>
      <c r="K40" s="837">
        <v>83.7</v>
      </c>
      <c r="L40" s="214">
        <v>56</v>
      </c>
      <c r="M40" s="809">
        <v>69</v>
      </c>
      <c r="N40" s="216">
        <v>491</v>
      </c>
      <c r="O40" s="363">
        <f>99.2-100</f>
        <v>-0.79999999999999716</v>
      </c>
      <c r="P40" s="365">
        <v>312701</v>
      </c>
      <c r="Q40" s="215">
        <v>637</v>
      </c>
      <c r="R40" s="371">
        <v>2189</v>
      </c>
      <c r="S40" s="364">
        <f>106.3-100</f>
        <v>6.2999999999999972</v>
      </c>
      <c r="T40" s="350">
        <v>1087565</v>
      </c>
      <c r="U40" s="351">
        <v>497</v>
      </c>
      <c r="W40" s="218" t="s">
        <v>723</v>
      </c>
      <c r="X40" s="215">
        <v>1311</v>
      </c>
    </row>
    <row r="41" spans="1:24" s="867" customFormat="1" ht="15.75" customHeight="1">
      <c r="A41" s="449" t="s">
        <v>577</v>
      </c>
      <c r="B41" s="762">
        <v>5</v>
      </c>
      <c r="C41" s="763">
        <v>1265</v>
      </c>
      <c r="D41" s="763">
        <v>10256</v>
      </c>
      <c r="E41" s="763">
        <v>144593</v>
      </c>
      <c r="F41" s="763">
        <v>38</v>
      </c>
      <c r="G41" s="702">
        <v>2.5999999999999999E-2</v>
      </c>
      <c r="H41" s="763">
        <v>14589</v>
      </c>
      <c r="I41" s="702">
        <v>10.08</v>
      </c>
      <c r="J41" s="703">
        <v>129966</v>
      </c>
      <c r="K41" s="840">
        <v>89.884</v>
      </c>
      <c r="L41" s="763">
        <v>36</v>
      </c>
      <c r="M41" s="765">
        <v>53</v>
      </c>
      <c r="N41" s="762">
        <v>122</v>
      </c>
      <c r="O41" s="764">
        <v>-0.81899999999999995</v>
      </c>
      <c r="P41" s="703">
        <v>267122</v>
      </c>
      <c r="Q41" s="765">
        <v>2190</v>
      </c>
      <c r="R41" s="762">
        <v>2445</v>
      </c>
      <c r="S41" s="702">
        <v>15.8</v>
      </c>
      <c r="T41" s="763">
        <v>1919875</v>
      </c>
      <c r="U41" s="765">
        <v>785</v>
      </c>
      <c r="W41" s="285">
        <v>1923841</v>
      </c>
      <c r="X41" s="283">
        <v>2073</v>
      </c>
    </row>
    <row r="42" spans="1:24" s="867" customFormat="1" ht="15.75" customHeight="1">
      <c r="A42" s="722" t="s">
        <v>492</v>
      </c>
      <c r="B42" s="216">
        <v>15</v>
      </c>
      <c r="C42" s="214">
        <v>1169</v>
      </c>
      <c r="D42" s="214">
        <v>8136</v>
      </c>
      <c r="E42" s="214">
        <v>102933</v>
      </c>
      <c r="F42" s="214">
        <v>77</v>
      </c>
      <c r="G42" s="364">
        <v>0.1</v>
      </c>
      <c r="H42" s="350">
        <v>16965</v>
      </c>
      <c r="I42" s="364">
        <v>16.5</v>
      </c>
      <c r="J42" s="542">
        <v>85891</v>
      </c>
      <c r="K42" s="841">
        <v>83.4</v>
      </c>
      <c r="L42" s="214">
        <v>247</v>
      </c>
      <c r="M42" s="809">
        <v>440</v>
      </c>
      <c r="N42" s="216">
        <v>185</v>
      </c>
      <c r="O42" s="212">
        <v>1.6</v>
      </c>
      <c r="P42" s="542">
        <v>437971</v>
      </c>
      <c r="Q42" s="351">
        <v>2367</v>
      </c>
      <c r="R42" s="371">
        <v>1725</v>
      </c>
      <c r="S42" s="364">
        <v>9</v>
      </c>
      <c r="T42" s="350">
        <v>555036</v>
      </c>
      <c r="U42" s="351">
        <v>322</v>
      </c>
      <c r="W42" s="217" t="s">
        <v>723</v>
      </c>
      <c r="X42" s="215">
        <v>431</v>
      </c>
    </row>
    <row r="43" spans="1:24" s="867" customFormat="1" ht="15.75" customHeight="1">
      <c r="A43" s="449" t="s">
        <v>493</v>
      </c>
      <c r="B43" s="285">
        <v>8</v>
      </c>
      <c r="C43" s="282">
        <v>1330</v>
      </c>
      <c r="D43" s="282">
        <v>8736</v>
      </c>
      <c r="E43" s="282">
        <v>120556</v>
      </c>
      <c r="F43" s="282">
        <v>24</v>
      </c>
      <c r="G43" s="279">
        <v>0.02</v>
      </c>
      <c r="H43" s="282">
        <v>24014</v>
      </c>
      <c r="I43" s="279">
        <v>19.91</v>
      </c>
      <c r="J43" s="287">
        <v>96518</v>
      </c>
      <c r="K43" s="838">
        <v>80.06</v>
      </c>
      <c r="L43" s="282">
        <v>213</v>
      </c>
      <c r="M43" s="810">
        <v>364</v>
      </c>
      <c r="N43" s="285">
        <v>279</v>
      </c>
      <c r="O43" s="278">
        <v>-2.5</v>
      </c>
      <c r="P43" s="287">
        <v>771342</v>
      </c>
      <c r="Q43" s="283">
        <v>2765</v>
      </c>
      <c r="R43" s="762">
        <v>1829</v>
      </c>
      <c r="S43" s="702">
        <v>6.8</v>
      </c>
      <c r="T43" s="763">
        <v>503476</v>
      </c>
      <c r="U43" s="765">
        <v>275</v>
      </c>
      <c r="W43" s="285" t="s">
        <v>723</v>
      </c>
      <c r="X43" s="283">
        <v>433</v>
      </c>
    </row>
    <row r="44" spans="1:24" s="867" customFormat="1" ht="15.75" customHeight="1">
      <c r="A44" s="722" t="s">
        <v>572</v>
      </c>
      <c r="B44" s="216">
        <v>18</v>
      </c>
      <c r="C44" s="214">
        <v>3842</v>
      </c>
      <c r="D44" s="214">
        <v>8080</v>
      </c>
      <c r="E44" s="214">
        <v>110440</v>
      </c>
      <c r="F44" s="214">
        <v>114</v>
      </c>
      <c r="G44" s="213">
        <v>0.1</v>
      </c>
      <c r="H44" s="214">
        <v>42638</v>
      </c>
      <c r="I44" s="213">
        <v>38.6</v>
      </c>
      <c r="J44" s="365">
        <v>67688</v>
      </c>
      <c r="K44" s="837">
        <v>61.3</v>
      </c>
      <c r="L44" s="214">
        <v>128</v>
      </c>
      <c r="M44" s="809">
        <v>238</v>
      </c>
      <c r="N44" s="216">
        <v>1308</v>
      </c>
      <c r="O44" s="212">
        <v>0</v>
      </c>
      <c r="P44" s="365">
        <v>1124562</v>
      </c>
      <c r="Q44" s="215">
        <v>859.75688073394497</v>
      </c>
      <c r="R44" s="371">
        <v>1841</v>
      </c>
      <c r="S44" s="364">
        <v>2.2000000000000002</v>
      </c>
      <c r="T44" s="350">
        <v>633927</v>
      </c>
      <c r="U44" s="351">
        <v>344</v>
      </c>
      <c r="W44" s="216" t="s">
        <v>723</v>
      </c>
      <c r="X44" s="215">
        <v>258</v>
      </c>
    </row>
    <row r="45" spans="1:24" s="867" customFormat="1" ht="15.75" customHeight="1">
      <c r="A45" s="449" t="s">
        <v>571</v>
      </c>
      <c r="B45" s="285">
        <v>4</v>
      </c>
      <c r="C45" s="282">
        <v>1101</v>
      </c>
      <c r="D45" s="282">
        <v>5991</v>
      </c>
      <c r="E45" s="282">
        <v>69396</v>
      </c>
      <c r="F45" s="282">
        <v>14</v>
      </c>
      <c r="G45" s="279">
        <v>0.02</v>
      </c>
      <c r="H45" s="282">
        <v>12804</v>
      </c>
      <c r="I45" s="279">
        <v>18.45</v>
      </c>
      <c r="J45" s="287">
        <v>56578</v>
      </c>
      <c r="K45" s="838">
        <v>81.52</v>
      </c>
      <c r="L45" s="282">
        <v>87</v>
      </c>
      <c r="M45" s="810">
        <v>126</v>
      </c>
      <c r="N45" s="285">
        <v>217</v>
      </c>
      <c r="O45" s="278">
        <v>4.3</v>
      </c>
      <c r="P45" s="287">
        <v>180019</v>
      </c>
      <c r="Q45" s="283">
        <v>830</v>
      </c>
      <c r="R45" s="762">
        <v>1301</v>
      </c>
      <c r="S45" s="702">
        <v>11.3</v>
      </c>
      <c r="T45" s="763">
        <v>387457</v>
      </c>
      <c r="U45" s="703">
        <v>298</v>
      </c>
      <c r="V45" s="1258"/>
      <c r="W45" s="285" t="s">
        <v>723</v>
      </c>
      <c r="X45" s="283">
        <v>280</v>
      </c>
    </row>
    <row r="46" spans="1:24" s="867" customFormat="1" ht="15.75" customHeight="1">
      <c r="A46" s="722" t="s">
        <v>494</v>
      </c>
      <c r="B46" s="216">
        <v>11</v>
      </c>
      <c r="C46" s="214">
        <v>7445</v>
      </c>
      <c r="D46" s="214">
        <v>17188</v>
      </c>
      <c r="E46" s="214">
        <v>231607</v>
      </c>
      <c r="F46" s="214">
        <v>66</v>
      </c>
      <c r="G46" s="213">
        <v>0.03</v>
      </c>
      <c r="H46" s="214">
        <v>72467</v>
      </c>
      <c r="I46" s="213">
        <v>31.29</v>
      </c>
      <c r="J46" s="365">
        <v>159074</v>
      </c>
      <c r="K46" s="837">
        <v>68.680000000000007</v>
      </c>
      <c r="L46" s="214">
        <v>65</v>
      </c>
      <c r="M46" s="809">
        <v>132</v>
      </c>
      <c r="N46" s="216">
        <v>2417</v>
      </c>
      <c r="O46" s="212">
        <v>2.8540000000000001</v>
      </c>
      <c r="P46" s="365">
        <v>1165490</v>
      </c>
      <c r="Q46" s="215">
        <v>482</v>
      </c>
      <c r="R46" s="371">
        <v>4290</v>
      </c>
      <c r="S46" s="364">
        <v>8.33</v>
      </c>
      <c r="T46" s="350">
        <v>1797420</v>
      </c>
      <c r="U46" s="351">
        <v>419</v>
      </c>
      <c r="W46" s="216" t="s">
        <v>723</v>
      </c>
      <c r="X46" s="215">
        <v>1047</v>
      </c>
    </row>
    <row r="47" spans="1:24" s="867" customFormat="1" ht="15.75" customHeight="1">
      <c r="A47" s="449" t="s">
        <v>495</v>
      </c>
      <c r="B47" s="285">
        <v>65</v>
      </c>
      <c r="C47" s="282">
        <v>4170</v>
      </c>
      <c r="D47" s="282">
        <v>19425</v>
      </c>
      <c r="E47" s="282">
        <v>244970</v>
      </c>
      <c r="F47" s="282">
        <v>877</v>
      </c>
      <c r="G47" s="279">
        <v>0.4</v>
      </c>
      <c r="H47" s="282">
        <v>66955</v>
      </c>
      <c r="I47" s="279">
        <v>27.3</v>
      </c>
      <c r="J47" s="287">
        <v>177138</v>
      </c>
      <c r="K47" s="838">
        <v>72.3</v>
      </c>
      <c r="L47" s="282">
        <v>1939</v>
      </c>
      <c r="M47" s="810">
        <v>1650</v>
      </c>
      <c r="N47" s="285">
        <v>918</v>
      </c>
      <c r="O47" s="278" t="s">
        <v>747</v>
      </c>
      <c r="P47" s="287">
        <v>2333912</v>
      </c>
      <c r="Q47" s="283">
        <v>2542</v>
      </c>
      <c r="R47" s="762">
        <v>5044</v>
      </c>
      <c r="S47" s="702">
        <v>2.1</v>
      </c>
      <c r="T47" s="763">
        <v>1682358</v>
      </c>
      <c r="U47" s="765">
        <v>334</v>
      </c>
      <c r="W47" s="285">
        <v>3785651</v>
      </c>
      <c r="X47" s="283">
        <v>6269</v>
      </c>
    </row>
    <row r="48" spans="1:24" s="867" customFormat="1" ht="15.75" customHeight="1">
      <c r="A48" s="722" t="s">
        <v>496</v>
      </c>
      <c r="B48" s="216">
        <v>14</v>
      </c>
      <c r="C48" s="214">
        <v>3075</v>
      </c>
      <c r="D48" s="214">
        <v>14244</v>
      </c>
      <c r="E48" s="214">
        <v>191556</v>
      </c>
      <c r="F48" s="214">
        <v>348</v>
      </c>
      <c r="G48" s="213">
        <v>0.2</v>
      </c>
      <c r="H48" s="214">
        <v>52211</v>
      </c>
      <c r="I48" s="213">
        <v>27.2</v>
      </c>
      <c r="J48" s="365">
        <v>138997</v>
      </c>
      <c r="K48" s="837">
        <v>72.5</v>
      </c>
      <c r="L48" s="214">
        <v>52</v>
      </c>
      <c r="M48" s="809">
        <v>118</v>
      </c>
      <c r="N48" s="216">
        <v>714</v>
      </c>
      <c r="O48" s="212">
        <v>1.9</v>
      </c>
      <c r="P48" s="365">
        <v>1461334</v>
      </c>
      <c r="Q48" s="215">
        <v>2047</v>
      </c>
      <c r="R48" s="371">
        <v>3722</v>
      </c>
      <c r="S48" s="364">
        <v>1.2</v>
      </c>
      <c r="T48" s="350">
        <v>1170478</v>
      </c>
      <c r="U48" s="351">
        <v>333</v>
      </c>
      <c r="W48" s="371">
        <v>1642706</v>
      </c>
      <c r="X48" s="215">
        <v>1911</v>
      </c>
    </row>
    <row r="49" spans="1:24" s="867" customFormat="1" ht="15.75" customHeight="1">
      <c r="A49" s="449" t="s">
        <v>570</v>
      </c>
      <c r="B49" s="285">
        <v>9</v>
      </c>
      <c r="C49" s="282">
        <v>1112</v>
      </c>
      <c r="D49" s="282">
        <v>7816</v>
      </c>
      <c r="E49" s="282">
        <v>100301</v>
      </c>
      <c r="F49" s="282">
        <v>54</v>
      </c>
      <c r="G49" s="279">
        <v>0.1</v>
      </c>
      <c r="H49" s="282">
        <v>25941</v>
      </c>
      <c r="I49" s="279">
        <v>25.9</v>
      </c>
      <c r="J49" s="287">
        <v>74306</v>
      </c>
      <c r="K49" s="838">
        <v>74.099999999999994</v>
      </c>
      <c r="L49" s="282">
        <v>356</v>
      </c>
      <c r="M49" s="810">
        <v>438</v>
      </c>
      <c r="N49" s="285">
        <v>289</v>
      </c>
      <c r="O49" s="278">
        <v>-1.7</v>
      </c>
      <c r="P49" s="287">
        <v>1385328</v>
      </c>
      <c r="Q49" s="283">
        <v>4794</v>
      </c>
      <c r="R49" s="762">
        <v>1788</v>
      </c>
      <c r="S49" s="702">
        <v>5.9</v>
      </c>
      <c r="T49" s="763">
        <v>624171</v>
      </c>
      <c r="U49" s="765">
        <v>349</v>
      </c>
      <c r="W49" s="285">
        <v>3813956</v>
      </c>
      <c r="X49" s="283">
        <v>1549</v>
      </c>
    </row>
    <row r="50" spans="1:24" s="867" customFormat="1" ht="15.75" customHeight="1">
      <c r="A50" s="722" t="s">
        <v>497</v>
      </c>
      <c r="B50" s="216">
        <v>16</v>
      </c>
      <c r="C50" s="214">
        <v>1171</v>
      </c>
      <c r="D50" s="214">
        <v>12708</v>
      </c>
      <c r="E50" s="214">
        <v>150119</v>
      </c>
      <c r="F50" s="214">
        <v>98</v>
      </c>
      <c r="G50" s="213">
        <v>0.1</v>
      </c>
      <c r="H50" s="214">
        <v>17667</v>
      </c>
      <c r="I50" s="213">
        <v>11.8</v>
      </c>
      <c r="J50" s="365">
        <v>132354</v>
      </c>
      <c r="K50" s="837">
        <v>88.2</v>
      </c>
      <c r="L50" s="214">
        <v>85.97</v>
      </c>
      <c r="M50" s="809">
        <v>149</v>
      </c>
      <c r="N50" s="216">
        <v>168</v>
      </c>
      <c r="O50" s="212">
        <v>2.4</v>
      </c>
      <c r="P50" s="365">
        <v>267643</v>
      </c>
      <c r="Q50" s="215">
        <v>1593</v>
      </c>
      <c r="R50" s="371">
        <v>2509</v>
      </c>
      <c r="S50" s="364">
        <v>2.1</v>
      </c>
      <c r="T50" s="350">
        <v>1524877</v>
      </c>
      <c r="U50" s="351">
        <v>608</v>
      </c>
      <c r="W50" s="216">
        <v>7935392</v>
      </c>
      <c r="X50" s="215">
        <v>1013</v>
      </c>
    </row>
    <row r="51" spans="1:24" s="867" customFormat="1" ht="15.75" customHeight="1">
      <c r="A51" s="449" t="s">
        <v>212</v>
      </c>
      <c r="B51" s="285">
        <v>19</v>
      </c>
      <c r="C51" s="282">
        <v>1279</v>
      </c>
      <c r="D51" s="282">
        <v>10717</v>
      </c>
      <c r="E51" s="282">
        <v>123876</v>
      </c>
      <c r="F51" s="282">
        <v>170</v>
      </c>
      <c r="G51" s="279">
        <v>0.1</v>
      </c>
      <c r="H51" s="282">
        <v>12867</v>
      </c>
      <c r="I51" s="279">
        <v>10.4</v>
      </c>
      <c r="J51" s="287">
        <v>110839</v>
      </c>
      <c r="K51" s="838">
        <v>89.5</v>
      </c>
      <c r="L51" s="282">
        <v>1689</v>
      </c>
      <c r="M51" s="810">
        <v>1452</v>
      </c>
      <c r="N51" s="285">
        <v>184</v>
      </c>
      <c r="O51" s="278">
        <v>-4.6632124352331603</v>
      </c>
      <c r="P51" s="287">
        <v>215267</v>
      </c>
      <c r="Q51" s="283">
        <v>1169.929347826087</v>
      </c>
      <c r="R51" s="762">
        <v>2254</v>
      </c>
      <c r="S51" s="702">
        <v>6.3</v>
      </c>
      <c r="T51" s="763">
        <v>602695</v>
      </c>
      <c r="U51" s="765">
        <v>267</v>
      </c>
      <c r="W51" s="285">
        <v>7349000</v>
      </c>
      <c r="X51" s="283">
        <v>5236</v>
      </c>
    </row>
    <row r="52" spans="1:24" s="867" customFormat="1" ht="15.75" customHeight="1">
      <c r="A52" s="722" t="s">
        <v>498</v>
      </c>
      <c r="B52" s="371">
        <v>24</v>
      </c>
      <c r="C52" s="350">
        <v>2499</v>
      </c>
      <c r="D52" s="350">
        <v>13859</v>
      </c>
      <c r="E52" s="350">
        <v>166736</v>
      </c>
      <c r="F52" s="350">
        <v>437</v>
      </c>
      <c r="G52" s="364">
        <v>0.3</v>
      </c>
      <c r="H52" s="350">
        <v>35786</v>
      </c>
      <c r="I52" s="364">
        <v>21.5</v>
      </c>
      <c r="J52" s="542">
        <v>130513</v>
      </c>
      <c r="K52" s="841">
        <v>78.3</v>
      </c>
      <c r="L52" s="350">
        <v>1452</v>
      </c>
      <c r="M52" s="812">
        <v>1836</v>
      </c>
      <c r="N52" s="371">
        <v>577</v>
      </c>
      <c r="O52" s="363">
        <v>0.8</v>
      </c>
      <c r="P52" s="542">
        <v>1357134</v>
      </c>
      <c r="Q52" s="351">
        <v>2352</v>
      </c>
      <c r="R52" s="371">
        <v>3522</v>
      </c>
      <c r="S52" s="364">
        <v>9.6999999999999993</v>
      </c>
      <c r="T52" s="350">
        <v>1133258</v>
      </c>
      <c r="U52" s="351">
        <v>322</v>
      </c>
      <c r="W52" s="371">
        <v>4652524</v>
      </c>
      <c r="X52" s="351">
        <v>3567</v>
      </c>
    </row>
    <row r="53" spans="1:24" s="867" customFormat="1" ht="15.75" customHeight="1">
      <c r="A53" s="449" t="s">
        <v>569</v>
      </c>
      <c r="B53" s="285">
        <v>87</v>
      </c>
      <c r="C53" s="282">
        <v>1256</v>
      </c>
      <c r="D53" s="282">
        <v>7675</v>
      </c>
      <c r="E53" s="282">
        <v>83868</v>
      </c>
      <c r="F53" s="282">
        <v>821</v>
      </c>
      <c r="G53" s="279">
        <v>1</v>
      </c>
      <c r="H53" s="282">
        <v>17338</v>
      </c>
      <c r="I53" s="279">
        <v>20.7</v>
      </c>
      <c r="J53" s="287">
        <v>65709</v>
      </c>
      <c r="K53" s="838">
        <v>78.3</v>
      </c>
      <c r="L53" s="282">
        <v>4273</v>
      </c>
      <c r="M53" s="810">
        <v>3423</v>
      </c>
      <c r="N53" s="285">
        <v>266</v>
      </c>
      <c r="O53" s="278">
        <v>-4.3</v>
      </c>
      <c r="P53" s="287">
        <v>270665</v>
      </c>
      <c r="Q53" s="283">
        <v>1018</v>
      </c>
      <c r="R53" s="762">
        <v>1871</v>
      </c>
      <c r="S53" s="702">
        <v>4</v>
      </c>
      <c r="T53" s="763">
        <v>449875</v>
      </c>
      <c r="U53" s="765">
        <v>240</v>
      </c>
      <c r="W53" s="285">
        <v>5129714</v>
      </c>
      <c r="X53" s="283">
        <v>2862</v>
      </c>
    </row>
    <row r="54" spans="1:24" s="867" customFormat="1" ht="15.75" customHeight="1">
      <c r="A54" s="722" t="s">
        <v>568</v>
      </c>
      <c r="B54" s="216">
        <v>52</v>
      </c>
      <c r="C54" s="214">
        <v>1425</v>
      </c>
      <c r="D54" s="214">
        <v>8651</v>
      </c>
      <c r="E54" s="214">
        <v>94347</v>
      </c>
      <c r="F54" s="214">
        <v>622</v>
      </c>
      <c r="G54" s="213">
        <v>0.7</v>
      </c>
      <c r="H54" s="214">
        <v>15648</v>
      </c>
      <c r="I54" s="213">
        <v>16.600000000000001</v>
      </c>
      <c r="J54" s="365">
        <v>78077</v>
      </c>
      <c r="K54" s="837">
        <v>82.7</v>
      </c>
      <c r="L54" s="214">
        <v>2658</v>
      </c>
      <c r="M54" s="809">
        <v>1694</v>
      </c>
      <c r="N54" s="216">
        <v>235</v>
      </c>
      <c r="O54" s="212">
        <v>-3.3</v>
      </c>
      <c r="P54" s="365">
        <v>136663</v>
      </c>
      <c r="Q54" s="215">
        <v>581</v>
      </c>
      <c r="R54" s="371">
        <v>2169</v>
      </c>
      <c r="S54" s="364">
        <v>1.2</v>
      </c>
      <c r="T54" s="350">
        <v>668788</v>
      </c>
      <c r="U54" s="351">
        <v>308</v>
      </c>
      <c r="W54" s="216">
        <v>5022796</v>
      </c>
      <c r="X54" s="215">
        <v>4372</v>
      </c>
    </row>
    <row r="55" spans="1:24" s="867" customFormat="1" ht="15.75" customHeight="1">
      <c r="A55" s="449" t="s">
        <v>214</v>
      </c>
      <c r="B55" s="285">
        <v>29</v>
      </c>
      <c r="C55" s="282">
        <v>3604</v>
      </c>
      <c r="D55" s="282">
        <v>14730</v>
      </c>
      <c r="E55" s="282">
        <v>205279</v>
      </c>
      <c r="F55" s="282">
        <v>179</v>
      </c>
      <c r="G55" s="279">
        <v>0.1</v>
      </c>
      <c r="H55" s="282">
        <v>60351</v>
      </c>
      <c r="I55" s="279">
        <v>29.4</v>
      </c>
      <c r="J55" s="287">
        <v>144749</v>
      </c>
      <c r="K55" s="838">
        <v>70.5</v>
      </c>
      <c r="L55" s="282">
        <v>2312</v>
      </c>
      <c r="M55" s="810">
        <v>2327</v>
      </c>
      <c r="N55" s="285">
        <v>705</v>
      </c>
      <c r="O55" s="278">
        <v>-0.1</v>
      </c>
      <c r="P55" s="287">
        <v>3878611</v>
      </c>
      <c r="Q55" s="283">
        <v>5502</v>
      </c>
      <c r="R55" s="762">
        <v>3808</v>
      </c>
      <c r="S55" s="702">
        <v>4.8</v>
      </c>
      <c r="T55" s="763">
        <v>1047738</v>
      </c>
      <c r="U55" s="765">
        <v>275</v>
      </c>
      <c r="W55" s="285">
        <v>2043000</v>
      </c>
      <c r="X55" s="283">
        <v>5790</v>
      </c>
    </row>
    <row r="56" spans="1:24" s="867" customFormat="1" ht="15.75" customHeight="1">
      <c r="A56" s="722" t="s">
        <v>567</v>
      </c>
      <c r="B56" s="216">
        <v>41</v>
      </c>
      <c r="C56" s="214">
        <v>1750</v>
      </c>
      <c r="D56" s="214">
        <v>7743</v>
      </c>
      <c r="E56" s="214">
        <v>91931</v>
      </c>
      <c r="F56" s="214">
        <v>503</v>
      </c>
      <c r="G56" s="213">
        <v>0.6</v>
      </c>
      <c r="H56" s="214">
        <v>28231</v>
      </c>
      <c r="I56" s="213">
        <v>30.7</v>
      </c>
      <c r="J56" s="365">
        <v>63197</v>
      </c>
      <c r="K56" s="837">
        <v>68.7</v>
      </c>
      <c r="L56" s="214">
        <v>580</v>
      </c>
      <c r="M56" s="809">
        <v>989</v>
      </c>
      <c r="N56" s="216">
        <v>391</v>
      </c>
      <c r="O56" s="212">
        <v>-1.8</v>
      </c>
      <c r="P56" s="365">
        <v>1120388</v>
      </c>
      <c r="Q56" s="215">
        <v>2865</v>
      </c>
      <c r="R56" s="371">
        <v>2232</v>
      </c>
      <c r="S56" s="364">
        <v>-19.100000000000001</v>
      </c>
      <c r="T56" s="350">
        <v>369092</v>
      </c>
      <c r="U56" s="351">
        <v>165</v>
      </c>
      <c r="W56" s="216">
        <v>925900</v>
      </c>
      <c r="X56" s="215">
        <v>1833</v>
      </c>
    </row>
    <row r="57" spans="1:24" s="867" customFormat="1" ht="15.75" customHeight="1">
      <c r="A57" s="449" t="s">
        <v>249</v>
      </c>
      <c r="B57" s="285">
        <v>39</v>
      </c>
      <c r="C57" s="282">
        <v>4338</v>
      </c>
      <c r="D57" s="282">
        <v>16655</v>
      </c>
      <c r="E57" s="282">
        <v>213750</v>
      </c>
      <c r="F57" s="282">
        <v>403</v>
      </c>
      <c r="G57" s="279">
        <v>0.188</v>
      </c>
      <c r="H57" s="282">
        <v>59583</v>
      </c>
      <c r="I57" s="279">
        <v>27.87</v>
      </c>
      <c r="J57" s="287">
        <v>153764</v>
      </c>
      <c r="K57" s="838">
        <v>71.930000000000007</v>
      </c>
      <c r="L57" s="282">
        <v>991</v>
      </c>
      <c r="M57" s="810">
        <v>1382</v>
      </c>
      <c r="N57" s="285">
        <v>1106</v>
      </c>
      <c r="O57" s="278">
        <v>-2.98</v>
      </c>
      <c r="P57" s="287">
        <v>1716351</v>
      </c>
      <c r="Q57" s="283">
        <v>1551.8</v>
      </c>
      <c r="R57" s="762">
        <v>5448</v>
      </c>
      <c r="S57" s="702">
        <v>-3.52</v>
      </c>
      <c r="T57" s="763">
        <v>1765785.27</v>
      </c>
      <c r="U57" s="765">
        <v>324</v>
      </c>
      <c r="W57" s="285">
        <v>2741000</v>
      </c>
      <c r="X57" s="283">
        <v>4148</v>
      </c>
    </row>
    <row r="58" spans="1:24" s="867" customFormat="1" ht="15.75" customHeight="1">
      <c r="A58" s="722" t="s">
        <v>268</v>
      </c>
      <c r="B58" s="216">
        <v>69</v>
      </c>
      <c r="C58" s="350">
        <v>1711</v>
      </c>
      <c r="D58" s="350">
        <v>10150</v>
      </c>
      <c r="E58" s="350">
        <v>108866</v>
      </c>
      <c r="F58" s="350">
        <v>945</v>
      </c>
      <c r="G58" s="364">
        <v>0.9</v>
      </c>
      <c r="H58" s="350">
        <v>23563</v>
      </c>
      <c r="I58" s="364">
        <v>21.6</v>
      </c>
      <c r="J58" s="542">
        <v>84358</v>
      </c>
      <c r="K58" s="841">
        <v>77.5</v>
      </c>
      <c r="L58" s="350">
        <v>4401</v>
      </c>
      <c r="M58" s="812">
        <v>2645</v>
      </c>
      <c r="N58" s="371">
        <v>353</v>
      </c>
      <c r="O58" s="363">
        <v>-2.2000000000000002</v>
      </c>
      <c r="P58" s="542">
        <v>599573</v>
      </c>
      <c r="Q58" s="351">
        <v>1698.5</v>
      </c>
      <c r="R58" s="371">
        <v>2699</v>
      </c>
      <c r="S58" s="364">
        <v>-1.3</v>
      </c>
      <c r="T58" s="350">
        <v>551427</v>
      </c>
      <c r="U58" s="351">
        <v>204</v>
      </c>
      <c r="W58" s="386">
        <v>3717773</v>
      </c>
      <c r="X58" s="351">
        <v>3377</v>
      </c>
    </row>
    <row r="59" spans="1:24" s="867" customFormat="1" ht="15.75" customHeight="1">
      <c r="A59" s="449" t="s">
        <v>216</v>
      </c>
      <c r="B59" s="285">
        <v>90</v>
      </c>
      <c r="C59" s="282">
        <v>3277</v>
      </c>
      <c r="D59" s="282">
        <v>18465</v>
      </c>
      <c r="E59" s="282">
        <v>203222</v>
      </c>
      <c r="F59" s="282">
        <v>691</v>
      </c>
      <c r="G59" s="279">
        <v>0.34</v>
      </c>
      <c r="H59" s="282">
        <v>34130</v>
      </c>
      <c r="I59" s="279">
        <v>16.79</v>
      </c>
      <c r="J59" s="287">
        <v>168401</v>
      </c>
      <c r="K59" s="838">
        <v>82.9</v>
      </c>
      <c r="L59" s="282">
        <v>3364</v>
      </c>
      <c r="M59" s="810">
        <v>3700</v>
      </c>
      <c r="N59" s="285">
        <v>496</v>
      </c>
      <c r="O59" s="278">
        <v>-4.43</v>
      </c>
      <c r="P59" s="287">
        <v>371312.77</v>
      </c>
      <c r="Q59" s="283">
        <v>749</v>
      </c>
      <c r="R59" s="762">
        <v>4862</v>
      </c>
      <c r="S59" s="702">
        <v>15.13</v>
      </c>
      <c r="T59" s="763">
        <v>2397282</v>
      </c>
      <c r="U59" s="765">
        <v>493</v>
      </c>
      <c r="W59" s="285">
        <v>3765266</v>
      </c>
      <c r="X59" s="283">
        <v>6981</v>
      </c>
    </row>
    <row r="60" spans="1:24" s="867" customFormat="1" ht="15.75" customHeight="1">
      <c r="A60" s="722" t="s">
        <v>259</v>
      </c>
      <c r="B60" s="216">
        <v>57</v>
      </c>
      <c r="C60" s="214">
        <v>2726</v>
      </c>
      <c r="D60" s="214">
        <v>18218</v>
      </c>
      <c r="E60" s="214">
        <v>215683</v>
      </c>
      <c r="F60" s="214">
        <v>414</v>
      </c>
      <c r="G60" s="364">
        <v>0.191</v>
      </c>
      <c r="H60" s="214">
        <v>30459</v>
      </c>
      <c r="I60" s="213">
        <v>14.12</v>
      </c>
      <c r="J60" s="365">
        <v>184810</v>
      </c>
      <c r="K60" s="841">
        <v>85.68</v>
      </c>
      <c r="L60" s="214">
        <v>2764</v>
      </c>
      <c r="M60" s="809">
        <v>2845</v>
      </c>
      <c r="N60" s="216">
        <v>347</v>
      </c>
      <c r="O60" s="212">
        <v>2.4</v>
      </c>
      <c r="P60" s="365">
        <v>440380.26</v>
      </c>
      <c r="Q60" s="215">
        <v>1269.1073775216139</v>
      </c>
      <c r="R60" s="371">
        <v>5516</v>
      </c>
      <c r="S60" s="364">
        <v>44.4</v>
      </c>
      <c r="T60" s="350">
        <v>1794933</v>
      </c>
      <c r="U60" s="351">
        <v>325</v>
      </c>
      <c r="W60" s="217">
        <v>3956800</v>
      </c>
      <c r="X60" s="215">
        <v>8686</v>
      </c>
    </row>
    <row r="61" spans="1:24" s="867" customFormat="1" ht="15.75" customHeight="1">
      <c r="A61" s="449" t="s">
        <v>260</v>
      </c>
      <c r="B61" s="285">
        <v>44</v>
      </c>
      <c r="C61" s="282">
        <v>2037</v>
      </c>
      <c r="D61" s="282">
        <v>14747</v>
      </c>
      <c r="E61" s="282">
        <v>147187</v>
      </c>
      <c r="F61" s="282">
        <v>545</v>
      </c>
      <c r="G61" s="279">
        <v>0.37027726633466274</v>
      </c>
      <c r="H61" s="282">
        <v>19622</v>
      </c>
      <c r="I61" s="279">
        <v>13.331340403704131</v>
      </c>
      <c r="J61" s="287">
        <v>127020</v>
      </c>
      <c r="K61" s="838">
        <v>86.298382329961214</v>
      </c>
      <c r="L61" s="282">
        <v>1572</v>
      </c>
      <c r="M61" s="810">
        <v>1332</v>
      </c>
      <c r="N61" s="285">
        <v>331</v>
      </c>
      <c r="O61" s="278">
        <v>-11.2600536193029</v>
      </c>
      <c r="P61" s="287">
        <v>177817</v>
      </c>
      <c r="Q61" s="283">
        <v>537.21148036253771</v>
      </c>
      <c r="R61" s="762">
        <v>3579</v>
      </c>
      <c r="S61" s="702">
        <v>8.0615942028985508</v>
      </c>
      <c r="T61" s="763">
        <v>972508</v>
      </c>
      <c r="U61" s="765">
        <v>272</v>
      </c>
      <c r="W61" s="285">
        <v>2004000</v>
      </c>
      <c r="X61" s="283">
        <v>6083</v>
      </c>
    </row>
    <row r="62" spans="1:24" s="867" customFormat="1" ht="15.75" customHeight="1">
      <c r="A62" s="722" t="s">
        <v>266</v>
      </c>
      <c r="B62" s="216">
        <v>88</v>
      </c>
      <c r="C62" s="214">
        <v>2018</v>
      </c>
      <c r="D62" s="214">
        <v>11538</v>
      </c>
      <c r="E62" s="214">
        <v>129899</v>
      </c>
      <c r="F62" s="214">
        <v>1210</v>
      </c>
      <c r="G62" s="213">
        <v>0.9</v>
      </c>
      <c r="H62" s="214">
        <v>21926</v>
      </c>
      <c r="I62" s="213">
        <v>16.899999999999999</v>
      </c>
      <c r="J62" s="365">
        <v>106763</v>
      </c>
      <c r="K62" s="837">
        <v>82.2</v>
      </c>
      <c r="L62" s="214">
        <v>7290</v>
      </c>
      <c r="M62" s="809">
        <v>2834</v>
      </c>
      <c r="N62" s="216">
        <v>344</v>
      </c>
      <c r="O62" s="212">
        <v>-4.7</v>
      </c>
      <c r="P62" s="365">
        <v>324413</v>
      </c>
      <c r="Q62" s="215">
        <v>943</v>
      </c>
      <c r="R62" s="371">
        <v>3030</v>
      </c>
      <c r="S62" s="364">
        <v>6.5</v>
      </c>
      <c r="T62" s="350">
        <v>803145</v>
      </c>
      <c r="U62" s="351">
        <v>265</v>
      </c>
      <c r="W62" s="216">
        <v>3620898</v>
      </c>
      <c r="X62" s="215">
        <v>2626</v>
      </c>
    </row>
    <row r="63" spans="1:24" s="867" customFormat="1" ht="15.75" customHeight="1">
      <c r="A63" s="449" t="s">
        <v>351</v>
      </c>
      <c r="B63" s="270">
        <v>52</v>
      </c>
      <c r="C63" s="259">
        <v>2192</v>
      </c>
      <c r="D63" s="259">
        <v>16596</v>
      </c>
      <c r="E63" s="259">
        <v>187492</v>
      </c>
      <c r="F63" s="294">
        <v>741</v>
      </c>
      <c r="G63" s="253">
        <v>0.39521686258613703</v>
      </c>
      <c r="H63" s="259">
        <v>28445</v>
      </c>
      <c r="I63" s="253">
        <v>15.171313976062978</v>
      </c>
      <c r="J63" s="259">
        <v>158306</v>
      </c>
      <c r="K63" s="316">
        <v>84.433469161350885</v>
      </c>
      <c r="L63" s="259">
        <v>688</v>
      </c>
      <c r="M63" s="261">
        <v>986</v>
      </c>
      <c r="N63" s="258">
        <v>296</v>
      </c>
      <c r="O63" s="278">
        <v>-0.67114093959731502</v>
      </c>
      <c r="P63" s="287">
        <v>445706</v>
      </c>
      <c r="Q63" s="283">
        <v>1505.7635135135135</v>
      </c>
      <c r="R63" s="453">
        <v>5216</v>
      </c>
      <c r="S63" s="702">
        <v>28.853754940711461</v>
      </c>
      <c r="T63" s="469">
        <v>1108689</v>
      </c>
      <c r="U63" s="486">
        <v>258</v>
      </c>
      <c r="V63" s="767"/>
      <c r="W63" s="270">
        <v>2585700</v>
      </c>
      <c r="X63" s="261">
        <v>7523</v>
      </c>
    </row>
    <row r="64" spans="1:24" s="867" customFormat="1" ht="15.75" customHeight="1">
      <c r="A64" s="722" t="s">
        <v>566</v>
      </c>
      <c r="B64" s="218">
        <v>65</v>
      </c>
      <c r="C64" s="214">
        <v>1542</v>
      </c>
      <c r="D64" s="214">
        <v>9162</v>
      </c>
      <c r="E64" s="350">
        <v>96038</v>
      </c>
      <c r="F64" s="350">
        <v>1168</v>
      </c>
      <c r="G64" s="364">
        <v>1.2</v>
      </c>
      <c r="H64" s="214">
        <v>16696</v>
      </c>
      <c r="I64" s="213">
        <v>17.399999999999999</v>
      </c>
      <c r="J64" s="214">
        <v>78174</v>
      </c>
      <c r="K64" s="837">
        <v>81.400000000000006</v>
      </c>
      <c r="L64" s="214">
        <v>2592</v>
      </c>
      <c r="M64" s="215">
        <v>1859</v>
      </c>
      <c r="N64" s="216">
        <v>266</v>
      </c>
      <c r="O64" s="213">
        <v>-1.1000000000000001</v>
      </c>
      <c r="P64" s="365">
        <v>232237</v>
      </c>
      <c r="Q64" s="215">
        <v>873</v>
      </c>
      <c r="R64" s="371">
        <v>2501</v>
      </c>
      <c r="S64" s="364">
        <v>4.5</v>
      </c>
      <c r="T64" s="350">
        <v>691647</v>
      </c>
      <c r="U64" s="351">
        <v>277</v>
      </c>
      <c r="W64" s="218">
        <v>3146152</v>
      </c>
      <c r="X64" s="351">
        <v>5129</v>
      </c>
    </row>
    <row r="65" spans="1:24" s="867" customFormat="1" ht="15.75" customHeight="1">
      <c r="A65" s="449" t="s">
        <v>261</v>
      </c>
      <c r="B65" s="270">
        <v>78</v>
      </c>
      <c r="C65" s="259">
        <v>2716</v>
      </c>
      <c r="D65" s="259">
        <v>16930</v>
      </c>
      <c r="E65" s="259">
        <v>214982</v>
      </c>
      <c r="F65" s="294">
        <v>1228</v>
      </c>
      <c r="G65" s="253">
        <v>0.6</v>
      </c>
      <c r="H65" s="259">
        <v>46455</v>
      </c>
      <c r="I65" s="253">
        <v>21.6</v>
      </c>
      <c r="J65" s="259">
        <v>167299</v>
      </c>
      <c r="K65" s="316">
        <v>77.8</v>
      </c>
      <c r="L65" s="259">
        <v>1740</v>
      </c>
      <c r="M65" s="261">
        <v>1650</v>
      </c>
      <c r="N65" s="258">
        <v>368</v>
      </c>
      <c r="O65" s="278">
        <v>0.5</v>
      </c>
      <c r="P65" s="287">
        <v>2765977</v>
      </c>
      <c r="Q65" s="283">
        <v>7516</v>
      </c>
      <c r="R65" s="453">
        <v>4197</v>
      </c>
      <c r="S65" s="702">
        <v>9.6999999999999993</v>
      </c>
      <c r="T65" s="469">
        <v>1467866</v>
      </c>
      <c r="U65" s="486">
        <v>350</v>
      </c>
      <c r="V65" s="767"/>
      <c r="W65" s="270">
        <v>3260473</v>
      </c>
      <c r="X65" s="261">
        <v>6013</v>
      </c>
    </row>
    <row r="66" spans="1:24" s="867" customFormat="1" ht="15.75" customHeight="1">
      <c r="A66" s="722" t="s">
        <v>222</v>
      </c>
      <c r="B66" s="218">
        <v>146</v>
      </c>
      <c r="C66" s="214">
        <v>2231</v>
      </c>
      <c r="D66" s="214">
        <v>15715</v>
      </c>
      <c r="E66" s="350">
        <v>175273</v>
      </c>
      <c r="F66" s="350">
        <v>1814</v>
      </c>
      <c r="G66" s="364">
        <v>1</v>
      </c>
      <c r="H66" s="214">
        <v>24290</v>
      </c>
      <c r="I66" s="213">
        <v>13.9</v>
      </c>
      <c r="J66" s="214">
        <v>149169</v>
      </c>
      <c r="K66" s="837">
        <v>85.1</v>
      </c>
      <c r="L66" s="214">
        <v>4959</v>
      </c>
      <c r="M66" s="215">
        <v>3009</v>
      </c>
      <c r="N66" s="216">
        <v>282</v>
      </c>
      <c r="O66" s="213">
        <v>-1.4</v>
      </c>
      <c r="P66" s="365">
        <v>230524</v>
      </c>
      <c r="Q66" s="215">
        <v>817</v>
      </c>
      <c r="R66" s="371">
        <v>4767</v>
      </c>
      <c r="S66" s="364">
        <v>33</v>
      </c>
      <c r="T66" s="350">
        <v>1593306</v>
      </c>
      <c r="U66" s="351">
        <v>334</v>
      </c>
      <c r="W66" s="218">
        <v>3218000</v>
      </c>
      <c r="X66" s="351">
        <v>8257</v>
      </c>
    </row>
    <row r="67" spans="1:24" s="867" customFormat="1" ht="15.75" customHeight="1">
      <c r="A67" s="449" t="s">
        <v>251</v>
      </c>
      <c r="B67" s="545">
        <v>82</v>
      </c>
      <c r="C67" s="282">
        <v>3470</v>
      </c>
      <c r="D67" s="282">
        <v>23727</v>
      </c>
      <c r="E67" s="282">
        <v>274569</v>
      </c>
      <c r="F67" s="282">
        <v>637</v>
      </c>
      <c r="G67" s="279">
        <v>0.2</v>
      </c>
      <c r="H67" s="282">
        <v>35750</v>
      </c>
      <c r="I67" s="279">
        <v>13</v>
      </c>
      <c r="J67" s="282">
        <v>238182</v>
      </c>
      <c r="K67" s="838">
        <v>86.8</v>
      </c>
      <c r="L67" s="282">
        <v>949</v>
      </c>
      <c r="M67" s="283">
        <v>969</v>
      </c>
      <c r="N67" s="285">
        <v>444</v>
      </c>
      <c r="O67" s="279">
        <v>-4.9000000000000004</v>
      </c>
      <c r="P67" s="287">
        <v>350118</v>
      </c>
      <c r="Q67" s="283">
        <v>788.55405405405406</v>
      </c>
      <c r="R67" s="762">
        <v>6103</v>
      </c>
      <c r="S67" s="702">
        <v>8.6</v>
      </c>
      <c r="T67" s="763">
        <v>2604953</v>
      </c>
      <c r="U67" s="765">
        <v>427</v>
      </c>
      <c r="W67" s="285">
        <v>5071000</v>
      </c>
      <c r="X67" s="283">
        <v>9838</v>
      </c>
    </row>
    <row r="68" spans="1:24" s="867" customFormat="1" ht="15.75" customHeight="1" thickBot="1">
      <c r="A68" s="722" t="s">
        <v>499</v>
      </c>
      <c r="B68" s="218">
        <v>12</v>
      </c>
      <c r="C68" s="214">
        <v>1158</v>
      </c>
      <c r="D68" s="214">
        <v>16169</v>
      </c>
      <c r="E68" s="214">
        <v>156031</v>
      </c>
      <c r="F68" s="214">
        <v>91</v>
      </c>
      <c r="G68" s="213">
        <v>0.06</v>
      </c>
      <c r="H68" s="214">
        <v>10938</v>
      </c>
      <c r="I68" s="213">
        <v>7.01</v>
      </c>
      <c r="J68" s="214">
        <v>145002</v>
      </c>
      <c r="K68" s="837">
        <v>92.9</v>
      </c>
      <c r="L68" s="214">
        <v>56</v>
      </c>
      <c r="M68" s="215">
        <v>72</v>
      </c>
      <c r="N68" s="216">
        <v>83</v>
      </c>
      <c r="O68" s="213">
        <v>-0.12631578947368399</v>
      </c>
      <c r="P68" s="365">
        <v>28852</v>
      </c>
      <c r="Q68" s="215">
        <v>348</v>
      </c>
      <c r="R68" s="371">
        <v>4385</v>
      </c>
      <c r="S68" s="364">
        <v>44.2</v>
      </c>
      <c r="T68" s="350">
        <v>937757</v>
      </c>
      <c r="U68" s="351">
        <v>24795</v>
      </c>
      <c r="W68" s="218">
        <v>2738958</v>
      </c>
      <c r="X68" s="215">
        <v>23529</v>
      </c>
    </row>
    <row r="69" spans="1:24" ht="15.75" customHeight="1" thickTop="1">
      <c r="A69" s="450" t="s">
        <v>665</v>
      </c>
      <c r="B69" s="573">
        <f>SUM(B7:B68)</f>
        <v>2983</v>
      </c>
      <c r="C69" s="574">
        <f>SUM(C7:C68)</f>
        <v>154112</v>
      </c>
      <c r="D69" s="574">
        <f>SUM(D7:D68)</f>
        <v>791288</v>
      </c>
      <c r="E69" s="574">
        <f>SUM(E7:E68)</f>
        <v>9673029</v>
      </c>
      <c r="F69" s="574">
        <f>SUM(F7:F68)</f>
        <v>35250</v>
      </c>
      <c r="G69" s="575" t="s">
        <v>550</v>
      </c>
      <c r="H69" s="574">
        <f>SUM(H7:H68)</f>
        <v>2000328</v>
      </c>
      <c r="I69" s="575" t="s">
        <v>550</v>
      </c>
      <c r="J69" s="574">
        <f>SUM(J7:J68)</f>
        <v>7637451</v>
      </c>
      <c r="K69" s="736" t="s">
        <v>550</v>
      </c>
      <c r="L69" s="574">
        <f>SUM(L7:L68)</f>
        <v>174898.7</v>
      </c>
      <c r="M69" s="578">
        <f>SUM(M7:M68)</f>
        <v>99529</v>
      </c>
      <c r="N69" s="577">
        <f>SUM(N7:N68)</f>
        <v>28858</v>
      </c>
      <c r="O69" s="575" t="s">
        <v>550</v>
      </c>
      <c r="P69" s="574">
        <f>SUM(P7:P68)</f>
        <v>59697658.409999996</v>
      </c>
      <c r="Q69" s="635">
        <f>SUM(Q7:Q68)</f>
        <v>119067.39459799265</v>
      </c>
      <c r="R69" s="573">
        <f>SUM(R7:R68)</f>
        <v>202478</v>
      </c>
      <c r="S69" s="575" t="s">
        <v>550</v>
      </c>
      <c r="T69" s="574">
        <f>SUM(T7:T68)</f>
        <v>73252002.810000002</v>
      </c>
      <c r="U69" s="883">
        <f>SUM(U7:U68)</f>
        <v>46556</v>
      </c>
      <c r="V69" s="884"/>
      <c r="W69" s="885">
        <f>SUM(W7:W68)</f>
        <v>250785415</v>
      </c>
      <c r="X69" s="578">
        <f>SUM(X7:X68)</f>
        <v>277596</v>
      </c>
    </row>
    <row r="70" spans="1:24" ht="15.75" customHeight="1">
      <c r="A70" s="722" t="s">
        <v>667</v>
      </c>
      <c r="B70" s="968">
        <f t="shared" ref="B70:R70" si="0">AVERAGE(B7:B68)</f>
        <v>48.112903225806448</v>
      </c>
      <c r="C70" s="969">
        <f t="shared" si="0"/>
        <v>2485.6774193548385</v>
      </c>
      <c r="D70" s="969">
        <f t="shared" si="0"/>
        <v>12762.709677419354</v>
      </c>
      <c r="E70" s="969">
        <f t="shared" si="0"/>
        <v>156016.59677419355</v>
      </c>
      <c r="F70" s="969">
        <f t="shared" si="0"/>
        <v>568.54838709677415</v>
      </c>
      <c r="G70" s="970">
        <f t="shared" si="0"/>
        <v>0.38267929673956785</v>
      </c>
      <c r="H70" s="969">
        <f t="shared" si="0"/>
        <v>32263.354838709678</v>
      </c>
      <c r="I70" s="970">
        <f t="shared" si="0"/>
        <v>20.24096268422975</v>
      </c>
      <c r="J70" s="969">
        <f t="shared" si="0"/>
        <v>123184.69354838709</v>
      </c>
      <c r="K70" s="971">
        <f t="shared" si="0"/>
        <v>79.380454793224217</v>
      </c>
      <c r="L70" s="969">
        <f t="shared" si="0"/>
        <v>2820.9467741935487</v>
      </c>
      <c r="M70" s="972">
        <f t="shared" si="0"/>
        <v>1605.3064516129032</v>
      </c>
      <c r="N70" s="973">
        <f t="shared" si="0"/>
        <v>465.45161290322579</v>
      </c>
      <c r="O70" s="970">
        <f t="shared" si="0"/>
        <v>-1.2076947680055199</v>
      </c>
      <c r="P70" s="969">
        <f t="shared" si="0"/>
        <v>962865.45822580636</v>
      </c>
      <c r="Q70" s="974">
        <f t="shared" si="0"/>
        <v>1920.4418483547202</v>
      </c>
      <c r="R70" s="968">
        <f t="shared" si="0"/>
        <v>3265.7741935483873</v>
      </c>
      <c r="S70" s="970">
        <f>AVERAGE(S7:S68)</f>
        <v>8.2023991983243274</v>
      </c>
      <c r="T70" s="969">
        <f>AVERAGE(T7:T68)</f>
        <v>1181483.9162903226</v>
      </c>
      <c r="U70" s="975">
        <f>AVERAGE(U7:U68)</f>
        <v>750.90322580645159</v>
      </c>
      <c r="V70" s="866"/>
      <c r="W70" s="371" t="s">
        <v>550</v>
      </c>
      <c r="X70" s="972">
        <f>AVERAGE(X7:X68)</f>
        <v>4477.3548387096771</v>
      </c>
    </row>
    <row r="71" spans="1:24" s="113" customFormat="1" ht="13.9" customHeight="1">
      <c r="A71" s="936" t="s">
        <v>793</v>
      </c>
      <c r="B71" s="976"/>
      <c r="C71" s="976"/>
      <c r="D71" s="976"/>
      <c r="E71" s="976"/>
      <c r="F71" s="976"/>
      <c r="G71" s="976"/>
      <c r="H71" s="976"/>
      <c r="I71" s="976"/>
      <c r="J71" s="976"/>
      <c r="K71" s="976"/>
      <c r="L71" s="976"/>
      <c r="M71" s="999"/>
      <c r="N71" s="1560"/>
      <c r="O71" s="1560"/>
      <c r="P71" s="1560"/>
      <c r="Q71" s="1560"/>
      <c r="R71" s="976"/>
      <c r="S71" s="977"/>
      <c r="T71" s="978"/>
      <c r="U71" s="978"/>
      <c r="W71" s="979"/>
      <c r="X71" s="978"/>
    </row>
    <row r="72" spans="1:24" ht="15">
      <c r="R72" s="18"/>
      <c r="S72" s="50"/>
      <c r="T72" s="47"/>
      <c r="U72" s="47"/>
      <c r="W72" s="47"/>
      <c r="X72" s="47"/>
    </row>
    <row r="73" spans="1:24" ht="15">
      <c r="R73" s="18"/>
      <c r="S73" s="50"/>
      <c r="T73" s="47"/>
      <c r="U73" s="47"/>
      <c r="W73" s="47"/>
      <c r="X73" s="47"/>
    </row>
    <row r="74" spans="1:24" ht="15">
      <c r="R74" s="18"/>
      <c r="S74" s="50"/>
      <c r="T74" s="47"/>
      <c r="U74" s="47"/>
      <c r="W74" s="47"/>
      <c r="X74" s="47"/>
    </row>
    <row r="75" spans="1:24" ht="15">
      <c r="R75" s="18"/>
      <c r="S75" s="50"/>
      <c r="T75" s="47"/>
      <c r="U75" s="47"/>
      <c r="W75" s="47"/>
      <c r="X75" s="47"/>
    </row>
    <row r="76" spans="1:24" ht="15">
      <c r="R76" s="18"/>
      <c r="S76" s="50"/>
      <c r="T76" s="47"/>
      <c r="U76" s="47"/>
      <c r="W76" s="47"/>
      <c r="X76" s="47"/>
    </row>
    <row r="77" spans="1:24" ht="15">
      <c r="R77" s="18"/>
      <c r="S77" s="50"/>
      <c r="T77" s="47"/>
      <c r="U77" s="47"/>
      <c r="W77" s="47"/>
      <c r="X77" s="47"/>
    </row>
    <row r="78" spans="1:24" ht="15">
      <c r="R78" s="18"/>
      <c r="S78" s="38"/>
      <c r="T78" s="47"/>
      <c r="U78" s="47"/>
      <c r="W78" s="47"/>
      <c r="X78" s="47"/>
    </row>
    <row r="79" spans="1:24" ht="15">
      <c r="R79" s="18"/>
      <c r="S79" s="50"/>
      <c r="T79" s="47"/>
      <c r="U79" s="47"/>
      <c r="W79" s="47"/>
      <c r="X79" s="47"/>
    </row>
    <row r="80" spans="1:24" ht="15">
      <c r="R80" s="18"/>
      <c r="S80" s="50"/>
      <c r="T80" s="47"/>
      <c r="U80" s="47"/>
      <c r="W80" s="47"/>
      <c r="X80" s="47"/>
    </row>
    <row r="81" spans="18:24" ht="15">
      <c r="R81" s="18"/>
      <c r="S81" s="50"/>
      <c r="T81" s="47"/>
      <c r="U81" s="47"/>
      <c r="W81" s="47"/>
      <c r="X81" s="47"/>
    </row>
    <row r="82" spans="18:24" ht="15">
      <c r="R82" s="18"/>
      <c r="S82" s="50"/>
      <c r="T82" s="47"/>
      <c r="U82" s="47"/>
      <c r="W82" s="47"/>
      <c r="X82" s="47"/>
    </row>
    <row r="83" spans="18:24" ht="15">
      <c r="R83" s="18"/>
      <c r="S83" s="50"/>
      <c r="T83" s="47"/>
      <c r="U83" s="47"/>
      <c r="W83" s="47"/>
      <c r="X83" s="47"/>
    </row>
    <row r="84" spans="18:24" ht="15">
      <c r="R84" s="18"/>
      <c r="S84" s="50"/>
      <c r="T84" s="47"/>
      <c r="U84" s="47"/>
      <c r="W84" s="47"/>
      <c r="X84" s="47"/>
    </row>
    <row r="85" spans="18:24" ht="15">
      <c r="R85" s="18"/>
      <c r="S85" s="50"/>
      <c r="T85" s="47"/>
      <c r="U85" s="47"/>
      <c r="W85" s="47"/>
      <c r="X85" s="47"/>
    </row>
    <row r="86" spans="18:24" ht="15">
      <c r="R86" s="18"/>
      <c r="S86" s="50"/>
      <c r="T86" s="47"/>
      <c r="U86" s="47"/>
      <c r="W86" s="47"/>
      <c r="X86" s="47"/>
    </row>
    <row r="87" spans="18:24" ht="15">
      <c r="R87" s="18"/>
      <c r="S87" s="50"/>
      <c r="T87" s="47"/>
      <c r="U87" s="47"/>
      <c r="W87" s="47"/>
      <c r="X87" s="47"/>
    </row>
    <row r="88" spans="18:24" ht="15">
      <c r="R88" s="18"/>
      <c r="S88" s="50"/>
      <c r="T88" s="47"/>
      <c r="U88" s="47"/>
      <c r="W88" s="47"/>
      <c r="X88" s="47"/>
    </row>
    <row r="89" spans="18:24" ht="15">
      <c r="R89" s="18"/>
      <c r="S89" s="50"/>
      <c r="T89" s="47"/>
      <c r="U89" s="47"/>
      <c r="W89" s="47"/>
      <c r="X89" s="47"/>
    </row>
    <row r="90" spans="18:24" ht="15">
      <c r="R90" s="18"/>
      <c r="S90" s="50"/>
      <c r="T90" s="47"/>
      <c r="U90" s="47"/>
      <c r="W90" s="47"/>
      <c r="X90" s="47"/>
    </row>
    <row r="91" spans="18:24" ht="15">
      <c r="R91" s="18"/>
      <c r="S91" s="38"/>
      <c r="T91" s="47"/>
      <c r="U91" s="47"/>
      <c r="W91" s="47"/>
      <c r="X91" s="47"/>
    </row>
    <row r="92" spans="18:24" ht="15">
      <c r="R92" s="18"/>
      <c r="S92" s="50"/>
      <c r="T92" s="47"/>
      <c r="U92" s="47"/>
      <c r="W92" s="47"/>
      <c r="X92" s="47"/>
    </row>
    <row r="93" spans="18:24" ht="15">
      <c r="R93" s="18"/>
      <c r="S93" s="50"/>
      <c r="T93" s="47"/>
      <c r="U93" s="47"/>
      <c r="W93" s="47"/>
      <c r="X93" s="47"/>
    </row>
    <row r="94" spans="18:24" ht="15">
      <c r="R94" s="18"/>
      <c r="S94" s="50"/>
      <c r="T94" s="47"/>
      <c r="U94" s="47"/>
      <c r="W94" s="47"/>
      <c r="X94" s="47"/>
    </row>
    <row r="95" spans="18:24" ht="15">
      <c r="R95" s="18"/>
      <c r="S95" s="50"/>
      <c r="T95" s="47"/>
      <c r="U95" s="47"/>
      <c r="W95" s="47"/>
      <c r="X95" s="47"/>
    </row>
    <row r="96" spans="18:24" ht="15">
      <c r="R96" s="18"/>
      <c r="S96" s="50"/>
      <c r="T96" s="47"/>
      <c r="U96" s="47"/>
      <c r="W96" s="47"/>
      <c r="X96" s="47"/>
    </row>
    <row r="97" spans="18:24" ht="15">
      <c r="R97" s="18"/>
      <c r="S97" s="50"/>
      <c r="T97" s="47"/>
      <c r="U97" s="47"/>
      <c r="W97" s="47"/>
      <c r="X97" s="47"/>
    </row>
    <row r="98" spans="18:24" ht="15">
      <c r="R98" s="18"/>
      <c r="S98" s="50"/>
      <c r="T98" s="47"/>
      <c r="U98" s="47"/>
      <c r="W98" s="47"/>
      <c r="X98" s="47"/>
    </row>
    <row r="99" spans="18:24" ht="15">
      <c r="R99" s="18"/>
      <c r="S99" s="50"/>
      <c r="T99" s="47"/>
      <c r="U99" s="47"/>
      <c r="W99" s="47"/>
      <c r="X99" s="47"/>
    </row>
    <row r="100" spans="18:24" ht="15">
      <c r="R100" s="18"/>
      <c r="S100" s="50"/>
      <c r="T100" s="47"/>
      <c r="U100" s="47"/>
      <c r="W100" s="47"/>
      <c r="X100" s="47"/>
    </row>
    <row r="101" spans="18:24" ht="15">
      <c r="R101" s="18"/>
      <c r="S101" s="50"/>
      <c r="T101" s="47"/>
      <c r="U101" s="47"/>
      <c r="W101" s="47"/>
      <c r="X101" s="47"/>
    </row>
    <row r="102" spans="18:24" ht="15">
      <c r="R102" s="18"/>
      <c r="S102" s="50"/>
      <c r="T102" s="47"/>
      <c r="U102" s="47"/>
      <c r="W102" s="47"/>
      <c r="X102" s="47"/>
    </row>
    <row r="103" spans="18:24" ht="15">
      <c r="R103" s="61"/>
      <c r="S103" s="62"/>
      <c r="T103" s="63"/>
      <c r="U103" s="63"/>
      <c r="W103" s="63"/>
      <c r="X103" s="63"/>
    </row>
    <row r="104" spans="18:24" ht="15">
      <c r="R104" s="18"/>
      <c r="S104" s="50"/>
      <c r="T104" s="47"/>
      <c r="U104" s="47"/>
      <c r="W104" s="47"/>
      <c r="X104" s="47"/>
    </row>
    <row r="105" spans="18:24" ht="15">
      <c r="R105" s="18"/>
      <c r="S105" s="50"/>
      <c r="T105" s="47"/>
      <c r="U105" s="47"/>
      <c r="W105" s="47"/>
      <c r="X105" s="47"/>
    </row>
    <row r="106" spans="18:24" ht="15">
      <c r="R106" s="18"/>
      <c r="S106" s="50"/>
      <c r="T106" s="47"/>
      <c r="U106" s="47"/>
      <c r="W106" s="47"/>
      <c r="X106" s="47"/>
    </row>
    <row r="131" spans="2:24" ht="27" customHeight="1">
      <c r="B131" s="1448"/>
      <c r="C131" s="1448"/>
      <c r="D131" s="1448"/>
      <c r="E131" s="1448"/>
      <c r="F131" s="1448"/>
      <c r="G131" s="1448"/>
      <c r="H131" s="1448"/>
      <c r="I131" s="1448"/>
      <c r="J131" s="1448"/>
      <c r="K131" s="1448"/>
      <c r="L131" s="1448"/>
      <c r="M131" s="1448"/>
      <c r="N131" s="1448"/>
      <c r="O131" s="1448"/>
      <c r="P131" s="1448"/>
      <c r="Q131" s="1448"/>
      <c r="R131" s="1448"/>
      <c r="S131" s="1448"/>
      <c r="T131" s="1448"/>
      <c r="U131" s="1448"/>
      <c r="V131" s="1448"/>
      <c r="W131" s="1448"/>
      <c r="X131" s="1448"/>
    </row>
  </sheetData>
  <customSheetViews>
    <customSheetView guid="{CFB8F6A3-286B-44DA-98E2-E06FA9DC17D9}" scale="90" showGridLines="0">
      <pane xSplit="1" ySplit="6" topLeftCell="B46" activePane="bottomRight" state="frozen"/>
      <selection pane="bottomRight" activeCell="A7" sqref="A7:A54"/>
      <colBreaks count="3" manualBreakCount="3">
        <brk id="11" max="71" man="1"/>
        <brk id="18" max="71" man="1"/>
        <brk id="31" max="1048575" man="1"/>
      </colBreaks>
      <pageMargins left="0.70866141732283472" right="0.19685039370078741" top="0.78740157480314965" bottom="0.39370078740157483" header="0.51181102362204722" footer="0.19685039370078741"/>
      <pageSetup paperSize="9" scale="80" firstPageNumber="12" fitToWidth="3" orientation="portrait" useFirstPageNumber="1" r:id="rId1"/>
      <headerFooter alignWithMargins="0"/>
    </customSheetView>
    <customSheetView guid="{429188B7-F8E8-41E0-BAA6-8F869C883D4F}" showGridLines="0">
      <pane xSplit="1" ySplit="6" topLeftCell="B7" activePane="bottomRight" state="frozen"/>
      <selection pane="bottomRight" activeCell="A2" sqref="A2"/>
      <colBreaks count="2" manualBreakCount="2">
        <brk id="11" min="2" max="70" man="1"/>
        <brk id="17" max="1048575" man="1"/>
      </colBreaks>
      <pageMargins left="0.74803149606299202" right="0.23622047244094502" top="0.98425196850393704" bottom="0.39370078740157499" header="0.59055118110236204" footer="0.31496062992126"/>
      <pageSetup paperSize="8" firstPageNumber="12" fitToWidth="3" orientation="portrait" r:id="rId2"/>
      <headerFooter alignWithMargins="0">
        <oddHeader>&amp;L&amp;"ＭＳ Ｐゴシック,太字"&amp;16 ５　産　業</oddHeader>
      </headerFooter>
    </customSheetView>
  </customSheetViews>
  <mergeCells count="22">
    <mergeCell ref="M1:Q2"/>
    <mergeCell ref="B131:K131"/>
    <mergeCell ref="L131:Q131"/>
    <mergeCell ref="L3:M3"/>
    <mergeCell ref="R131:X131"/>
    <mergeCell ref="M4:M5"/>
    <mergeCell ref="T4:U4"/>
    <mergeCell ref="B3:D3"/>
    <mergeCell ref="J4:K4"/>
    <mergeCell ref="P4:Q4"/>
    <mergeCell ref="N4:O4"/>
    <mergeCell ref="H4:I4"/>
    <mergeCell ref="B4:D4"/>
    <mergeCell ref="F4:G4"/>
    <mergeCell ref="N71:Q71"/>
    <mergeCell ref="W4:W5"/>
    <mergeCell ref="L4:L5"/>
    <mergeCell ref="W3:X3"/>
    <mergeCell ref="X4:X5"/>
    <mergeCell ref="R4:S4"/>
    <mergeCell ref="R3:U3"/>
    <mergeCell ref="N3:Q3"/>
  </mergeCells>
  <phoneticPr fontId="2"/>
  <dataValidations count="1">
    <dataValidation imeMode="disabled" allowBlank="1" showInputMessage="1" showErrorMessage="1" sqref="B7:X68" xr:uid="{00000000-0002-0000-0600-000000000000}"/>
  </dataValidations>
  <pageMargins left="0.74803149606299213" right="0.23622047244094491" top="0.98425196850393704" bottom="0.39370078740157483" header="0.59055118110236227" footer="0.31496062992125984"/>
  <pageSetup paperSize="9" scale="63" firstPageNumber="12" fitToWidth="3" orientation="portrait" r:id="rId3"/>
  <headerFooter alignWithMargins="0">
    <oddHeader>&amp;L&amp;"ＭＳ Ｐゴシック,太字"&amp;16 ５　産　業</oddHeader>
  </headerFooter>
  <colBreaks count="1" manualBreakCount="1">
    <brk id="13" min="5" max="75" man="1"/>
  </colBreaks>
  <drawing r:id="rId4"/>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K126"/>
  <sheetViews>
    <sheetView showGridLines="0" view="pageBreakPreview" zoomScaleNormal="100" zoomScaleSheetLayoutView="100" workbookViewId="0">
      <pane xSplit="1" ySplit="6" topLeftCell="B7" activePane="bottomRight" state="frozen"/>
      <selection sqref="A1:C2"/>
      <selection pane="topRight" sqref="A1:C2"/>
      <selection pane="bottomLeft" sqref="A1:C2"/>
      <selection pane="bottomRight"/>
    </sheetView>
  </sheetViews>
  <sheetFormatPr defaultColWidth="8.875" defaultRowHeight="13.5"/>
  <cols>
    <col min="1" max="1" width="12.5" customWidth="1"/>
    <col min="2" max="2" width="9.75" customWidth="1"/>
    <col min="3" max="3" width="12.125" customWidth="1"/>
    <col min="4" max="5" width="9.625" customWidth="1"/>
    <col min="6" max="6" width="10" customWidth="1"/>
    <col min="7" max="7" width="1.5" customWidth="1"/>
    <col min="8" max="8" width="10.5" customWidth="1"/>
    <col min="9" max="9" width="10.125" customWidth="1"/>
    <col min="10" max="10" width="1.875" customWidth="1"/>
    <col min="11" max="11" width="5.375" customWidth="1"/>
    <col min="12" max="12" width="11.875" customWidth="1"/>
    <col min="13" max="13" width="6.125" customWidth="1"/>
    <col min="14" max="14" width="12.375" customWidth="1"/>
    <col min="15" max="15" width="6.875" customWidth="1"/>
    <col min="16" max="16" width="7.875" customWidth="1"/>
    <col min="17" max="17" width="1.5" customWidth="1"/>
    <col min="18" max="18" width="10.625" customWidth="1"/>
    <col min="19" max="19" width="6.625" customWidth="1"/>
    <col min="20" max="20" width="13.875" customWidth="1"/>
    <col min="21" max="21" width="6.625" customWidth="1"/>
    <col min="22" max="22" width="7.5" customWidth="1"/>
    <col min="23" max="23" width="8.375" customWidth="1"/>
    <col min="24" max="26" width="8.25" customWidth="1"/>
    <col min="27" max="27" width="2.5" customWidth="1"/>
    <col min="28" max="37" width="10.625" customWidth="1"/>
  </cols>
  <sheetData>
    <row r="1" spans="1:37" ht="18.75">
      <c r="A1" s="88" t="s">
        <v>63</v>
      </c>
      <c r="B1" s="88"/>
      <c r="E1" s="658"/>
    </row>
    <row r="2" spans="1:37" ht="18.75" customHeight="1">
      <c r="B2" s="791" t="s">
        <v>67</v>
      </c>
      <c r="C2" s="772"/>
      <c r="D2" s="772"/>
      <c r="E2" s="772"/>
      <c r="F2" s="772"/>
      <c r="G2" s="772"/>
      <c r="H2" s="1594" t="s">
        <v>68</v>
      </c>
      <c r="I2" s="1595"/>
      <c r="J2" s="772"/>
      <c r="K2" s="791" t="s">
        <v>71</v>
      </c>
      <c r="L2" s="772"/>
      <c r="M2" s="772"/>
      <c r="N2" s="791"/>
      <c r="P2" s="772"/>
      <c r="Q2" s="772"/>
      <c r="R2" s="1594" t="s">
        <v>77</v>
      </c>
      <c r="S2" s="1595"/>
      <c r="V2" s="772"/>
      <c r="W2" s="772"/>
      <c r="X2" s="772"/>
      <c r="Y2" s="772"/>
      <c r="Z2" s="772"/>
      <c r="AA2" s="772"/>
      <c r="AB2" s="915" t="s">
        <v>74</v>
      </c>
      <c r="AC2" s="135"/>
    </row>
    <row r="3" spans="1:37" ht="17.25" customHeight="1">
      <c r="A3" s="44" t="s">
        <v>475</v>
      </c>
      <c r="B3" s="1571" t="s">
        <v>64</v>
      </c>
      <c r="C3" s="1574" t="s">
        <v>65</v>
      </c>
      <c r="D3" s="1582" t="s">
        <v>66</v>
      </c>
      <c r="E3" s="1582"/>
      <c r="F3" s="1583"/>
      <c r="G3" s="773"/>
      <c r="H3" s="1600" t="s">
        <v>69</v>
      </c>
      <c r="I3" s="1399" t="s">
        <v>187</v>
      </c>
      <c r="J3" s="751"/>
      <c r="K3" s="1418" t="s">
        <v>39</v>
      </c>
      <c r="L3" s="1579" t="s">
        <v>70</v>
      </c>
      <c r="M3" s="1580"/>
      <c r="N3" s="31" t="s">
        <v>73</v>
      </c>
      <c r="O3" s="15"/>
      <c r="P3" s="1603" t="s">
        <v>387</v>
      </c>
      <c r="Q3" s="755"/>
      <c r="R3" s="31" t="s">
        <v>294</v>
      </c>
      <c r="S3" s="46"/>
      <c r="T3" s="15" t="s">
        <v>73</v>
      </c>
      <c r="U3" s="15"/>
      <c r="V3" s="1524" t="s">
        <v>529</v>
      </c>
      <c r="W3" s="1489" t="s">
        <v>528</v>
      </c>
      <c r="X3" s="1489" t="s">
        <v>530</v>
      </c>
      <c r="Y3" s="1524" t="s">
        <v>791</v>
      </c>
      <c r="Z3" s="1603" t="s">
        <v>702</v>
      </c>
      <c r="AA3" s="782"/>
      <c r="AB3" s="1608" t="s">
        <v>333</v>
      </c>
      <c r="AC3" s="1609"/>
      <c r="AD3" s="1408" t="s">
        <v>75</v>
      </c>
      <c r="AE3" s="1607"/>
      <c r="AF3" s="1607"/>
      <c r="AG3" s="1607"/>
      <c r="AH3" s="1607"/>
      <c r="AI3" s="1607"/>
      <c r="AJ3" s="1438" t="s">
        <v>620</v>
      </c>
      <c r="AK3" s="1566"/>
    </row>
    <row r="4" spans="1:37" ht="17.25" customHeight="1">
      <c r="A4" s="53"/>
      <c r="B4" s="1572"/>
      <c r="C4" s="1575"/>
      <c r="D4" s="1588" t="s">
        <v>447</v>
      </c>
      <c r="E4" s="1588" t="s">
        <v>548</v>
      </c>
      <c r="F4" s="1577" t="s">
        <v>448</v>
      </c>
      <c r="G4" s="773"/>
      <c r="H4" s="1601"/>
      <c r="I4" s="1400"/>
      <c r="J4" s="722"/>
      <c r="K4" s="1384"/>
      <c r="L4" s="8"/>
      <c r="M4" s="1598" t="s">
        <v>302</v>
      </c>
      <c r="N4" s="722"/>
      <c r="O4" s="1577" t="s">
        <v>72</v>
      </c>
      <c r="P4" s="1604"/>
      <c r="Q4" s="755"/>
      <c r="R4" s="722"/>
      <c r="S4" s="1596" t="s">
        <v>302</v>
      </c>
      <c r="T4" s="907"/>
      <c r="U4" s="1577" t="s">
        <v>72</v>
      </c>
      <c r="V4" s="1584"/>
      <c r="W4" s="1592"/>
      <c r="X4" s="1592"/>
      <c r="Y4" s="1584"/>
      <c r="Z4" s="1605"/>
      <c r="AA4" s="164"/>
      <c r="AB4" s="1590" t="s">
        <v>689</v>
      </c>
      <c r="AC4" s="1610" t="s">
        <v>619</v>
      </c>
      <c r="AD4" s="597"/>
      <c r="AE4" s="1453" t="s">
        <v>27</v>
      </c>
      <c r="AF4" s="1588" t="s">
        <v>76</v>
      </c>
      <c r="AG4" s="1453" t="s">
        <v>621</v>
      </c>
      <c r="AH4" s="1586" t="s">
        <v>120</v>
      </c>
      <c r="AI4" s="1586" t="s">
        <v>26</v>
      </c>
      <c r="AJ4" s="1567"/>
      <c r="AK4" s="1568"/>
    </row>
    <row r="5" spans="1:37" ht="17.25" customHeight="1">
      <c r="A5" s="888"/>
      <c r="B5" s="1573"/>
      <c r="C5" s="1576"/>
      <c r="D5" s="1589"/>
      <c r="E5" s="1589"/>
      <c r="F5" s="1581"/>
      <c r="G5" s="773"/>
      <c r="H5" s="1602"/>
      <c r="I5" s="1481"/>
      <c r="J5" s="778"/>
      <c r="K5" s="1420"/>
      <c r="L5" s="8"/>
      <c r="M5" s="1599"/>
      <c r="N5" s="722"/>
      <c r="O5" s="1578"/>
      <c r="P5" s="1604"/>
      <c r="Q5" s="755"/>
      <c r="R5" s="722"/>
      <c r="S5" s="1597"/>
      <c r="T5" s="908"/>
      <c r="U5" s="1578"/>
      <c r="V5" s="1585"/>
      <c r="W5" s="1593"/>
      <c r="X5" s="1593"/>
      <c r="Y5" s="1585"/>
      <c r="Z5" s="1606"/>
      <c r="AA5" s="164"/>
      <c r="AB5" s="1591"/>
      <c r="AC5" s="1611"/>
      <c r="AD5" s="597"/>
      <c r="AE5" s="1443"/>
      <c r="AF5" s="1576"/>
      <c r="AG5" s="1450"/>
      <c r="AH5" s="1587"/>
      <c r="AI5" s="1587"/>
      <c r="AJ5" s="1569"/>
      <c r="AK5" s="1570"/>
    </row>
    <row r="6" spans="1:37" ht="17.25" customHeight="1">
      <c r="A6" s="58" t="s">
        <v>460</v>
      </c>
      <c r="B6" s="56"/>
      <c r="C6" s="51" t="s">
        <v>326</v>
      </c>
      <c r="D6" s="51" t="s">
        <v>326</v>
      </c>
      <c r="E6" s="51" t="s">
        <v>326</v>
      </c>
      <c r="F6" s="52" t="s">
        <v>326</v>
      </c>
      <c r="G6" s="774"/>
      <c r="H6" s="60" t="s">
        <v>692</v>
      </c>
      <c r="I6" s="52" t="s">
        <v>118</v>
      </c>
      <c r="J6" s="752"/>
      <c r="K6" s="60" t="s">
        <v>692</v>
      </c>
      <c r="L6" s="51" t="s">
        <v>29</v>
      </c>
      <c r="M6" s="52" t="s">
        <v>103</v>
      </c>
      <c r="N6" s="60" t="s">
        <v>119</v>
      </c>
      <c r="O6" s="66" t="s">
        <v>103</v>
      </c>
      <c r="P6" s="52" t="s">
        <v>103</v>
      </c>
      <c r="Q6" s="757"/>
      <c r="R6" s="60" t="s">
        <v>29</v>
      </c>
      <c r="S6" s="51" t="s">
        <v>103</v>
      </c>
      <c r="T6" s="56" t="s">
        <v>119</v>
      </c>
      <c r="U6" s="66" t="s">
        <v>103</v>
      </c>
      <c r="V6" s="66" t="s">
        <v>342</v>
      </c>
      <c r="W6" s="446" t="s">
        <v>103</v>
      </c>
      <c r="X6" s="446" t="s">
        <v>103</v>
      </c>
      <c r="Y6" s="445" t="s">
        <v>510</v>
      </c>
      <c r="Z6" s="402" t="s">
        <v>103</v>
      </c>
      <c r="AA6" s="757"/>
      <c r="AB6" s="60" t="s">
        <v>58</v>
      </c>
      <c r="AC6" s="51" t="s">
        <v>99</v>
      </c>
      <c r="AD6" s="51" t="s">
        <v>58</v>
      </c>
      <c r="AE6" s="51" t="s">
        <v>58</v>
      </c>
      <c r="AF6" s="51" t="s">
        <v>58</v>
      </c>
      <c r="AG6" s="51" t="s">
        <v>58</v>
      </c>
      <c r="AH6" s="51" t="s">
        <v>58</v>
      </c>
      <c r="AI6" s="51" t="s">
        <v>58</v>
      </c>
      <c r="AJ6" s="51" t="s">
        <v>692</v>
      </c>
      <c r="AK6" s="52" t="s">
        <v>58</v>
      </c>
    </row>
    <row r="7" spans="1:37" ht="15.75" customHeight="1">
      <c r="A7" s="458" t="s">
        <v>253</v>
      </c>
      <c r="B7" s="290">
        <v>4589</v>
      </c>
      <c r="C7" s="259">
        <v>1642</v>
      </c>
      <c r="D7" s="259">
        <v>126</v>
      </c>
      <c r="E7" s="259">
        <v>130</v>
      </c>
      <c r="F7" s="288">
        <v>1386</v>
      </c>
      <c r="G7" s="770"/>
      <c r="H7" s="258">
        <v>380</v>
      </c>
      <c r="I7" s="257">
        <v>24.6</v>
      </c>
      <c r="J7" s="38"/>
      <c r="K7" s="270">
        <v>2</v>
      </c>
      <c r="L7" s="263">
        <v>223634</v>
      </c>
      <c r="M7" s="257">
        <v>90.8</v>
      </c>
      <c r="N7" s="273">
        <v>25933097</v>
      </c>
      <c r="O7" s="289">
        <v>74.2</v>
      </c>
      <c r="P7" s="256">
        <v>93</v>
      </c>
      <c r="Q7" s="38"/>
      <c r="R7" s="273">
        <v>245983</v>
      </c>
      <c r="S7" s="253">
        <v>99.89</v>
      </c>
      <c r="T7" s="436">
        <v>27223417</v>
      </c>
      <c r="U7" s="253">
        <v>83.54</v>
      </c>
      <c r="V7" s="289">
        <v>132.47999999999999</v>
      </c>
      <c r="W7" s="289">
        <v>42.9</v>
      </c>
      <c r="X7" s="289">
        <v>8.1</v>
      </c>
      <c r="Y7" s="289">
        <v>8.1</v>
      </c>
      <c r="Z7" s="257">
        <v>47.8</v>
      </c>
      <c r="AA7" s="38"/>
      <c r="AB7" s="244">
        <v>1137</v>
      </c>
      <c r="AC7" s="239">
        <v>94.5</v>
      </c>
      <c r="AD7" s="240">
        <v>7914</v>
      </c>
      <c r="AE7" s="240">
        <v>5962</v>
      </c>
      <c r="AF7" s="240" t="s">
        <v>550</v>
      </c>
      <c r="AG7" s="240">
        <v>1732</v>
      </c>
      <c r="AH7" s="240" t="s">
        <v>550</v>
      </c>
      <c r="AI7" s="240">
        <v>220</v>
      </c>
      <c r="AJ7" s="240">
        <v>41</v>
      </c>
      <c r="AK7" s="246">
        <v>1393</v>
      </c>
    </row>
    <row r="8" spans="1:37" ht="15.75" customHeight="1">
      <c r="A8" s="638" t="s">
        <v>478</v>
      </c>
      <c r="B8" s="1125">
        <v>6101</v>
      </c>
      <c r="C8" s="1098">
        <v>2576</v>
      </c>
      <c r="D8" s="1098">
        <v>77</v>
      </c>
      <c r="E8" s="1098">
        <v>205</v>
      </c>
      <c r="F8" s="1085">
        <v>2294</v>
      </c>
      <c r="G8" s="1126"/>
      <c r="H8" s="1091">
        <v>390</v>
      </c>
      <c r="I8" s="1127">
        <v>22.1</v>
      </c>
      <c r="J8" s="1128"/>
      <c r="K8" s="1091">
        <v>1</v>
      </c>
      <c r="L8" s="1098">
        <v>317136</v>
      </c>
      <c r="M8" s="1127">
        <v>97.3</v>
      </c>
      <c r="N8" s="1114">
        <v>31169555</v>
      </c>
      <c r="O8" s="1118">
        <v>81.2</v>
      </c>
      <c r="P8" s="1127">
        <v>98.6</v>
      </c>
      <c r="Q8" s="1128"/>
      <c r="R8" s="1114">
        <v>311306</v>
      </c>
      <c r="S8" s="1102">
        <v>95.9</v>
      </c>
      <c r="T8" s="1129">
        <v>29941671</v>
      </c>
      <c r="U8" s="1102">
        <v>87.4</v>
      </c>
      <c r="V8" s="1118">
        <v>96.2</v>
      </c>
      <c r="W8" s="1118">
        <v>0</v>
      </c>
      <c r="X8" s="1118">
        <v>21.9</v>
      </c>
      <c r="Y8" s="1118">
        <v>10.1</v>
      </c>
      <c r="Z8" s="1127">
        <v>80.3</v>
      </c>
      <c r="AA8" s="1128"/>
      <c r="AB8" s="1078">
        <v>1995</v>
      </c>
      <c r="AC8" s="1080">
        <v>96.9</v>
      </c>
      <c r="AD8" s="1130">
        <v>6074</v>
      </c>
      <c r="AE8" s="1130">
        <v>4885</v>
      </c>
      <c r="AF8" s="1130" t="s">
        <v>550</v>
      </c>
      <c r="AG8" s="1130">
        <v>1189</v>
      </c>
      <c r="AH8" s="1130" t="s">
        <v>550</v>
      </c>
      <c r="AI8" s="1130" t="s">
        <v>550</v>
      </c>
      <c r="AJ8" s="1081">
        <v>21</v>
      </c>
      <c r="AK8" s="1108">
        <v>843</v>
      </c>
    </row>
    <row r="9" spans="1:37" ht="15.75" customHeight="1">
      <c r="A9" s="458" t="s">
        <v>206</v>
      </c>
      <c r="B9" s="290">
        <v>6578</v>
      </c>
      <c r="C9" s="259">
        <v>2273</v>
      </c>
      <c r="D9" s="259">
        <v>141</v>
      </c>
      <c r="E9" s="259">
        <v>237</v>
      </c>
      <c r="F9" s="261">
        <v>1895</v>
      </c>
      <c r="G9" s="770"/>
      <c r="H9" s="258">
        <v>145</v>
      </c>
      <c r="I9" s="257">
        <v>15.8</v>
      </c>
      <c r="J9" s="38"/>
      <c r="K9" s="258">
        <v>2</v>
      </c>
      <c r="L9" s="259">
        <v>221973</v>
      </c>
      <c r="M9" s="257">
        <v>81.400000000000006</v>
      </c>
      <c r="N9" s="273">
        <v>21884557</v>
      </c>
      <c r="O9" s="289">
        <v>75.400000000000006</v>
      </c>
      <c r="P9" s="257">
        <v>87.1</v>
      </c>
      <c r="Q9" s="38"/>
      <c r="R9" s="273">
        <v>271908</v>
      </c>
      <c r="S9" s="253">
        <v>99.83</v>
      </c>
      <c r="T9" s="438">
        <v>27882879</v>
      </c>
      <c r="U9" s="253">
        <v>88.45</v>
      </c>
      <c r="V9" s="289">
        <v>102.54</v>
      </c>
      <c r="W9" s="289">
        <v>34</v>
      </c>
      <c r="X9" s="289">
        <v>82</v>
      </c>
      <c r="Y9" s="289">
        <v>16.100000000000001</v>
      </c>
      <c r="Z9" s="257">
        <v>64.400000000000006</v>
      </c>
      <c r="AA9" s="38"/>
      <c r="AB9" s="244">
        <v>1568</v>
      </c>
      <c r="AC9" s="451">
        <v>90.8</v>
      </c>
      <c r="AD9" s="240">
        <v>4791</v>
      </c>
      <c r="AE9" s="240">
        <v>2665</v>
      </c>
      <c r="AF9" s="240" t="s">
        <v>550</v>
      </c>
      <c r="AG9" s="240">
        <v>2126</v>
      </c>
      <c r="AH9" s="240" t="s">
        <v>550</v>
      </c>
      <c r="AI9" s="240" t="s">
        <v>550</v>
      </c>
      <c r="AJ9" s="240">
        <v>17</v>
      </c>
      <c r="AK9" s="246">
        <v>542</v>
      </c>
    </row>
    <row r="10" spans="1:37" ht="15.75" customHeight="1">
      <c r="A10" s="638" t="s">
        <v>514</v>
      </c>
      <c r="B10" s="144">
        <v>3597</v>
      </c>
      <c r="C10" s="126">
        <v>1804</v>
      </c>
      <c r="D10" s="126">
        <v>75</v>
      </c>
      <c r="E10" s="126">
        <v>151</v>
      </c>
      <c r="F10" s="128">
        <v>1578</v>
      </c>
      <c r="G10" s="770"/>
      <c r="H10" s="125">
        <v>182</v>
      </c>
      <c r="I10" s="124">
        <v>11.06</v>
      </c>
      <c r="J10" s="38"/>
      <c r="K10" s="125">
        <v>2</v>
      </c>
      <c r="L10" s="126">
        <v>146832</v>
      </c>
      <c r="M10" s="124">
        <v>66.099999999999994</v>
      </c>
      <c r="N10" s="368">
        <v>12894845</v>
      </c>
      <c r="O10" s="54">
        <v>70.8</v>
      </c>
      <c r="P10" s="124">
        <v>80.400000000000006</v>
      </c>
      <c r="Q10" s="38"/>
      <c r="R10" s="368">
        <v>220276</v>
      </c>
      <c r="S10" s="123">
        <v>99.2</v>
      </c>
      <c r="T10" s="439">
        <v>20991788</v>
      </c>
      <c r="U10" s="123">
        <v>90.8</v>
      </c>
      <c r="V10" s="54">
        <v>95.3</v>
      </c>
      <c r="W10" s="54">
        <v>42.1</v>
      </c>
      <c r="X10" s="54">
        <v>49</v>
      </c>
      <c r="Y10" s="54">
        <v>44.8</v>
      </c>
      <c r="Z10" s="124">
        <v>71.900000000000006</v>
      </c>
      <c r="AA10" s="38"/>
      <c r="AB10" s="120">
        <v>1269</v>
      </c>
      <c r="AC10" s="116">
        <v>94.33</v>
      </c>
      <c r="AD10" s="129">
        <v>4390</v>
      </c>
      <c r="AE10" s="129">
        <v>2993</v>
      </c>
      <c r="AF10" s="129" t="s">
        <v>550</v>
      </c>
      <c r="AG10" s="129">
        <v>1397</v>
      </c>
      <c r="AH10" s="129" t="s">
        <v>550</v>
      </c>
      <c r="AI10" s="129" t="s">
        <v>550</v>
      </c>
      <c r="AJ10" s="129">
        <v>16</v>
      </c>
      <c r="AK10" s="130">
        <v>494</v>
      </c>
    </row>
    <row r="11" spans="1:37" ht="15.75" customHeight="1">
      <c r="A11" s="458" t="s">
        <v>479</v>
      </c>
      <c r="B11" s="482">
        <v>8057</v>
      </c>
      <c r="C11" s="469">
        <v>2417</v>
      </c>
      <c r="D11" s="469">
        <v>137</v>
      </c>
      <c r="E11" s="469">
        <v>146</v>
      </c>
      <c r="F11" s="471">
        <v>2134</v>
      </c>
      <c r="G11" s="770"/>
      <c r="H11" s="464">
        <v>480</v>
      </c>
      <c r="I11" s="483">
        <v>10.77</v>
      </c>
      <c r="J11" s="38"/>
      <c r="K11" s="464" t="s">
        <v>550</v>
      </c>
      <c r="L11" s="469">
        <v>255549</v>
      </c>
      <c r="M11" s="483">
        <v>90</v>
      </c>
      <c r="N11" s="478">
        <v>27668391</v>
      </c>
      <c r="O11" s="484">
        <v>84.6</v>
      </c>
      <c r="P11" s="483">
        <v>96.5</v>
      </c>
      <c r="Q11" s="38"/>
      <c r="R11" s="478">
        <v>279016</v>
      </c>
      <c r="S11" s="472">
        <v>99.3</v>
      </c>
      <c r="T11" s="485">
        <v>28109841</v>
      </c>
      <c r="U11" s="472">
        <v>93.6</v>
      </c>
      <c r="V11" s="484">
        <v>100.74</v>
      </c>
      <c r="W11" s="484">
        <v>85.2</v>
      </c>
      <c r="X11" s="484">
        <v>69.900000000000006</v>
      </c>
      <c r="Y11" s="484">
        <v>30.5</v>
      </c>
      <c r="Z11" s="483">
        <v>70.599999999999994</v>
      </c>
      <c r="AA11" s="38"/>
      <c r="AB11" s="452">
        <v>2304</v>
      </c>
      <c r="AC11" s="451" t="s">
        <v>723</v>
      </c>
      <c r="AD11" s="455">
        <v>5575</v>
      </c>
      <c r="AE11" s="455">
        <v>2449</v>
      </c>
      <c r="AF11" s="455" t="s">
        <v>550</v>
      </c>
      <c r="AG11" s="455">
        <v>3126</v>
      </c>
      <c r="AH11" s="455" t="s">
        <v>550</v>
      </c>
      <c r="AI11" s="455" t="s">
        <v>550</v>
      </c>
      <c r="AJ11" s="455">
        <v>29</v>
      </c>
      <c r="AK11" s="456">
        <v>737</v>
      </c>
    </row>
    <row r="12" spans="1:37" ht="15.75" customHeight="1">
      <c r="A12" s="638" t="s">
        <v>263</v>
      </c>
      <c r="B12" s="144">
        <v>7616</v>
      </c>
      <c r="C12" s="126">
        <v>2514</v>
      </c>
      <c r="D12" s="126">
        <v>116</v>
      </c>
      <c r="E12" s="126">
        <v>397</v>
      </c>
      <c r="F12" s="128">
        <v>2001</v>
      </c>
      <c r="G12" s="770"/>
      <c r="H12" s="125">
        <v>221</v>
      </c>
      <c r="I12" s="124">
        <v>20.399999999999999</v>
      </c>
      <c r="J12" s="38"/>
      <c r="K12" s="430">
        <v>2</v>
      </c>
      <c r="L12" s="408">
        <v>285559</v>
      </c>
      <c r="M12" s="410">
        <v>94.7</v>
      </c>
      <c r="N12" s="442">
        <v>27939411</v>
      </c>
      <c r="O12" s="432">
        <v>83.9</v>
      </c>
      <c r="P12" s="410">
        <v>98.7</v>
      </c>
      <c r="Q12" s="38"/>
      <c r="R12" s="442">
        <v>302215</v>
      </c>
      <c r="S12" s="409">
        <v>99.7</v>
      </c>
      <c r="T12" s="441">
        <v>31997170</v>
      </c>
      <c r="U12" s="409">
        <v>91.8</v>
      </c>
      <c r="V12" s="432">
        <v>105.9</v>
      </c>
      <c r="W12" s="432">
        <v>20.100000000000001</v>
      </c>
      <c r="X12" s="432">
        <v>59.9</v>
      </c>
      <c r="Y12" s="432">
        <v>29.2</v>
      </c>
      <c r="Z12" s="410">
        <v>62.8</v>
      </c>
      <c r="AA12" s="38"/>
      <c r="AB12" s="120">
        <v>1952</v>
      </c>
      <c r="AC12" s="116">
        <v>94.1</v>
      </c>
      <c r="AD12" s="129">
        <v>4293</v>
      </c>
      <c r="AE12" s="129">
        <v>2384</v>
      </c>
      <c r="AF12" s="427" t="s">
        <v>550</v>
      </c>
      <c r="AG12" s="129">
        <v>1909</v>
      </c>
      <c r="AH12" s="427" t="s">
        <v>550</v>
      </c>
      <c r="AI12" s="427" t="s">
        <v>550</v>
      </c>
      <c r="AJ12" s="129">
        <v>29</v>
      </c>
      <c r="AK12" s="130">
        <v>748</v>
      </c>
    </row>
    <row r="13" spans="1:37" ht="15.75" customHeight="1">
      <c r="A13" s="458" t="s">
        <v>542</v>
      </c>
      <c r="B13" s="482">
        <v>4301</v>
      </c>
      <c r="C13" s="469">
        <v>1603</v>
      </c>
      <c r="D13" s="469">
        <v>67</v>
      </c>
      <c r="E13" s="469">
        <v>194</v>
      </c>
      <c r="F13" s="471">
        <v>1342</v>
      </c>
      <c r="G13" s="770"/>
      <c r="H13" s="464">
        <v>231</v>
      </c>
      <c r="I13" s="483">
        <v>16.100000000000001</v>
      </c>
      <c r="J13" s="38"/>
      <c r="K13" s="464">
        <v>1</v>
      </c>
      <c r="L13" s="469">
        <v>235968</v>
      </c>
      <c r="M13" s="483">
        <v>97.9</v>
      </c>
      <c r="N13" s="478">
        <v>23140114</v>
      </c>
      <c r="O13" s="484">
        <v>76.2</v>
      </c>
      <c r="P13" s="483">
        <v>99.7</v>
      </c>
      <c r="Q13" s="38"/>
      <c r="R13" s="478">
        <v>236922</v>
      </c>
      <c r="S13" s="472">
        <v>99.9</v>
      </c>
      <c r="T13" s="485">
        <v>24048400</v>
      </c>
      <c r="U13" s="472">
        <v>91.9</v>
      </c>
      <c r="V13" s="484">
        <v>101.5</v>
      </c>
      <c r="W13" s="484">
        <v>38.799999999999997</v>
      </c>
      <c r="X13" s="484">
        <v>38.700000000000003</v>
      </c>
      <c r="Y13" s="484">
        <v>35.5</v>
      </c>
      <c r="Z13" s="483">
        <v>51.9</v>
      </c>
      <c r="AA13" s="38"/>
      <c r="AB13" s="452">
        <v>996</v>
      </c>
      <c r="AC13" s="451">
        <v>120.32</v>
      </c>
      <c r="AD13" s="455">
        <v>2733</v>
      </c>
      <c r="AE13" s="455">
        <v>1911</v>
      </c>
      <c r="AF13" s="455" t="s">
        <v>550</v>
      </c>
      <c r="AG13" s="455">
        <v>822</v>
      </c>
      <c r="AH13" s="455" t="s">
        <v>550</v>
      </c>
      <c r="AI13" s="455" t="s">
        <v>550</v>
      </c>
      <c r="AJ13" s="455">
        <v>26</v>
      </c>
      <c r="AK13" s="456">
        <v>558</v>
      </c>
    </row>
    <row r="14" spans="1:37" ht="15.75" customHeight="1">
      <c r="A14" s="638" t="s">
        <v>532</v>
      </c>
      <c r="B14" s="144">
        <v>8005</v>
      </c>
      <c r="C14" s="126">
        <v>3442</v>
      </c>
      <c r="D14" s="126">
        <v>147</v>
      </c>
      <c r="E14" s="126">
        <v>247</v>
      </c>
      <c r="F14" s="128">
        <v>3048</v>
      </c>
      <c r="G14" s="770"/>
      <c r="H14" s="125">
        <v>198</v>
      </c>
      <c r="I14" s="124">
        <v>11.8</v>
      </c>
      <c r="J14" s="38"/>
      <c r="K14" s="125">
        <v>2</v>
      </c>
      <c r="L14" s="126">
        <v>181603</v>
      </c>
      <c r="M14" s="124">
        <v>66.8</v>
      </c>
      <c r="N14" s="368">
        <v>18109921</v>
      </c>
      <c r="O14" s="54">
        <v>90</v>
      </c>
      <c r="P14" s="124">
        <v>88.6</v>
      </c>
      <c r="Q14" s="38"/>
      <c r="R14" s="368">
        <v>275111</v>
      </c>
      <c r="S14" s="123">
        <v>99.18</v>
      </c>
      <c r="T14" s="439">
        <v>26869515</v>
      </c>
      <c r="U14" s="123">
        <v>89.73</v>
      </c>
      <c r="V14" s="54">
        <v>97.67</v>
      </c>
      <c r="W14" s="54">
        <v>25.3</v>
      </c>
      <c r="X14" s="54">
        <v>44.1</v>
      </c>
      <c r="Y14" s="54">
        <v>6.6</v>
      </c>
      <c r="Z14" s="124">
        <v>93.9</v>
      </c>
      <c r="AA14" s="38"/>
      <c r="AB14" s="120">
        <v>1943</v>
      </c>
      <c r="AC14" s="116">
        <v>85.6</v>
      </c>
      <c r="AD14" s="129">
        <v>6786</v>
      </c>
      <c r="AE14" s="129">
        <v>4175</v>
      </c>
      <c r="AF14" s="129" t="s">
        <v>550</v>
      </c>
      <c r="AG14" s="129">
        <v>2289</v>
      </c>
      <c r="AH14" s="129">
        <v>322</v>
      </c>
      <c r="AI14" s="129" t="s">
        <v>550</v>
      </c>
      <c r="AJ14" s="129">
        <v>34</v>
      </c>
      <c r="AK14" s="130">
        <v>1051</v>
      </c>
    </row>
    <row r="15" spans="1:37" ht="15.75" customHeight="1">
      <c r="A15" s="458" t="s">
        <v>480</v>
      </c>
      <c r="B15" s="482">
        <v>9043</v>
      </c>
      <c r="C15" s="469">
        <v>3865</v>
      </c>
      <c r="D15" s="469">
        <v>97</v>
      </c>
      <c r="E15" s="469">
        <v>338</v>
      </c>
      <c r="F15" s="471">
        <v>3430</v>
      </c>
      <c r="G15" s="770"/>
      <c r="H15" s="464">
        <v>320</v>
      </c>
      <c r="I15" s="483">
        <v>10.86</v>
      </c>
      <c r="J15" s="38"/>
      <c r="K15" s="1150">
        <v>1</v>
      </c>
      <c r="L15" s="1151">
        <v>237375</v>
      </c>
      <c r="M15" s="1152">
        <v>74.5</v>
      </c>
      <c r="N15" s="1153">
        <v>22473811</v>
      </c>
      <c r="O15" s="1154">
        <v>76.900000000000006</v>
      </c>
      <c r="P15" s="1152">
        <v>91.3</v>
      </c>
      <c r="Q15" s="38"/>
      <c r="R15" s="1153">
        <v>313235</v>
      </c>
      <c r="S15" s="1155">
        <v>96.5</v>
      </c>
      <c r="T15" s="1156">
        <v>34830120</v>
      </c>
      <c r="U15" s="1155">
        <v>88.3</v>
      </c>
      <c r="V15" s="1154">
        <v>111.2</v>
      </c>
      <c r="W15" s="1154">
        <v>40.799999999999997</v>
      </c>
      <c r="X15" s="1154">
        <v>76.7</v>
      </c>
      <c r="Y15" s="1154">
        <v>16.899999999999999</v>
      </c>
      <c r="Z15" s="1152">
        <v>66.400000000000006</v>
      </c>
      <c r="AA15" s="38"/>
      <c r="AB15" s="452">
        <v>1724</v>
      </c>
      <c r="AC15" s="451">
        <v>99.4</v>
      </c>
      <c r="AD15" s="455">
        <v>6024</v>
      </c>
      <c r="AE15" s="455">
        <v>3695</v>
      </c>
      <c r="AF15" s="455" t="s">
        <v>550</v>
      </c>
      <c r="AG15" s="455">
        <v>2329</v>
      </c>
      <c r="AH15" s="455" t="s">
        <v>550</v>
      </c>
      <c r="AI15" s="455" t="s">
        <v>550</v>
      </c>
      <c r="AJ15" s="455">
        <v>36</v>
      </c>
      <c r="AK15" s="456">
        <v>951</v>
      </c>
    </row>
    <row r="16" spans="1:37" ht="15.75" customHeight="1">
      <c r="A16" s="638" t="s">
        <v>481</v>
      </c>
      <c r="B16" s="144">
        <v>8980</v>
      </c>
      <c r="C16" s="126">
        <v>4462</v>
      </c>
      <c r="D16" s="126">
        <v>170</v>
      </c>
      <c r="E16" s="126">
        <v>655</v>
      </c>
      <c r="F16" s="128">
        <v>3637</v>
      </c>
      <c r="G16" s="770"/>
      <c r="H16" s="125">
        <v>276</v>
      </c>
      <c r="I16" s="124">
        <v>16.2</v>
      </c>
      <c r="J16" s="38"/>
      <c r="K16" s="125">
        <v>4</v>
      </c>
      <c r="L16" s="126">
        <v>171691</v>
      </c>
      <c r="M16" s="124">
        <v>54.9</v>
      </c>
      <c r="N16" s="368">
        <v>17495215</v>
      </c>
      <c r="O16" s="54">
        <v>68.2</v>
      </c>
      <c r="P16" s="124">
        <v>89.9</v>
      </c>
      <c r="Q16" s="38"/>
      <c r="R16" s="368">
        <v>319087</v>
      </c>
      <c r="S16" s="123">
        <v>99.8</v>
      </c>
      <c r="T16" s="439">
        <v>36133669</v>
      </c>
      <c r="U16" s="123">
        <v>90.2</v>
      </c>
      <c r="V16" s="54">
        <v>113.2</v>
      </c>
      <c r="W16" s="54">
        <v>23.4</v>
      </c>
      <c r="X16" s="54">
        <v>45.2</v>
      </c>
      <c r="Y16" s="54">
        <v>13.9</v>
      </c>
      <c r="Z16" s="124">
        <v>52.3</v>
      </c>
      <c r="AA16" s="38"/>
      <c r="AB16" s="120">
        <v>2059</v>
      </c>
      <c r="AC16" s="116">
        <v>98.4</v>
      </c>
      <c r="AD16" s="129">
        <v>12024</v>
      </c>
      <c r="AE16" s="129">
        <v>7897</v>
      </c>
      <c r="AF16" s="129" t="s">
        <v>550</v>
      </c>
      <c r="AG16" s="129">
        <v>4127</v>
      </c>
      <c r="AH16" s="129" t="s">
        <v>550</v>
      </c>
      <c r="AI16" s="129" t="s">
        <v>550</v>
      </c>
      <c r="AJ16" s="129">
        <v>18</v>
      </c>
      <c r="AK16" s="130">
        <v>466</v>
      </c>
    </row>
    <row r="17" spans="1:37" ht="15.75" customHeight="1">
      <c r="A17" s="458" t="s">
        <v>576</v>
      </c>
      <c r="B17" s="482">
        <v>7750</v>
      </c>
      <c r="C17" s="469">
        <v>2561</v>
      </c>
      <c r="D17" s="469">
        <v>103</v>
      </c>
      <c r="E17" s="469">
        <v>172</v>
      </c>
      <c r="F17" s="471">
        <v>2286</v>
      </c>
      <c r="G17" s="770"/>
      <c r="H17" s="464">
        <v>144</v>
      </c>
      <c r="I17" s="483">
        <v>11.6</v>
      </c>
      <c r="J17" s="38"/>
      <c r="K17" s="464">
        <v>3</v>
      </c>
      <c r="L17" s="469">
        <v>216056</v>
      </c>
      <c r="M17" s="483">
        <v>79.900000000000006</v>
      </c>
      <c r="N17" s="478">
        <v>20439806</v>
      </c>
      <c r="O17" s="484">
        <v>62.3</v>
      </c>
      <c r="P17" s="483">
        <v>92.7</v>
      </c>
      <c r="Q17" s="38"/>
      <c r="R17" s="478">
        <v>268020</v>
      </c>
      <c r="S17" s="472">
        <v>99.4</v>
      </c>
      <c r="T17" s="485">
        <v>28790589</v>
      </c>
      <c r="U17" s="472">
        <v>88.72</v>
      </c>
      <c r="V17" s="484">
        <v>107.4</v>
      </c>
      <c r="W17" s="484">
        <v>0</v>
      </c>
      <c r="X17" s="484">
        <v>99.1</v>
      </c>
      <c r="Y17" s="484">
        <v>5.2</v>
      </c>
      <c r="Z17" s="483">
        <v>54.6</v>
      </c>
      <c r="AA17" s="38"/>
      <c r="AB17" s="452">
        <v>1506</v>
      </c>
      <c r="AC17" s="451">
        <v>136.93</v>
      </c>
      <c r="AD17" s="455">
        <v>7789</v>
      </c>
      <c r="AE17" s="455">
        <v>3582</v>
      </c>
      <c r="AF17" s="455" t="s">
        <v>550</v>
      </c>
      <c r="AG17" s="455">
        <v>4207</v>
      </c>
      <c r="AH17" s="455" t="s">
        <v>550</v>
      </c>
      <c r="AI17" s="455" t="s">
        <v>550</v>
      </c>
      <c r="AJ17" s="455">
        <v>33</v>
      </c>
      <c r="AK17" s="456">
        <v>845</v>
      </c>
    </row>
    <row r="18" spans="1:37" ht="15.75" customHeight="1">
      <c r="A18" s="638" t="s">
        <v>482</v>
      </c>
      <c r="B18" s="144">
        <v>7777</v>
      </c>
      <c r="C18" s="126">
        <v>3432</v>
      </c>
      <c r="D18" s="126">
        <v>140.5</v>
      </c>
      <c r="E18" s="126">
        <v>258.8</v>
      </c>
      <c r="F18" s="128">
        <v>3032</v>
      </c>
      <c r="G18" s="770"/>
      <c r="H18" s="125">
        <v>1085</v>
      </c>
      <c r="I18" s="124">
        <v>11.42</v>
      </c>
      <c r="J18" s="38"/>
      <c r="K18" s="125">
        <v>5</v>
      </c>
      <c r="L18" s="126">
        <v>470987</v>
      </c>
      <c r="M18" s="124">
        <v>91</v>
      </c>
      <c r="N18" s="368">
        <v>48588724</v>
      </c>
      <c r="O18" s="54">
        <v>64.180000000000007</v>
      </c>
      <c r="P18" s="124">
        <v>99.2</v>
      </c>
      <c r="Q18" s="38"/>
      <c r="R18" s="368">
        <v>504263</v>
      </c>
      <c r="S18" s="123">
        <v>97.97</v>
      </c>
      <c r="T18" s="439">
        <v>52825828</v>
      </c>
      <c r="U18" s="123">
        <v>89.84</v>
      </c>
      <c r="V18" s="54">
        <f>ROUND(T18/R18,1)</f>
        <v>104.8</v>
      </c>
      <c r="W18" s="54">
        <v>24</v>
      </c>
      <c r="X18" s="54">
        <v>34.9</v>
      </c>
      <c r="Y18" s="54">
        <v>24.1</v>
      </c>
      <c r="Z18" s="124">
        <v>72.3</v>
      </c>
      <c r="AA18" s="38"/>
      <c r="AB18" s="120">
        <v>3252</v>
      </c>
      <c r="AC18" s="116">
        <v>93.8</v>
      </c>
      <c r="AD18" s="129">
        <v>7138</v>
      </c>
      <c r="AE18" s="129">
        <v>3543</v>
      </c>
      <c r="AF18" s="129" t="s">
        <v>550</v>
      </c>
      <c r="AG18" s="129">
        <v>3446</v>
      </c>
      <c r="AH18" s="129">
        <v>149</v>
      </c>
      <c r="AI18" s="129" t="s">
        <v>550</v>
      </c>
      <c r="AJ18" s="129">
        <v>42</v>
      </c>
      <c r="AK18" s="130">
        <v>1514</v>
      </c>
    </row>
    <row r="19" spans="1:37" ht="15.75" customHeight="1">
      <c r="A19" s="458" t="s">
        <v>363</v>
      </c>
      <c r="B19" s="482">
        <v>17080</v>
      </c>
      <c r="C19" s="469">
        <v>4379</v>
      </c>
      <c r="D19" s="469">
        <v>61</v>
      </c>
      <c r="E19" s="469">
        <v>257</v>
      </c>
      <c r="F19" s="471">
        <v>4061</v>
      </c>
      <c r="G19" s="770"/>
      <c r="H19" s="464">
        <v>428</v>
      </c>
      <c r="I19" s="483">
        <v>11.97</v>
      </c>
      <c r="J19" s="38"/>
      <c r="K19" s="464">
        <v>2</v>
      </c>
      <c r="L19" s="469">
        <v>237698</v>
      </c>
      <c r="M19" s="483">
        <v>71.599999999999994</v>
      </c>
      <c r="N19" s="478">
        <v>27376677</v>
      </c>
      <c r="O19" s="484">
        <v>82.81</v>
      </c>
      <c r="P19" s="483">
        <v>94.4</v>
      </c>
      <c r="Q19" s="38"/>
      <c r="R19" s="478">
        <v>331756</v>
      </c>
      <c r="S19" s="472">
        <v>99.9</v>
      </c>
      <c r="T19" s="485">
        <v>39195014</v>
      </c>
      <c r="U19" s="472">
        <v>82.9</v>
      </c>
      <c r="V19" s="484">
        <v>118.1</v>
      </c>
      <c r="W19" s="484">
        <v>11.9</v>
      </c>
      <c r="X19" s="484">
        <v>49.6</v>
      </c>
      <c r="Y19" s="484">
        <v>11.1</v>
      </c>
      <c r="Z19" s="483">
        <v>49.4</v>
      </c>
      <c r="AA19" s="38"/>
      <c r="AB19" s="452">
        <v>1988</v>
      </c>
      <c r="AC19" s="451">
        <v>100.8</v>
      </c>
      <c r="AD19" s="455">
        <v>7842</v>
      </c>
      <c r="AE19" s="455">
        <v>5390</v>
      </c>
      <c r="AF19" s="455" t="s">
        <v>550</v>
      </c>
      <c r="AG19" s="455">
        <v>2119</v>
      </c>
      <c r="AH19" s="455">
        <v>333</v>
      </c>
      <c r="AI19" s="455" t="s">
        <v>550</v>
      </c>
      <c r="AJ19" s="455">
        <v>30</v>
      </c>
      <c r="AK19" s="456">
        <v>966</v>
      </c>
    </row>
    <row r="20" spans="1:37" ht="15.75" customHeight="1">
      <c r="A20" s="638" t="s">
        <v>483</v>
      </c>
      <c r="B20" s="144">
        <v>18857</v>
      </c>
      <c r="C20" s="126">
        <v>4434</v>
      </c>
      <c r="D20" s="126">
        <v>73</v>
      </c>
      <c r="E20" s="126">
        <v>346</v>
      </c>
      <c r="F20" s="128">
        <v>4015</v>
      </c>
      <c r="G20" s="770"/>
      <c r="H20" s="125">
        <v>222</v>
      </c>
      <c r="I20" s="124">
        <v>22.39</v>
      </c>
      <c r="J20" s="38"/>
      <c r="K20" s="125">
        <v>3</v>
      </c>
      <c r="L20" s="126">
        <v>274849</v>
      </c>
      <c r="M20" s="124">
        <v>74.3</v>
      </c>
      <c r="N20" s="368">
        <v>32132939</v>
      </c>
      <c r="O20" s="54">
        <v>88</v>
      </c>
      <c r="P20" s="124">
        <v>85.3</v>
      </c>
      <c r="Q20" s="38"/>
      <c r="R20" s="368">
        <v>363787</v>
      </c>
      <c r="S20" s="123">
        <v>99.6</v>
      </c>
      <c r="T20" s="439">
        <v>43424821</v>
      </c>
      <c r="U20" s="123">
        <v>88.15</v>
      </c>
      <c r="V20" s="54">
        <v>119.4</v>
      </c>
      <c r="W20" s="54">
        <v>14.2</v>
      </c>
      <c r="X20" s="54">
        <v>54</v>
      </c>
      <c r="Y20" s="54">
        <v>9.3000000000000007</v>
      </c>
      <c r="Z20" s="124">
        <v>46.7</v>
      </c>
      <c r="AA20" s="38"/>
      <c r="AB20" s="120">
        <v>2571</v>
      </c>
      <c r="AC20" s="116">
        <v>97.8</v>
      </c>
      <c r="AD20" s="129">
        <v>7061</v>
      </c>
      <c r="AE20" s="129">
        <v>4033</v>
      </c>
      <c r="AF20" s="129" t="s">
        <v>550</v>
      </c>
      <c r="AG20" s="129">
        <v>2885</v>
      </c>
      <c r="AH20" s="129">
        <v>143</v>
      </c>
      <c r="AI20" s="129" t="s">
        <v>550</v>
      </c>
      <c r="AJ20" s="129">
        <v>37</v>
      </c>
      <c r="AK20" s="130">
        <v>1212</v>
      </c>
    </row>
    <row r="21" spans="1:37" ht="15.75" customHeight="1">
      <c r="A21" s="458" t="s">
        <v>484</v>
      </c>
      <c r="B21" s="482">
        <v>6000</v>
      </c>
      <c r="C21" s="469">
        <v>1723</v>
      </c>
      <c r="D21" s="469">
        <v>28</v>
      </c>
      <c r="E21" s="469">
        <v>73</v>
      </c>
      <c r="F21" s="471">
        <v>1622</v>
      </c>
      <c r="G21" s="770"/>
      <c r="H21" s="464">
        <v>325</v>
      </c>
      <c r="I21" s="483">
        <v>4.72</v>
      </c>
      <c r="J21" s="38"/>
      <c r="K21" s="464" t="s">
        <v>550</v>
      </c>
      <c r="L21" s="469">
        <v>307244</v>
      </c>
      <c r="M21" s="483">
        <v>87.1</v>
      </c>
      <c r="N21" s="478">
        <v>33600781</v>
      </c>
      <c r="O21" s="484">
        <v>74</v>
      </c>
      <c r="P21" s="483">
        <v>96.39</v>
      </c>
      <c r="Q21" s="38"/>
      <c r="R21" s="478">
        <v>352867</v>
      </c>
      <c r="S21" s="472">
        <v>99.9</v>
      </c>
      <c r="T21" s="485">
        <v>37632911</v>
      </c>
      <c r="U21" s="472">
        <v>94.7</v>
      </c>
      <c r="V21" s="484">
        <v>106.6</v>
      </c>
      <c r="W21" s="484">
        <v>64.8</v>
      </c>
      <c r="X21" s="484">
        <v>89</v>
      </c>
      <c r="Y21" s="484">
        <v>25</v>
      </c>
      <c r="Z21" s="483">
        <v>48.4</v>
      </c>
      <c r="AA21" s="38"/>
      <c r="AB21" s="452">
        <v>2657</v>
      </c>
      <c r="AC21" s="451">
        <v>88.32</v>
      </c>
      <c r="AD21" s="455">
        <v>2793</v>
      </c>
      <c r="AE21" s="455">
        <v>1100</v>
      </c>
      <c r="AF21" s="455" t="s">
        <v>550</v>
      </c>
      <c r="AG21" s="455">
        <v>1500</v>
      </c>
      <c r="AH21" s="455" t="s">
        <v>550</v>
      </c>
      <c r="AI21" s="455">
        <v>193</v>
      </c>
      <c r="AJ21" s="455">
        <v>21</v>
      </c>
      <c r="AK21" s="456">
        <v>740</v>
      </c>
    </row>
    <row r="22" spans="1:37" ht="15.75" customHeight="1">
      <c r="A22" s="638" t="s">
        <v>575</v>
      </c>
      <c r="B22" s="144">
        <v>6627</v>
      </c>
      <c r="C22" s="126">
        <v>1317</v>
      </c>
      <c r="D22" s="126">
        <v>18</v>
      </c>
      <c r="E22" s="126">
        <v>72</v>
      </c>
      <c r="F22" s="128">
        <v>1226</v>
      </c>
      <c r="G22" s="770"/>
      <c r="H22" s="125">
        <v>461</v>
      </c>
      <c r="I22" s="124">
        <v>3.5</v>
      </c>
      <c r="J22" s="38"/>
      <c r="K22" s="125" t="s">
        <v>550</v>
      </c>
      <c r="L22" s="126">
        <v>533986</v>
      </c>
      <c r="M22" s="124">
        <v>88.25</v>
      </c>
      <c r="N22" s="368">
        <v>52536406</v>
      </c>
      <c r="O22" s="54">
        <v>89.31</v>
      </c>
      <c r="P22" s="124">
        <v>96.1</v>
      </c>
      <c r="Q22" s="38"/>
      <c r="R22" s="368">
        <v>605063</v>
      </c>
      <c r="S22" s="123">
        <v>99.9</v>
      </c>
      <c r="T22" s="1187">
        <v>58495024</v>
      </c>
      <c r="U22" s="123">
        <v>90.86</v>
      </c>
      <c r="V22" s="54">
        <f>T22/R22</f>
        <v>96.675923003059182</v>
      </c>
      <c r="W22" s="54">
        <v>48.9</v>
      </c>
      <c r="X22" s="54">
        <v>74.599999999999994</v>
      </c>
      <c r="Y22" s="54">
        <v>25.2</v>
      </c>
      <c r="Z22" s="124">
        <v>84</v>
      </c>
      <c r="AA22" s="38"/>
      <c r="AB22" s="120">
        <v>4609</v>
      </c>
      <c r="AC22" s="116">
        <v>78.5</v>
      </c>
      <c r="AD22" s="129">
        <v>8249</v>
      </c>
      <c r="AE22" s="129">
        <v>2643</v>
      </c>
      <c r="AF22" s="129" t="s">
        <v>550</v>
      </c>
      <c r="AG22" s="129">
        <v>886</v>
      </c>
      <c r="AH22" s="1188" t="s">
        <v>550</v>
      </c>
      <c r="AI22" s="129">
        <v>4720</v>
      </c>
      <c r="AJ22" s="129">
        <v>27</v>
      </c>
      <c r="AK22" s="130">
        <v>1012</v>
      </c>
    </row>
    <row r="23" spans="1:37" ht="15.75" customHeight="1">
      <c r="A23" s="458" t="s">
        <v>485</v>
      </c>
      <c r="B23" s="290">
        <v>8643</v>
      </c>
      <c r="C23" s="259">
        <v>1396.134</v>
      </c>
      <c r="D23" s="259">
        <v>17.498000000000001</v>
      </c>
      <c r="E23" s="259">
        <v>61.996000000000002</v>
      </c>
      <c r="F23" s="261">
        <v>1316.64</v>
      </c>
      <c r="G23" s="770"/>
      <c r="H23" s="258">
        <v>111</v>
      </c>
      <c r="I23" s="257">
        <v>2.69</v>
      </c>
      <c r="J23" s="38"/>
      <c r="K23" s="258" t="s">
        <v>550</v>
      </c>
      <c r="L23" s="259">
        <v>290315</v>
      </c>
      <c r="M23" s="257">
        <v>84.23</v>
      </c>
      <c r="N23" s="273">
        <v>28207654</v>
      </c>
      <c r="O23" s="289">
        <v>86.69</v>
      </c>
      <c r="P23" s="257">
        <v>90.9</v>
      </c>
      <c r="Q23" s="38"/>
      <c r="R23" s="273">
        <v>373086</v>
      </c>
      <c r="S23" s="253">
        <v>99.9</v>
      </c>
      <c r="T23" s="438">
        <v>37468358</v>
      </c>
      <c r="U23" s="253">
        <v>98.7</v>
      </c>
      <c r="V23" s="289">
        <v>100.4</v>
      </c>
      <c r="W23" s="289">
        <v>33.799999999999997</v>
      </c>
      <c r="X23" s="289">
        <v>67.900000000000006</v>
      </c>
      <c r="Y23" s="289">
        <v>49.7</v>
      </c>
      <c r="Z23" s="257">
        <v>34.9</v>
      </c>
      <c r="AA23" s="38"/>
      <c r="AB23" s="244">
        <v>1811</v>
      </c>
      <c r="AC23" s="239">
        <v>88.9</v>
      </c>
      <c r="AD23" s="240">
        <v>2006</v>
      </c>
      <c r="AE23" s="240">
        <v>250</v>
      </c>
      <c r="AF23" s="240" t="s">
        <v>550</v>
      </c>
      <c r="AG23" s="240">
        <v>684</v>
      </c>
      <c r="AH23" s="240">
        <v>176</v>
      </c>
      <c r="AI23" s="240">
        <v>896</v>
      </c>
      <c r="AJ23" s="240">
        <v>18</v>
      </c>
      <c r="AK23" s="246">
        <v>749</v>
      </c>
    </row>
    <row r="24" spans="1:37" ht="15.75" customHeight="1">
      <c r="A24" s="638" t="s">
        <v>486</v>
      </c>
      <c r="B24" s="219">
        <v>6238</v>
      </c>
      <c r="C24" s="189">
        <v>1254</v>
      </c>
      <c r="D24" s="189">
        <v>22</v>
      </c>
      <c r="E24" s="189">
        <v>48</v>
      </c>
      <c r="F24" s="191">
        <v>1184</v>
      </c>
      <c r="G24" s="770"/>
      <c r="H24" s="187">
        <v>830</v>
      </c>
      <c r="I24" s="190">
        <v>3.4</v>
      </c>
      <c r="J24" s="38"/>
      <c r="K24" s="187">
        <v>2</v>
      </c>
      <c r="L24" s="189">
        <v>583739</v>
      </c>
      <c r="M24" s="190">
        <v>90.4</v>
      </c>
      <c r="N24" s="210">
        <v>55021300</v>
      </c>
      <c r="O24" s="192">
        <v>79.5</v>
      </c>
      <c r="P24" s="190">
        <v>97.4</v>
      </c>
      <c r="Q24" s="38"/>
      <c r="R24" s="210">
        <v>625209</v>
      </c>
      <c r="S24" s="188">
        <v>98.2</v>
      </c>
      <c r="T24" s="437" t="s">
        <v>723</v>
      </c>
      <c r="U24" s="188" t="s">
        <v>723</v>
      </c>
      <c r="V24" s="192" t="s">
        <v>723</v>
      </c>
      <c r="W24" s="192" t="s">
        <v>723</v>
      </c>
      <c r="X24" s="192" t="s">
        <v>723</v>
      </c>
      <c r="Y24" s="192" t="s">
        <v>723</v>
      </c>
      <c r="Z24" s="190" t="s">
        <v>723</v>
      </c>
      <c r="AA24" s="38"/>
      <c r="AB24" s="182">
        <v>5019</v>
      </c>
      <c r="AC24" s="181">
        <v>79</v>
      </c>
      <c r="AD24" s="129">
        <v>13941</v>
      </c>
      <c r="AE24" s="185">
        <v>1481</v>
      </c>
      <c r="AF24" s="129" t="s">
        <v>550</v>
      </c>
      <c r="AG24" s="185">
        <v>1260</v>
      </c>
      <c r="AH24" s="185">
        <v>12</v>
      </c>
      <c r="AI24" s="185">
        <v>11188</v>
      </c>
      <c r="AJ24" s="129">
        <v>32</v>
      </c>
      <c r="AK24" s="130">
        <v>1509</v>
      </c>
    </row>
    <row r="25" spans="1:37" ht="15.75" customHeight="1">
      <c r="A25" s="458" t="s">
        <v>204</v>
      </c>
      <c r="B25" s="290">
        <v>8469</v>
      </c>
      <c r="C25" s="259">
        <v>1616</v>
      </c>
      <c r="D25" s="259">
        <v>21</v>
      </c>
      <c r="E25" s="259">
        <v>78</v>
      </c>
      <c r="F25" s="261">
        <v>1517</v>
      </c>
      <c r="G25" s="770"/>
      <c r="H25" s="258">
        <v>650</v>
      </c>
      <c r="I25" s="257">
        <v>4.3</v>
      </c>
      <c r="J25" s="38"/>
      <c r="K25" s="258" t="s">
        <v>550</v>
      </c>
      <c r="L25" s="259">
        <v>390717</v>
      </c>
      <c r="M25" s="257">
        <v>90.6</v>
      </c>
      <c r="N25" s="273">
        <v>39324114</v>
      </c>
      <c r="O25" s="289">
        <v>79.8</v>
      </c>
      <c r="P25" s="257">
        <v>94.9</v>
      </c>
      <c r="Q25" s="38"/>
      <c r="R25" s="273">
        <v>407014</v>
      </c>
      <c r="S25" s="253">
        <v>94.6</v>
      </c>
      <c r="T25" s="436">
        <v>39866208</v>
      </c>
      <c r="U25" s="253">
        <v>94.6</v>
      </c>
      <c r="V25" s="289">
        <v>97.9</v>
      </c>
      <c r="W25" s="289">
        <v>24.2</v>
      </c>
      <c r="X25" s="289">
        <v>85.9</v>
      </c>
      <c r="Y25" s="289">
        <v>33</v>
      </c>
      <c r="Z25" s="257">
        <v>77</v>
      </c>
      <c r="AA25" s="38"/>
      <c r="AB25" s="244">
        <v>3401</v>
      </c>
      <c r="AC25" s="239" t="s">
        <v>550</v>
      </c>
      <c r="AD25" s="240">
        <v>4889</v>
      </c>
      <c r="AE25" s="240">
        <v>832</v>
      </c>
      <c r="AF25" s="240" t="s">
        <v>550</v>
      </c>
      <c r="AG25" s="240">
        <v>144</v>
      </c>
      <c r="AH25" s="240" t="s">
        <v>550</v>
      </c>
      <c r="AI25" s="240">
        <v>3913</v>
      </c>
      <c r="AJ25" s="240">
        <v>43</v>
      </c>
      <c r="AK25" s="246">
        <v>1860</v>
      </c>
    </row>
    <row r="26" spans="1:37" ht="15.75" customHeight="1">
      <c r="A26" s="638" t="s">
        <v>487</v>
      </c>
      <c r="B26" s="219">
        <v>6112</v>
      </c>
      <c r="C26" s="189">
        <v>1524.3989799999999</v>
      </c>
      <c r="D26" s="189">
        <v>44.92</v>
      </c>
      <c r="E26" s="189">
        <v>137.739</v>
      </c>
      <c r="F26" s="191">
        <v>1341.7399800000001</v>
      </c>
      <c r="G26" s="770"/>
      <c r="H26" s="187">
        <v>813</v>
      </c>
      <c r="I26" s="190">
        <v>12.31</v>
      </c>
      <c r="J26" s="38"/>
      <c r="K26" s="187" t="s">
        <v>550</v>
      </c>
      <c r="L26" s="189">
        <v>557847</v>
      </c>
      <c r="M26" s="190">
        <v>99.4</v>
      </c>
      <c r="N26" s="210">
        <v>59209712</v>
      </c>
      <c r="O26" s="192">
        <v>89.7</v>
      </c>
      <c r="P26" s="190">
        <v>99.8</v>
      </c>
      <c r="Q26" s="38"/>
      <c r="R26" s="210">
        <v>578890</v>
      </c>
      <c r="S26" s="188">
        <v>99.994</v>
      </c>
      <c r="T26" s="437">
        <v>58170090</v>
      </c>
      <c r="U26" s="188">
        <v>88.46</v>
      </c>
      <c r="V26" s="192">
        <v>100.49</v>
      </c>
      <c r="W26" s="192" t="s">
        <v>723</v>
      </c>
      <c r="X26" s="192" t="s">
        <v>723</v>
      </c>
      <c r="Y26" s="192">
        <v>46</v>
      </c>
      <c r="Z26" s="190" t="s">
        <v>723</v>
      </c>
      <c r="AA26" s="38"/>
      <c r="AB26" s="182">
        <v>3221</v>
      </c>
      <c r="AC26" s="181">
        <v>76.599999999999994</v>
      </c>
      <c r="AD26" s="185">
        <v>23903</v>
      </c>
      <c r="AE26" s="185">
        <v>1487</v>
      </c>
      <c r="AF26" s="185">
        <v>99</v>
      </c>
      <c r="AG26" s="185">
        <v>10727</v>
      </c>
      <c r="AH26" s="185">
        <v>3723</v>
      </c>
      <c r="AI26" s="185">
        <v>7867</v>
      </c>
      <c r="AJ26" s="185">
        <v>28</v>
      </c>
      <c r="AK26" s="197">
        <v>865</v>
      </c>
    </row>
    <row r="27" spans="1:37" ht="15.75" customHeight="1">
      <c r="A27" s="458" t="s">
        <v>488</v>
      </c>
      <c r="B27" s="290">
        <v>7011</v>
      </c>
      <c r="C27" s="259">
        <v>1521</v>
      </c>
      <c r="D27" s="259">
        <v>47</v>
      </c>
      <c r="E27" s="259">
        <v>55</v>
      </c>
      <c r="F27" s="261">
        <v>1419</v>
      </c>
      <c r="G27" s="770"/>
      <c r="H27" s="258">
        <v>536</v>
      </c>
      <c r="I27" s="257">
        <v>15.3</v>
      </c>
      <c r="J27" s="38"/>
      <c r="K27" s="258">
        <v>3</v>
      </c>
      <c r="L27" s="259">
        <v>381907</v>
      </c>
      <c r="M27" s="257">
        <v>97.9</v>
      </c>
      <c r="N27" s="273">
        <v>41567479</v>
      </c>
      <c r="O27" s="289">
        <v>77.5</v>
      </c>
      <c r="P27" s="257">
        <v>98.7</v>
      </c>
      <c r="Q27" s="38"/>
      <c r="R27" s="273">
        <v>380482</v>
      </c>
      <c r="S27" s="253">
        <v>100</v>
      </c>
      <c r="T27" s="436">
        <v>52357247</v>
      </c>
      <c r="U27" s="253">
        <v>91.3</v>
      </c>
      <c r="V27" s="289">
        <v>137.6</v>
      </c>
      <c r="W27" s="289">
        <v>46.7</v>
      </c>
      <c r="X27" s="289">
        <v>71.099999999999994</v>
      </c>
      <c r="Y27" s="289">
        <v>35.700000000000003</v>
      </c>
      <c r="Z27" s="257">
        <v>85.6</v>
      </c>
      <c r="AA27" s="38"/>
      <c r="AB27" s="244">
        <v>1874</v>
      </c>
      <c r="AC27" s="239">
        <v>85.3</v>
      </c>
      <c r="AD27" s="240">
        <v>9540</v>
      </c>
      <c r="AE27" s="240">
        <v>4664</v>
      </c>
      <c r="AF27" s="240" t="s">
        <v>550</v>
      </c>
      <c r="AG27" s="240">
        <v>4114</v>
      </c>
      <c r="AH27" s="240">
        <v>376</v>
      </c>
      <c r="AI27" s="240">
        <v>386</v>
      </c>
      <c r="AJ27" s="240">
        <v>8</v>
      </c>
      <c r="AK27" s="246">
        <v>253</v>
      </c>
    </row>
    <row r="28" spans="1:37" ht="15.75" customHeight="1">
      <c r="A28" s="638" t="s">
        <v>208</v>
      </c>
      <c r="B28" s="144">
        <v>10800</v>
      </c>
      <c r="C28" s="126">
        <v>4092</v>
      </c>
      <c r="D28" s="126">
        <v>178</v>
      </c>
      <c r="E28" s="126">
        <v>709</v>
      </c>
      <c r="F28" s="128">
        <v>3205</v>
      </c>
      <c r="G28" s="770"/>
      <c r="H28" s="125">
        <v>1142</v>
      </c>
      <c r="I28" s="124">
        <v>14.68</v>
      </c>
      <c r="J28" s="38"/>
      <c r="K28" s="125">
        <v>9</v>
      </c>
      <c r="L28" s="126">
        <v>382711</v>
      </c>
      <c r="M28" s="124">
        <v>93.3</v>
      </c>
      <c r="N28" s="368">
        <v>41686605</v>
      </c>
      <c r="O28" s="54">
        <v>82.5</v>
      </c>
      <c r="P28" s="124">
        <v>99.3</v>
      </c>
      <c r="Q28" s="38"/>
      <c r="R28" s="368">
        <v>405681</v>
      </c>
      <c r="S28" s="123">
        <v>98.9</v>
      </c>
      <c r="T28" s="439">
        <v>44592070</v>
      </c>
      <c r="U28" s="123">
        <v>90.6</v>
      </c>
      <c r="V28" s="54">
        <v>109.9</v>
      </c>
      <c r="W28" s="54">
        <v>57.7</v>
      </c>
      <c r="X28" s="54">
        <v>47.1</v>
      </c>
      <c r="Y28" s="54">
        <v>43.4</v>
      </c>
      <c r="Z28" s="124">
        <v>40.700000000000003</v>
      </c>
      <c r="AA28" s="38"/>
      <c r="AB28" s="120">
        <v>2760</v>
      </c>
      <c r="AC28" s="116">
        <v>89.8</v>
      </c>
      <c r="AD28" s="129">
        <v>6077</v>
      </c>
      <c r="AE28" s="129">
        <v>4726</v>
      </c>
      <c r="AF28" s="129" t="s">
        <v>550</v>
      </c>
      <c r="AG28" s="129">
        <v>1351</v>
      </c>
      <c r="AH28" s="129" t="s">
        <v>550</v>
      </c>
      <c r="AI28" s="129" t="s">
        <v>550</v>
      </c>
      <c r="AJ28" s="129">
        <v>50</v>
      </c>
      <c r="AK28" s="130">
        <v>1332</v>
      </c>
    </row>
    <row r="29" spans="1:37" ht="15.75" customHeight="1">
      <c r="A29" s="458" t="s">
        <v>489</v>
      </c>
      <c r="B29" s="290">
        <v>11871</v>
      </c>
      <c r="C29" s="259">
        <v>2467</v>
      </c>
      <c r="D29" s="259">
        <v>58</v>
      </c>
      <c r="E29" s="259">
        <v>212</v>
      </c>
      <c r="F29" s="261">
        <v>2197</v>
      </c>
      <c r="G29" s="770"/>
      <c r="H29" s="258">
        <v>586</v>
      </c>
      <c r="I29" s="257">
        <v>12.96</v>
      </c>
      <c r="J29" s="38"/>
      <c r="K29" s="323">
        <v>4</v>
      </c>
      <c r="L29" s="259">
        <v>438941</v>
      </c>
      <c r="M29" s="257">
        <v>98.2</v>
      </c>
      <c r="N29" s="444">
        <v>51039719</v>
      </c>
      <c r="O29" s="289">
        <v>84.7</v>
      </c>
      <c r="P29" s="257">
        <v>99.8</v>
      </c>
      <c r="Q29" s="38"/>
      <c r="R29" s="273">
        <v>457832</v>
      </c>
      <c r="S29" s="253">
        <v>99.66</v>
      </c>
      <c r="T29" s="436">
        <v>48992245</v>
      </c>
      <c r="U29" s="253">
        <v>93.4</v>
      </c>
      <c r="V29" s="289">
        <v>107</v>
      </c>
      <c r="W29" s="289">
        <v>87.4</v>
      </c>
      <c r="X29" s="289">
        <v>64.8</v>
      </c>
      <c r="Y29" s="289">
        <v>27.3</v>
      </c>
      <c r="Z29" s="257">
        <v>60.4</v>
      </c>
      <c r="AA29" s="38"/>
      <c r="AB29" s="244">
        <v>3398</v>
      </c>
      <c r="AC29" s="239">
        <v>86</v>
      </c>
      <c r="AD29" s="240">
        <v>6709</v>
      </c>
      <c r="AE29" s="240">
        <v>3438</v>
      </c>
      <c r="AF29" s="455" t="s">
        <v>550</v>
      </c>
      <c r="AG29" s="455">
        <v>3271</v>
      </c>
      <c r="AH29" s="924" t="s">
        <v>550</v>
      </c>
      <c r="AI29" s="924" t="s">
        <v>550</v>
      </c>
      <c r="AJ29" s="240">
        <v>27</v>
      </c>
      <c r="AK29" s="246">
        <v>1008</v>
      </c>
    </row>
    <row r="30" spans="1:37" ht="15.75" customHeight="1">
      <c r="A30" s="638" t="s">
        <v>574</v>
      </c>
      <c r="B30" s="219">
        <v>7560</v>
      </c>
      <c r="C30" s="189">
        <v>2692</v>
      </c>
      <c r="D30" s="189">
        <v>165</v>
      </c>
      <c r="E30" s="189">
        <v>342</v>
      </c>
      <c r="F30" s="191">
        <v>2185</v>
      </c>
      <c r="G30" s="770"/>
      <c r="H30" s="187">
        <v>398</v>
      </c>
      <c r="I30" s="190">
        <v>15.6</v>
      </c>
      <c r="J30" s="38"/>
      <c r="K30" s="187">
        <v>6</v>
      </c>
      <c r="L30" s="189">
        <v>235731</v>
      </c>
      <c r="M30" s="190">
        <v>97.5</v>
      </c>
      <c r="N30" s="210">
        <v>28059546</v>
      </c>
      <c r="O30" s="192">
        <v>66.8</v>
      </c>
      <c r="P30" s="190">
        <v>97.9</v>
      </c>
      <c r="Q30" s="38"/>
      <c r="R30" s="210">
        <v>252644</v>
      </c>
      <c r="S30" s="188">
        <v>99.9</v>
      </c>
      <c r="T30" s="437">
        <v>30135190</v>
      </c>
      <c r="U30" s="188">
        <v>89.7</v>
      </c>
      <c r="V30" s="192">
        <v>119.3</v>
      </c>
      <c r="W30" s="192">
        <v>8.6</v>
      </c>
      <c r="X30" s="192">
        <v>43.4</v>
      </c>
      <c r="Y30" s="192">
        <v>14.9</v>
      </c>
      <c r="Z30" s="190">
        <v>37.5</v>
      </c>
      <c r="AA30" s="38"/>
      <c r="AB30" s="182">
        <v>2133</v>
      </c>
      <c r="AC30" s="181">
        <v>95.7</v>
      </c>
      <c r="AD30" s="185">
        <v>3323</v>
      </c>
      <c r="AE30" s="185">
        <v>1933</v>
      </c>
      <c r="AF30" s="185" t="s">
        <v>550</v>
      </c>
      <c r="AG30" s="185">
        <v>1390</v>
      </c>
      <c r="AH30" s="185" t="s">
        <v>550</v>
      </c>
      <c r="AI30" s="185" t="s">
        <v>550</v>
      </c>
      <c r="AJ30" s="185">
        <v>29</v>
      </c>
      <c r="AK30" s="197">
        <v>873</v>
      </c>
    </row>
    <row r="31" spans="1:37" ht="15.75" customHeight="1">
      <c r="A31" s="458" t="s">
        <v>573</v>
      </c>
      <c r="B31" s="637">
        <v>1935</v>
      </c>
      <c r="C31" s="621">
        <v>896</v>
      </c>
      <c r="D31" s="621">
        <v>56</v>
      </c>
      <c r="E31" s="621">
        <v>134</v>
      </c>
      <c r="F31" s="622">
        <v>706</v>
      </c>
      <c r="G31" s="775"/>
      <c r="H31" s="623">
        <v>58</v>
      </c>
      <c r="I31" s="624">
        <v>13.6</v>
      </c>
      <c r="J31" s="38"/>
      <c r="K31" s="623">
        <v>1</v>
      </c>
      <c r="L31" s="608">
        <v>180107</v>
      </c>
      <c r="M31" s="625">
        <v>97</v>
      </c>
      <c r="N31" s="626">
        <v>21647571</v>
      </c>
      <c r="O31" s="609">
        <v>66.5</v>
      </c>
      <c r="P31" s="625">
        <v>99</v>
      </c>
      <c r="Q31" s="38"/>
      <c r="R31" s="626">
        <v>234008</v>
      </c>
      <c r="S31" s="609">
        <v>99.3</v>
      </c>
      <c r="T31" s="615">
        <v>26411551</v>
      </c>
      <c r="U31" s="609">
        <v>85.9</v>
      </c>
      <c r="V31" s="609">
        <v>112.86601740111449</v>
      </c>
      <c r="W31" s="628">
        <v>99.7</v>
      </c>
      <c r="X31" s="628">
        <v>81.7</v>
      </c>
      <c r="Y31" s="627">
        <v>18.100000000000001</v>
      </c>
      <c r="Z31" s="629">
        <v>32.299999999999997</v>
      </c>
      <c r="AA31" s="783"/>
      <c r="AB31" s="244">
        <v>1046</v>
      </c>
      <c r="AC31" s="239">
        <v>88.6</v>
      </c>
      <c r="AD31" s="240">
        <v>5025</v>
      </c>
      <c r="AE31" s="240">
        <v>2312</v>
      </c>
      <c r="AF31" s="240" t="s">
        <v>550</v>
      </c>
      <c r="AG31" s="240">
        <v>2713</v>
      </c>
      <c r="AH31" s="240" t="s">
        <v>550</v>
      </c>
      <c r="AI31" s="240" t="s">
        <v>550</v>
      </c>
      <c r="AJ31" s="240">
        <v>23</v>
      </c>
      <c r="AK31" s="246">
        <v>522</v>
      </c>
    </row>
    <row r="32" spans="1:37" ht="15.75" customHeight="1">
      <c r="A32" s="638" t="s">
        <v>257</v>
      </c>
      <c r="B32" s="219">
        <v>14227</v>
      </c>
      <c r="C32" s="189">
        <v>5011</v>
      </c>
      <c r="D32" s="189">
        <v>134</v>
      </c>
      <c r="E32" s="189">
        <v>476</v>
      </c>
      <c r="F32" s="191">
        <v>4401</v>
      </c>
      <c r="G32" s="770"/>
      <c r="H32" s="187">
        <v>206</v>
      </c>
      <c r="I32" s="190">
        <v>7.9290000000000003</v>
      </c>
      <c r="J32" s="38"/>
      <c r="K32" s="187">
        <v>8</v>
      </c>
      <c r="L32" s="189">
        <v>362069</v>
      </c>
      <c r="M32" s="190">
        <v>97.9</v>
      </c>
      <c r="N32" s="443">
        <v>37665206</v>
      </c>
      <c r="O32" s="192">
        <v>87.7</v>
      </c>
      <c r="P32" s="190">
        <v>97.3</v>
      </c>
      <c r="Q32" s="38"/>
      <c r="R32" s="210">
        <v>266017</v>
      </c>
      <c r="S32" s="188">
        <v>99.8</v>
      </c>
      <c r="T32" s="440">
        <v>28523729</v>
      </c>
      <c r="U32" s="188">
        <v>85.7</v>
      </c>
      <c r="V32" s="192">
        <v>107.2</v>
      </c>
      <c r="W32" s="192">
        <v>56.1</v>
      </c>
      <c r="X32" s="192">
        <v>35.6</v>
      </c>
      <c r="Y32" s="192">
        <v>15.8</v>
      </c>
      <c r="Z32" s="190">
        <v>43.2</v>
      </c>
      <c r="AA32" s="38"/>
      <c r="AB32" s="182">
        <v>2222</v>
      </c>
      <c r="AC32" s="181">
        <v>99.5</v>
      </c>
      <c r="AD32" s="185">
        <v>7740</v>
      </c>
      <c r="AE32" s="185">
        <v>3405</v>
      </c>
      <c r="AF32" s="185" t="s">
        <v>550</v>
      </c>
      <c r="AG32" s="185">
        <v>3995</v>
      </c>
      <c r="AH32" s="185">
        <v>340</v>
      </c>
      <c r="AI32" s="185" t="s">
        <v>550</v>
      </c>
      <c r="AJ32" s="185">
        <v>31</v>
      </c>
      <c r="AK32" s="197">
        <v>878</v>
      </c>
    </row>
    <row r="33" spans="1:37" ht="15.75" customHeight="1">
      <c r="A33" s="458" t="s">
        <v>607</v>
      </c>
      <c r="B33" s="482">
        <f>6914+1+5</f>
        <v>6920</v>
      </c>
      <c r="C33" s="469">
        <v>2752</v>
      </c>
      <c r="D33" s="469">
        <v>110</v>
      </c>
      <c r="E33" s="469">
        <v>268</v>
      </c>
      <c r="F33" s="471">
        <v>2374</v>
      </c>
      <c r="G33" s="770"/>
      <c r="H33" s="464">
        <v>162</v>
      </c>
      <c r="I33" s="483">
        <v>14.7</v>
      </c>
      <c r="J33" s="38"/>
      <c r="K33" s="464">
        <v>5</v>
      </c>
      <c r="L33" s="469">
        <v>229701</v>
      </c>
      <c r="M33" s="483">
        <v>97.2</v>
      </c>
      <c r="N33" s="1211">
        <v>26876178</v>
      </c>
      <c r="O33" s="484">
        <v>70.099999999999994</v>
      </c>
      <c r="P33" s="483">
        <v>99.8</v>
      </c>
      <c r="Q33" s="38"/>
      <c r="R33" s="478">
        <v>235336</v>
      </c>
      <c r="S33" s="472">
        <v>99.7</v>
      </c>
      <c r="T33" s="1212">
        <v>25402162</v>
      </c>
      <c r="U33" s="472">
        <v>87.5</v>
      </c>
      <c r="V33" s="484">
        <f>+T33/R33</f>
        <v>107.93997518441718</v>
      </c>
      <c r="W33" s="484">
        <v>36.700000000000003</v>
      </c>
      <c r="X33" s="484">
        <v>55.4</v>
      </c>
      <c r="Y33" s="484">
        <v>14.5</v>
      </c>
      <c r="Z33" s="483">
        <v>40.200000000000003</v>
      </c>
      <c r="AA33" s="38"/>
      <c r="AB33" s="452">
        <v>1555</v>
      </c>
      <c r="AC33" s="451">
        <v>92.9</v>
      </c>
      <c r="AD33" s="455">
        <v>5414</v>
      </c>
      <c r="AE33" s="455">
        <v>2782</v>
      </c>
      <c r="AF33" s="455" t="s">
        <v>550</v>
      </c>
      <c r="AG33" s="455">
        <v>2632</v>
      </c>
      <c r="AH33" s="455" t="s">
        <v>550</v>
      </c>
      <c r="AI33" s="455" t="s">
        <v>550</v>
      </c>
      <c r="AJ33" s="455">
        <v>22</v>
      </c>
      <c r="AK33" s="456">
        <v>589</v>
      </c>
    </row>
    <row r="34" spans="1:37" ht="15.75" customHeight="1">
      <c r="A34" s="638" t="s">
        <v>220</v>
      </c>
      <c r="B34" s="144">
        <v>10833</v>
      </c>
      <c r="C34" s="126">
        <v>2831</v>
      </c>
      <c r="D34" s="126">
        <v>42</v>
      </c>
      <c r="E34" s="126">
        <v>203</v>
      </c>
      <c r="F34" s="128">
        <v>2586</v>
      </c>
      <c r="G34" s="770"/>
      <c r="H34" s="125">
        <v>379</v>
      </c>
      <c r="I34" s="124">
        <v>8.9700000000000006</v>
      </c>
      <c r="J34" s="38"/>
      <c r="K34" s="125">
        <v>4</v>
      </c>
      <c r="L34" s="126">
        <v>379200</v>
      </c>
      <c r="M34" s="124">
        <v>94.1</v>
      </c>
      <c r="N34" s="447">
        <v>43406105</v>
      </c>
      <c r="O34" s="54">
        <v>76.2</v>
      </c>
      <c r="P34" s="124">
        <v>97.4</v>
      </c>
      <c r="Q34" s="38"/>
      <c r="R34" s="368">
        <v>344571</v>
      </c>
      <c r="S34" s="123">
        <v>85.5</v>
      </c>
      <c r="T34" s="1187">
        <v>38956673</v>
      </c>
      <c r="U34" s="123">
        <v>73.400000000000006</v>
      </c>
      <c r="V34" s="54">
        <v>113.1</v>
      </c>
      <c r="W34" s="54">
        <v>66</v>
      </c>
      <c r="X34" s="54">
        <v>75.900000000000006</v>
      </c>
      <c r="Y34" s="54">
        <v>21.5</v>
      </c>
      <c r="Z34" s="124">
        <v>48.2</v>
      </c>
      <c r="AA34" s="38"/>
      <c r="AB34" s="120">
        <v>2984</v>
      </c>
      <c r="AC34" s="116">
        <v>92.7</v>
      </c>
      <c r="AD34" s="129">
        <v>4954</v>
      </c>
      <c r="AE34" s="129">
        <v>3557</v>
      </c>
      <c r="AF34" s="129" t="s">
        <v>550</v>
      </c>
      <c r="AG34" s="129">
        <v>1050</v>
      </c>
      <c r="AH34" s="129">
        <v>347</v>
      </c>
      <c r="AI34" s="129" t="s">
        <v>550</v>
      </c>
      <c r="AJ34" s="129">
        <v>50</v>
      </c>
      <c r="AK34" s="130">
        <v>1704</v>
      </c>
    </row>
    <row r="35" spans="1:37" ht="15.75" customHeight="1">
      <c r="A35" s="458" t="s">
        <v>490</v>
      </c>
      <c r="B35" s="482">
        <v>13676</v>
      </c>
      <c r="C35" s="469">
        <v>3731</v>
      </c>
      <c r="D35" s="469">
        <v>88</v>
      </c>
      <c r="E35" s="469">
        <v>180</v>
      </c>
      <c r="F35" s="471">
        <v>3463</v>
      </c>
      <c r="G35" s="770"/>
      <c r="H35" s="464">
        <v>411</v>
      </c>
      <c r="I35" s="483">
        <v>10.4</v>
      </c>
      <c r="J35" s="38"/>
      <c r="K35" s="464">
        <v>16</v>
      </c>
      <c r="L35" s="469">
        <v>297066</v>
      </c>
      <c r="M35" s="483">
        <v>80.099999999999994</v>
      </c>
      <c r="N35" s="478">
        <v>30277191</v>
      </c>
      <c r="O35" s="484">
        <v>77.5</v>
      </c>
      <c r="P35" s="483">
        <v>90.9</v>
      </c>
      <c r="Q35" s="38"/>
      <c r="R35" s="478">
        <v>370062</v>
      </c>
      <c r="S35" s="472">
        <v>99.79</v>
      </c>
      <c r="T35" s="485">
        <v>37893569</v>
      </c>
      <c r="U35" s="472">
        <v>93.09</v>
      </c>
      <c r="V35" s="484">
        <v>102.39</v>
      </c>
      <c r="W35" s="484">
        <v>46.9</v>
      </c>
      <c r="X35" s="484">
        <v>100</v>
      </c>
      <c r="Y35" s="484">
        <v>20.2</v>
      </c>
      <c r="Z35" s="483">
        <v>50.4</v>
      </c>
      <c r="AA35" s="38"/>
      <c r="AB35" s="452">
        <v>2448</v>
      </c>
      <c r="AC35" s="451">
        <v>94.1</v>
      </c>
      <c r="AD35" s="455">
        <v>6426</v>
      </c>
      <c r="AE35" s="455">
        <v>3851</v>
      </c>
      <c r="AF35" s="455" t="s">
        <v>550</v>
      </c>
      <c r="AG35" s="455">
        <v>2575</v>
      </c>
      <c r="AH35" s="455" t="s">
        <v>550</v>
      </c>
      <c r="AI35" s="455" t="s">
        <v>550</v>
      </c>
      <c r="AJ35" s="455">
        <v>10</v>
      </c>
      <c r="AK35" s="456">
        <v>337</v>
      </c>
    </row>
    <row r="36" spans="1:37" ht="15.75" customHeight="1">
      <c r="A36" s="638" t="s">
        <v>218</v>
      </c>
      <c r="B36" s="144">
        <v>6781</v>
      </c>
      <c r="C36" s="126">
        <v>2478</v>
      </c>
      <c r="D36" s="126">
        <v>66</v>
      </c>
      <c r="E36" s="126">
        <v>264</v>
      </c>
      <c r="F36" s="128">
        <v>2148</v>
      </c>
      <c r="G36" s="770"/>
      <c r="H36" s="125">
        <v>257</v>
      </c>
      <c r="I36" s="124">
        <v>11.3</v>
      </c>
      <c r="J36" s="38"/>
      <c r="K36" s="187" t="s">
        <v>550</v>
      </c>
      <c r="L36" s="126">
        <v>343269</v>
      </c>
      <c r="M36" s="124">
        <v>89.2</v>
      </c>
      <c r="N36" s="368">
        <v>32967953</v>
      </c>
      <c r="O36" s="54">
        <v>89.1</v>
      </c>
      <c r="P36" s="124">
        <v>96.25</v>
      </c>
      <c r="Q36" s="38"/>
      <c r="R36" s="368">
        <v>384658</v>
      </c>
      <c r="S36" s="123">
        <v>100</v>
      </c>
      <c r="T36" s="439">
        <v>40699726</v>
      </c>
      <c r="U36" s="123">
        <v>97.92</v>
      </c>
      <c r="V36" s="54">
        <v>105.8</v>
      </c>
      <c r="W36" s="54">
        <v>98.1</v>
      </c>
      <c r="X36" s="54">
        <v>100</v>
      </c>
      <c r="Y36" s="54">
        <v>13</v>
      </c>
      <c r="Z36" s="124">
        <v>48.7</v>
      </c>
      <c r="AA36" s="38"/>
      <c r="AB36" s="120">
        <v>2583</v>
      </c>
      <c r="AC36" s="116">
        <v>92.4</v>
      </c>
      <c r="AD36" s="129">
        <v>4553</v>
      </c>
      <c r="AE36" s="129">
        <v>2879</v>
      </c>
      <c r="AF36" s="129" t="s">
        <v>550</v>
      </c>
      <c r="AG36" s="129">
        <v>1674</v>
      </c>
      <c r="AH36" s="129" t="s">
        <v>550</v>
      </c>
      <c r="AI36" s="129" t="s">
        <v>550</v>
      </c>
      <c r="AJ36" s="129">
        <v>17</v>
      </c>
      <c r="AK36" s="130">
        <v>563</v>
      </c>
    </row>
    <row r="37" spans="1:37" ht="15.75" customHeight="1">
      <c r="A37" s="458" t="s">
        <v>602</v>
      </c>
      <c r="B37" s="482">
        <v>10539</v>
      </c>
      <c r="C37" s="259">
        <v>2497</v>
      </c>
      <c r="D37" s="259">
        <v>30.766999999999999</v>
      </c>
      <c r="E37" s="259">
        <v>131.297</v>
      </c>
      <c r="F37" s="261">
        <v>2335</v>
      </c>
      <c r="G37" s="770"/>
      <c r="H37" s="453">
        <v>138</v>
      </c>
      <c r="I37" s="483">
        <v>4.82</v>
      </c>
      <c r="J37" s="38"/>
      <c r="K37" s="464">
        <v>2</v>
      </c>
      <c r="L37" s="469">
        <v>261970</v>
      </c>
      <c r="M37" s="483">
        <v>68.7</v>
      </c>
      <c r="N37" s="478">
        <v>25420169</v>
      </c>
      <c r="O37" s="771">
        <v>67.599999999999994</v>
      </c>
      <c r="P37" s="483">
        <v>84.5</v>
      </c>
      <c r="Q37" s="38"/>
      <c r="R37" s="478">
        <v>381303</v>
      </c>
      <c r="S37" s="472">
        <v>99.98</v>
      </c>
      <c r="T37" s="485">
        <v>38178508</v>
      </c>
      <c r="U37" s="472">
        <v>92.1</v>
      </c>
      <c r="V37" s="484">
        <v>100.1</v>
      </c>
      <c r="W37" s="484">
        <v>46.2</v>
      </c>
      <c r="X37" s="484">
        <v>91.4</v>
      </c>
      <c r="Y37" s="484">
        <v>10.9</v>
      </c>
      <c r="Z37" s="483">
        <v>32.9</v>
      </c>
      <c r="AA37" s="38"/>
      <c r="AB37" s="452">
        <v>2284</v>
      </c>
      <c r="AC37" s="451">
        <v>101.8</v>
      </c>
      <c r="AD37" s="455">
        <v>5544</v>
      </c>
      <c r="AE37" s="455">
        <v>2757</v>
      </c>
      <c r="AF37" s="455" t="s">
        <v>550</v>
      </c>
      <c r="AG37" s="455">
        <v>2787</v>
      </c>
      <c r="AH37" s="455" t="s">
        <v>550</v>
      </c>
      <c r="AI37" s="455" t="s">
        <v>550</v>
      </c>
      <c r="AJ37" s="455">
        <v>18</v>
      </c>
      <c r="AK37" s="456">
        <v>652</v>
      </c>
    </row>
    <row r="38" spans="1:37" ht="15.75" customHeight="1">
      <c r="A38" s="638" t="s">
        <v>210</v>
      </c>
      <c r="B38" s="144">
        <v>5986</v>
      </c>
      <c r="C38" s="126">
        <v>3530</v>
      </c>
      <c r="D38" s="126">
        <v>204</v>
      </c>
      <c r="E38" s="126">
        <v>597</v>
      </c>
      <c r="F38" s="128">
        <v>2729</v>
      </c>
      <c r="G38" s="770"/>
      <c r="H38" s="114">
        <v>188</v>
      </c>
      <c r="I38" s="124">
        <v>11.14</v>
      </c>
      <c r="J38" s="38"/>
      <c r="K38" s="125">
        <v>2</v>
      </c>
      <c r="L38" s="126">
        <v>317683</v>
      </c>
      <c r="M38" s="124">
        <v>75.900000000000006</v>
      </c>
      <c r="N38" s="368">
        <v>31197896</v>
      </c>
      <c r="O38" s="38">
        <v>91.8</v>
      </c>
      <c r="P38" s="124">
        <v>90.8</v>
      </c>
      <c r="Q38" s="38"/>
      <c r="R38" s="368">
        <v>418109</v>
      </c>
      <c r="S38" s="123">
        <v>100</v>
      </c>
      <c r="T38" s="439">
        <v>44794951</v>
      </c>
      <c r="U38" s="123">
        <v>89.7</v>
      </c>
      <c r="V38" s="54">
        <v>111</v>
      </c>
      <c r="W38" s="54">
        <v>77.900000000000006</v>
      </c>
      <c r="X38" s="54">
        <v>70.400000000000006</v>
      </c>
      <c r="Y38" s="124">
        <v>21.5</v>
      </c>
      <c r="Z38" s="124">
        <v>37.299999999999997</v>
      </c>
      <c r="AA38" s="38"/>
      <c r="AB38" s="120">
        <v>2729</v>
      </c>
      <c r="AC38" s="116">
        <v>97.04</v>
      </c>
      <c r="AD38" s="129">
        <v>8108</v>
      </c>
      <c r="AE38" s="129">
        <v>2064</v>
      </c>
      <c r="AF38" s="129" t="s">
        <v>550</v>
      </c>
      <c r="AG38" s="129">
        <v>5017</v>
      </c>
      <c r="AH38" s="129">
        <v>48</v>
      </c>
      <c r="AI38" s="129">
        <v>979</v>
      </c>
      <c r="AJ38" s="129">
        <v>13</v>
      </c>
      <c r="AK38" s="130">
        <v>415</v>
      </c>
    </row>
    <row r="39" spans="1:37" ht="15.75" customHeight="1">
      <c r="A39" s="458" t="s">
        <v>229</v>
      </c>
      <c r="B39" s="290">
        <v>6489</v>
      </c>
      <c r="C39" s="259">
        <v>1825</v>
      </c>
      <c r="D39" s="259">
        <v>101</v>
      </c>
      <c r="E39" s="259">
        <v>218</v>
      </c>
      <c r="F39" s="261">
        <v>1506</v>
      </c>
      <c r="G39" s="770"/>
      <c r="H39" s="258">
        <v>228</v>
      </c>
      <c r="I39" s="257">
        <v>10</v>
      </c>
      <c r="J39" s="38"/>
      <c r="K39" s="258">
        <v>4</v>
      </c>
      <c r="L39" s="259">
        <v>338756</v>
      </c>
      <c r="M39" s="257">
        <v>98.5</v>
      </c>
      <c r="N39" s="273">
        <v>37232889</v>
      </c>
      <c r="O39" s="289">
        <v>79.3</v>
      </c>
      <c r="P39" s="257">
        <v>99</v>
      </c>
      <c r="Q39" s="38"/>
      <c r="R39" s="273">
        <v>342689</v>
      </c>
      <c r="S39" s="253">
        <v>100</v>
      </c>
      <c r="T39" s="436">
        <v>38148542</v>
      </c>
      <c r="U39" s="253">
        <v>96.4</v>
      </c>
      <c r="V39" s="289">
        <v>111.32</v>
      </c>
      <c r="W39" s="253">
        <v>23</v>
      </c>
      <c r="X39" s="253">
        <v>63.8</v>
      </c>
      <c r="Y39" s="289">
        <v>31.8</v>
      </c>
      <c r="Z39" s="257">
        <v>51.1</v>
      </c>
      <c r="AA39" s="38"/>
      <c r="AB39" s="244">
        <v>3408</v>
      </c>
      <c r="AC39" s="239">
        <v>88.81</v>
      </c>
      <c r="AD39" s="240">
        <v>5972</v>
      </c>
      <c r="AE39" s="240">
        <v>2941</v>
      </c>
      <c r="AF39" s="240" t="s">
        <v>550</v>
      </c>
      <c r="AG39" s="455">
        <v>991</v>
      </c>
      <c r="AH39" s="240" t="s">
        <v>550</v>
      </c>
      <c r="AI39" s="240">
        <v>2040</v>
      </c>
      <c r="AJ39" s="240">
        <v>26</v>
      </c>
      <c r="AK39" s="246">
        <v>813</v>
      </c>
    </row>
    <row r="40" spans="1:37" ht="15.75" customHeight="1">
      <c r="A40" s="638" t="s">
        <v>491</v>
      </c>
      <c r="B40" s="219">
        <v>3922</v>
      </c>
      <c r="C40" s="189">
        <v>724</v>
      </c>
      <c r="D40" s="189">
        <v>13</v>
      </c>
      <c r="E40" s="189">
        <v>40</v>
      </c>
      <c r="F40" s="191">
        <v>671</v>
      </c>
      <c r="G40" s="770"/>
      <c r="H40" s="187">
        <v>432</v>
      </c>
      <c r="I40" s="190">
        <v>4</v>
      </c>
      <c r="J40" s="38"/>
      <c r="K40" s="187">
        <v>1</v>
      </c>
      <c r="L40" s="189">
        <v>399941</v>
      </c>
      <c r="M40" s="190">
        <v>99.9</v>
      </c>
      <c r="N40" s="210">
        <v>44544020</v>
      </c>
      <c r="O40" s="192">
        <v>67.5</v>
      </c>
      <c r="P40" s="190">
        <v>100</v>
      </c>
      <c r="Q40" s="38"/>
      <c r="R40" s="210">
        <v>399958</v>
      </c>
      <c r="S40" s="188">
        <v>100</v>
      </c>
      <c r="T40" s="437">
        <v>42586017</v>
      </c>
      <c r="U40" s="188">
        <v>98.3</v>
      </c>
      <c r="V40" s="192">
        <v>108.4</v>
      </c>
      <c r="W40" s="192">
        <v>0</v>
      </c>
      <c r="X40" s="192">
        <v>100</v>
      </c>
      <c r="Y40" s="192">
        <v>28.1</v>
      </c>
      <c r="Z40" s="190">
        <v>69.8</v>
      </c>
      <c r="AA40" s="38"/>
      <c r="AB40" s="426">
        <v>2413</v>
      </c>
      <c r="AC40" s="428">
        <v>80.099999999999994</v>
      </c>
      <c r="AD40" s="427">
        <v>16614</v>
      </c>
      <c r="AE40" s="427">
        <v>2443</v>
      </c>
      <c r="AF40" s="427" t="s">
        <v>550</v>
      </c>
      <c r="AG40" s="427">
        <v>5237</v>
      </c>
      <c r="AH40" s="427">
        <v>1314</v>
      </c>
      <c r="AI40" s="427">
        <v>7620</v>
      </c>
      <c r="AJ40" s="427">
        <v>38</v>
      </c>
      <c r="AK40" s="648">
        <v>1575</v>
      </c>
    </row>
    <row r="41" spans="1:37" ht="15.75" customHeight="1">
      <c r="A41" s="458" t="s">
        <v>577</v>
      </c>
      <c r="B41" s="482">
        <v>3083</v>
      </c>
      <c r="C41" s="469">
        <v>599</v>
      </c>
      <c r="D41" s="469">
        <v>9</v>
      </c>
      <c r="E41" s="469">
        <v>45</v>
      </c>
      <c r="F41" s="471">
        <v>544.9</v>
      </c>
      <c r="G41" s="770"/>
      <c r="H41" s="464">
        <v>138</v>
      </c>
      <c r="I41" s="257">
        <v>8.6</v>
      </c>
      <c r="J41" s="38"/>
      <c r="K41" s="464">
        <v>2</v>
      </c>
      <c r="L41" s="259">
        <v>378505</v>
      </c>
      <c r="M41" s="257">
        <v>99.9</v>
      </c>
      <c r="N41" s="273">
        <v>43130432</v>
      </c>
      <c r="O41" s="289">
        <v>76.72</v>
      </c>
      <c r="P41" s="257">
        <v>99.9</v>
      </c>
      <c r="Q41" s="38"/>
      <c r="R41" s="273">
        <v>378347</v>
      </c>
      <c r="S41" s="253">
        <v>99.9</v>
      </c>
      <c r="T41" s="436">
        <v>40276307</v>
      </c>
      <c r="U41" s="253">
        <v>96.7</v>
      </c>
      <c r="V41" s="289">
        <f>T41/R41</f>
        <v>106.45335366740056</v>
      </c>
      <c r="W41" s="289">
        <v>26.4</v>
      </c>
      <c r="X41" s="289">
        <v>90.3</v>
      </c>
      <c r="Y41" s="289">
        <v>23.8</v>
      </c>
      <c r="Z41" s="257">
        <v>53.3</v>
      </c>
      <c r="AA41" s="38"/>
      <c r="AB41" s="244">
        <v>2921</v>
      </c>
      <c r="AC41" s="239">
        <v>65.099999999999994</v>
      </c>
      <c r="AD41" s="455">
        <v>19605</v>
      </c>
      <c r="AE41" s="240">
        <v>1273</v>
      </c>
      <c r="AF41" s="240" t="s">
        <v>550</v>
      </c>
      <c r="AG41" s="240">
        <v>8585</v>
      </c>
      <c r="AH41" s="240">
        <v>2312</v>
      </c>
      <c r="AI41" s="240">
        <v>7530</v>
      </c>
      <c r="AJ41" s="240">
        <v>23</v>
      </c>
      <c r="AK41" s="246">
        <v>1078</v>
      </c>
    </row>
    <row r="42" spans="1:37" ht="15.75" customHeight="1">
      <c r="A42" s="638" t="s">
        <v>492</v>
      </c>
      <c r="B42" s="144">
        <v>6414</v>
      </c>
      <c r="C42" s="126">
        <v>1005</v>
      </c>
      <c r="D42" s="126">
        <v>13</v>
      </c>
      <c r="E42" s="126">
        <v>81</v>
      </c>
      <c r="F42" s="191">
        <v>911</v>
      </c>
      <c r="G42" s="770"/>
      <c r="H42" s="187">
        <v>221</v>
      </c>
      <c r="I42" s="190">
        <v>5.9</v>
      </c>
      <c r="J42" s="38"/>
      <c r="K42" s="1256" t="s">
        <v>550</v>
      </c>
      <c r="L42" s="189">
        <v>347900</v>
      </c>
      <c r="M42" s="222">
        <v>99.7</v>
      </c>
      <c r="N42" s="443">
        <v>35824150</v>
      </c>
      <c r="O42" s="1257">
        <v>76.900000000000006</v>
      </c>
      <c r="P42" s="222">
        <v>99.75</v>
      </c>
      <c r="Q42" s="1255"/>
      <c r="R42" s="443">
        <v>349053</v>
      </c>
      <c r="S42" s="221">
        <v>100</v>
      </c>
      <c r="T42" s="440">
        <v>35065526</v>
      </c>
      <c r="U42" s="221">
        <v>95.76</v>
      </c>
      <c r="V42" s="1257">
        <v>100.4590305770184</v>
      </c>
      <c r="W42" s="1257">
        <v>100</v>
      </c>
      <c r="X42" s="1257">
        <v>99.8</v>
      </c>
      <c r="Y42" s="1257">
        <v>19.010000000000002</v>
      </c>
      <c r="Z42" s="222">
        <v>53.48</v>
      </c>
      <c r="AA42" s="1255"/>
      <c r="AB42" s="182">
        <v>2072</v>
      </c>
      <c r="AC42" s="181">
        <v>84.609555984555982</v>
      </c>
      <c r="AD42" s="185">
        <v>14989</v>
      </c>
      <c r="AE42" s="185">
        <v>522</v>
      </c>
      <c r="AF42" s="189" t="s">
        <v>550</v>
      </c>
      <c r="AG42" s="185">
        <v>6607</v>
      </c>
      <c r="AH42" s="189">
        <v>1709</v>
      </c>
      <c r="AI42" s="185">
        <v>6151</v>
      </c>
      <c r="AJ42" s="185">
        <v>16</v>
      </c>
      <c r="AK42" s="197">
        <v>727</v>
      </c>
    </row>
    <row r="43" spans="1:37" ht="15.75" customHeight="1">
      <c r="A43" s="458" t="s">
        <v>493</v>
      </c>
      <c r="B43" s="290">
        <v>4314</v>
      </c>
      <c r="C43" s="259">
        <v>883</v>
      </c>
      <c r="D43" s="259">
        <v>27</v>
      </c>
      <c r="E43" s="259">
        <v>65</v>
      </c>
      <c r="F43" s="261">
        <v>791</v>
      </c>
      <c r="G43" s="770"/>
      <c r="H43" s="258">
        <v>517</v>
      </c>
      <c r="I43" s="257">
        <v>5.6</v>
      </c>
      <c r="J43" s="38"/>
      <c r="K43" s="258" t="s">
        <v>550</v>
      </c>
      <c r="L43" s="259">
        <v>386172</v>
      </c>
      <c r="M43" s="257">
        <v>97.5</v>
      </c>
      <c r="N43" s="273">
        <v>39784849</v>
      </c>
      <c r="O43" s="289">
        <v>84.7</v>
      </c>
      <c r="P43" s="257">
        <v>99.3</v>
      </c>
      <c r="Q43" s="38"/>
      <c r="R43" s="273">
        <v>396195</v>
      </c>
      <c r="S43" s="253">
        <v>100</v>
      </c>
      <c r="T43" s="436">
        <v>41827446</v>
      </c>
      <c r="U43" s="253">
        <v>93.5</v>
      </c>
      <c r="V43" s="289">
        <v>106</v>
      </c>
      <c r="W43" s="289">
        <v>0</v>
      </c>
      <c r="X43" s="289">
        <v>65.400000000000006</v>
      </c>
      <c r="Y43" s="289">
        <v>27.9</v>
      </c>
      <c r="Z43" s="257">
        <v>36.799999999999997</v>
      </c>
      <c r="AA43" s="38"/>
      <c r="AB43" s="244">
        <v>2421</v>
      </c>
      <c r="AC43" s="451">
        <v>86.06</v>
      </c>
      <c r="AD43" s="240">
        <v>14547</v>
      </c>
      <c r="AE43" s="240">
        <v>28</v>
      </c>
      <c r="AF43" s="240" t="s">
        <v>550</v>
      </c>
      <c r="AG43" s="240">
        <v>7854</v>
      </c>
      <c r="AH43" s="240">
        <v>910</v>
      </c>
      <c r="AI43" s="240">
        <v>5755</v>
      </c>
      <c r="AJ43" s="240">
        <v>34</v>
      </c>
      <c r="AK43" s="246">
        <v>1447</v>
      </c>
    </row>
    <row r="44" spans="1:37" ht="15.75" customHeight="1">
      <c r="A44" s="638" t="s">
        <v>572</v>
      </c>
      <c r="B44" s="219">
        <v>4317</v>
      </c>
      <c r="C44" s="126">
        <v>667</v>
      </c>
      <c r="D44" s="126">
        <v>5</v>
      </c>
      <c r="E44" s="126">
        <v>51</v>
      </c>
      <c r="F44" s="128">
        <v>611</v>
      </c>
      <c r="G44" s="770"/>
      <c r="H44" s="187">
        <v>314</v>
      </c>
      <c r="I44" s="190">
        <v>3</v>
      </c>
      <c r="J44" s="38"/>
      <c r="K44" s="187" t="s">
        <v>550</v>
      </c>
      <c r="L44" s="189">
        <v>238540</v>
      </c>
      <c r="M44" s="190">
        <v>90.1</v>
      </c>
      <c r="N44" s="210">
        <v>27366328</v>
      </c>
      <c r="O44" s="192">
        <v>57.1</v>
      </c>
      <c r="P44" s="190">
        <v>92.8</v>
      </c>
      <c r="Q44" s="38"/>
      <c r="R44" s="210">
        <v>262825</v>
      </c>
      <c r="S44" s="188">
        <v>99.9</v>
      </c>
      <c r="T44" s="437">
        <v>29267223</v>
      </c>
      <c r="U44" s="188">
        <v>93.6</v>
      </c>
      <c r="V44" s="192">
        <v>111.4</v>
      </c>
      <c r="W44" s="192">
        <v>0</v>
      </c>
      <c r="X44" s="192">
        <v>46.5</v>
      </c>
      <c r="Y44" s="192">
        <v>24</v>
      </c>
      <c r="Z44" s="190">
        <v>20.9</v>
      </c>
      <c r="AA44" s="38"/>
      <c r="AB44" s="182">
        <v>1458</v>
      </c>
      <c r="AC44" s="181">
        <v>87.2</v>
      </c>
      <c r="AD44" s="185">
        <v>6461</v>
      </c>
      <c r="AE44" s="185">
        <v>1862</v>
      </c>
      <c r="AF44" s="185" t="s">
        <v>550</v>
      </c>
      <c r="AG44" s="185">
        <v>3979</v>
      </c>
      <c r="AH44" s="185">
        <v>104</v>
      </c>
      <c r="AI44" s="185">
        <v>516</v>
      </c>
      <c r="AJ44" s="185">
        <v>46</v>
      </c>
      <c r="AK44" s="197">
        <v>1712</v>
      </c>
    </row>
    <row r="45" spans="1:37" ht="15.75" customHeight="1">
      <c r="A45" s="458" t="s">
        <v>571</v>
      </c>
      <c r="B45" s="291">
        <v>2087</v>
      </c>
      <c r="C45" s="259">
        <v>379</v>
      </c>
      <c r="D45" s="259">
        <v>19</v>
      </c>
      <c r="E45" s="259">
        <v>35</v>
      </c>
      <c r="F45" s="261">
        <v>325</v>
      </c>
      <c r="G45" s="770"/>
      <c r="H45" s="258">
        <v>79</v>
      </c>
      <c r="I45" s="257">
        <v>5.8</v>
      </c>
      <c r="J45" s="38"/>
      <c r="K45" s="258" t="s">
        <v>550</v>
      </c>
      <c r="L45" s="1270">
        <v>227897</v>
      </c>
      <c r="M45" s="1269">
        <v>99.7</v>
      </c>
      <c r="N45" s="444">
        <v>23251572</v>
      </c>
      <c r="O45" s="1271">
        <v>65.099999999999994</v>
      </c>
      <c r="P45" s="1269">
        <v>99.7</v>
      </c>
      <c r="Q45" s="38"/>
      <c r="R45" s="444">
        <v>228517</v>
      </c>
      <c r="S45" s="293">
        <v>100</v>
      </c>
      <c r="T45" s="438">
        <v>23119187</v>
      </c>
      <c r="U45" s="293">
        <v>97.6</v>
      </c>
      <c r="V45" s="1271">
        <v>101.2</v>
      </c>
      <c r="W45" s="1271" t="s">
        <v>550</v>
      </c>
      <c r="X45" s="1271">
        <v>100</v>
      </c>
      <c r="Y45" s="1271">
        <v>11.8</v>
      </c>
      <c r="Z45" s="1269">
        <v>24.6</v>
      </c>
      <c r="AA45" s="1255"/>
      <c r="AB45" s="251">
        <v>1278</v>
      </c>
      <c r="AC45" s="239">
        <v>85.1</v>
      </c>
      <c r="AD45" s="240">
        <v>8405</v>
      </c>
      <c r="AE45" s="240">
        <v>440</v>
      </c>
      <c r="AF45" s="240" t="s">
        <v>550</v>
      </c>
      <c r="AG45" s="240">
        <v>4842</v>
      </c>
      <c r="AH45" s="240">
        <v>1538</v>
      </c>
      <c r="AI45" s="240">
        <v>1585</v>
      </c>
      <c r="AJ45" s="240">
        <v>17</v>
      </c>
      <c r="AK45" s="246">
        <v>655</v>
      </c>
    </row>
    <row r="46" spans="1:37" ht="15.75" customHeight="1">
      <c r="A46" s="638" t="s">
        <v>494</v>
      </c>
      <c r="B46" s="219">
        <v>4773</v>
      </c>
      <c r="C46" s="126">
        <v>959</v>
      </c>
      <c r="D46" s="126">
        <v>23</v>
      </c>
      <c r="E46" s="126">
        <v>52</v>
      </c>
      <c r="F46" s="128">
        <v>884</v>
      </c>
      <c r="G46" s="770"/>
      <c r="H46" s="125">
        <v>260</v>
      </c>
      <c r="I46" s="124">
        <v>2.88</v>
      </c>
      <c r="J46" s="38"/>
      <c r="K46" s="187" t="s">
        <v>550</v>
      </c>
      <c r="L46" s="189">
        <v>476333</v>
      </c>
      <c r="M46" s="190">
        <v>99</v>
      </c>
      <c r="N46" s="210">
        <v>51467013</v>
      </c>
      <c r="O46" s="192">
        <v>53.9</v>
      </c>
      <c r="P46" s="190">
        <v>99</v>
      </c>
      <c r="Q46" s="38"/>
      <c r="R46" s="210">
        <v>480960</v>
      </c>
      <c r="S46" s="188">
        <v>99.9</v>
      </c>
      <c r="T46" s="437">
        <v>52332264</v>
      </c>
      <c r="U46" s="188">
        <v>95</v>
      </c>
      <c r="V46" s="192">
        <v>108.8</v>
      </c>
      <c r="W46" s="192">
        <v>100</v>
      </c>
      <c r="X46" s="192">
        <v>50</v>
      </c>
      <c r="Y46" s="192">
        <v>16.899999999999999</v>
      </c>
      <c r="Z46" s="190">
        <v>49.4</v>
      </c>
      <c r="AA46" s="38"/>
      <c r="AB46" s="120">
        <v>3861</v>
      </c>
      <c r="AC46" s="116">
        <v>68.87</v>
      </c>
      <c r="AD46" s="185">
        <v>9864</v>
      </c>
      <c r="AE46" s="185">
        <v>2925</v>
      </c>
      <c r="AF46" s="129" t="s">
        <v>550</v>
      </c>
      <c r="AG46" s="185">
        <v>5574</v>
      </c>
      <c r="AH46" s="185">
        <v>341</v>
      </c>
      <c r="AI46" s="185">
        <v>1024</v>
      </c>
      <c r="AJ46" s="185">
        <v>58</v>
      </c>
      <c r="AK46" s="197">
        <v>1952</v>
      </c>
    </row>
    <row r="47" spans="1:37" ht="15.75" customHeight="1">
      <c r="A47" s="458" t="s">
        <v>495</v>
      </c>
      <c r="B47" s="290">
        <v>10707</v>
      </c>
      <c r="C47" s="259">
        <v>3021</v>
      </c>
      <c r="D47" s="259">
        <v>134</v>
      </c>
      <c r="E47" s="259">
        <v>339</v>
      </c>
      <c r="F47" s="261">
        <v>2548</v>
      </c>
      <c r="G47" s="770"/>
      <c r="H47" s="258">
        <v>942</v>
      </c>
      <c r="I47" s="257">
        <v>9</v>
      </c>
      <c r="J47" s="38"/>
      <c r="K47" s="258">
        <v>7</v>
      </c>
      <c r="L47" s="259">
        <v>492756</v>
      </c>
      <c r="M47" s="257">
        <v>93.1</v>
      </c>
      <c r="N47" s="273">
        <v>52233479</v>
      </c>
      <c r="O47" s="289">
        <v>66.400000000000006</v>
      </c>
      <c r="P47" s="257">
        <v>98.5</v>
      </c>
      <c r="Q47" s="38"/>
      <c r="R47" s="273">
        <v>527572</v>
      </c>
      <c r="S47" s="253">
        <v>99.6</v>
      </c>
      <c r="T47" s="438">
        <v>54495817</v>
      </c>
      <c r="U47" s="253">
        <v>91</v>
      </c>
      <c r="V47" s="289">
        <v>103.3</v>
      </c>
      <c r="W47" s="289">
        <v>11.6</v>
      </c>
      <c r="X47" s="289">
        <v>53.4</v>
      </c>
      <c r="Y47" s="289">
        <v>43.6</v>
      </c>
      <c r="Z47" s="257">
        <v>32</v>
      </c>
      <c r="AA47" s="38"/>
      <c r="AB47" s="244">
        <v>4103</v>
      </c>
      <c r="AC47" s="239">
        <v>89.022910065805505</v>
      </c>
      <c r="AD47" s="240">
        <v>11735</v>
      </c>
      <c r="AE47" s="240">
        <v>5895</v>
      </c>
      <c r="AF47" s="240" t="s">
        <v>550</v>
      </c>
      <c r="AG47" s="240">
        <v>5480</v>
      </c>
      <c r="AH47" s="240">
        <v>360</v>
      </c>
      <c r="AI47" s="240" t="s">
        <v>550</v>
      </c>
      <c r="AJ47" s="240">
        <v>54</v>
      </c>
      <c r="AK47" s="246">
        <v>1922</v>
      </c>
    </row>
    <row r="48" spans="1:37" ht="15.75" customHeight="1">
      <c r="A48" s="638" t="s">
        <v>496</v>
      </c>
      <c r="B48" s="219">
        <v>4319</v>
      </c>
      <c r="C48" s="189">
        <v>901</v>
      </c>
      <c r="D48" s="189">
        <v>12</v>
      </c>
      <c r="E48" s="189">
        <v>45</v>
      </c>
      <c r="F48" s="191">
        <v>844</v>
      </c>
      <c r="G48" s="770"/>
      <c r="H48" s="187">
        <v>348</v>
      </c>
      <c r="I48" s="190">
        <v>4.49</v>
      </c>
      <c r="J48" s="38"/>
      <c r="K48" s="187">
        <v>2</v>
      </c>
      <c r="L48" s="189">
        <v>455794</v>
      </c>
      <c r="M48" s="222">
        <v>100</v>
      </c>
      <c r="N48" s="443">
        <v>54740372</v>
      </c>
      <c r="O48" s="192">
        <v>73.099999999999994</v>
      </c>
      <c r="P48" s="190">
        <v>100</v>
      </c>
      <c r="Q48" s="38"/>
      <c r="R48" s="210">
        <v>455835</v>
      </c>
      <c r="S48" s="188">
        <v>100</v>
      </c>
      <c r="T48" s="437">
        <v>49749905</v>
      </c>
      <c r="U48" s="188">
        <v>94.41</v>
      </c>
      <c r="V48" s="192">
        <v>109.1</v>
      </c>
      <c r="W48" s="192">
        <v>39.299999999999997</v>
      </c>
      <c r="X48" s="192">
        <v>65.099999999999994</v>
      </c>
      <c r="Y48" s="192">
        <v>25.8</v>
      </c>
      <c r="Z48" s="190">
        <v>51.1</v>
      </c>
      <c r="AA48" s="38"/>
      <c r="AB48" s="182">
        <v>3505</v>
      </c>
      <c r="AC48" s="181">
        <v>68.900000000000006</v>
      </c>
      <c r="AD48" s="185">
        <v>16270</v>
      </c>
      <c r="AE48" s="185">
        <v>10317</v>
      </c>
      <c r="AF48" s="129" t="s">
        <v>550</v>
      </c>
      <c r="AG48" s="185">
        <v>3720</v>
      </c>
      <c r="AH48" s="185">
        <v>136</v>
      </c>
      <c r="AI48" s="185">
        <v>2097</v>
      </c>
      <c r="AJ48" s="185">
        <v>52</v>
      </c>
      <c r="AK48" s="197">
        <v>1964</v>
      </c>
    </row>
    <row r="49" spans="1:37" ht="15.75" customHeight="1">
      <c r="A49" s="458" t="s">
        <v>570</v>
      </c>
      <c r="B49" s="290">
        <v>3230</v>
      </c>
      <c r="C49" s="259">
        <v>708</v>
      </c>
      <c r="D49" s="259">
        <v>27</v>
      </c>
      <c r="E49" s="259">
        <v>35</v>
      </c>
      <c r="F49" s="261">
        <v>646</v>
      </c>
      <c r="G49" s="770"/>
      <c r="H49" s="258">
        <v>436</v>
      </c>
      <c r="I49" s="257">
        <v>6.88</v>
      </c>
      <c r="J49" s="38"/>
      <c r="K49" s="258">
        <v>4</v>
      </c>
      <c r="L49" s="259">
        <v>303775</v>
      </c>
      <c r="M49" s="257">
        <v>99.7</v>
      </c>
      <c r="N49" s="273">
        <v>31618114</v>
      </c>
      <c r="O49" s="289">
        <v>83.4</v>
      </c>
      <c r="P49" s="257">
        <v>99.793000000000006</v>
      </c>
      <c r="Q49" s="38"/>
      <c r="R49" s="273">
        <v>304088</v>
      </c>
      <c r="S49" s="253">
        <v>99.99</v>
      </c>
      <c r="T49" s="436">
        <v>31370314</v>
      </c>
      <c r="U49" s="253">
        <v>96.5</v>
      </c>
      <c r="V49" s="289">
        <v>106.9</v>
      </c>
      <c r="W49" s="289">
        <v>33.700000000000003</v>
      </c>
      <c r="X49" s="289">
        <v>88.5</v>
      </c>
      <c r="Y49" s="289">
        <v>42.4</v>
      </c>
      <c r="Z49" s="257">
        <v>69.400000000000006</v>
      </c>
      <c r="AA49" s="38"/>
      <c r="AB49" s="244">
        <v>2035</v>
      </c>
      <c r="AC49" s="239">
        <v>91.98</v>
      </c>
      <c r="AD49" s="240">
        <v>9625</v>
      </c>
      <c r="AE49" s="240">
        <v>2087</v>
      </c>
      <c r="AF49" s="240" t="s">
        <v>550</v>
      </c>
      <c r="AG49" s="240">
        <v>4719</v>
      </c>
      <c r="AH49" s="240">
        <v>167</v>
      </c>
      <c r="AI49" s="240">
        <v>2652</v>
      </c>
      <c r="AJ49" s="240">
        <v>25</v>
      </c>
      <c r="AK49" s="246">
        <v>1014</v>
      </c>
    </row>
    <row r="50" spans="1:37" ht="15.75" customHeight="1">
      <c r="A50" s="638" t="s">
        <v>497</v>
      </c>
      <c r="B50" s="219">
        <v>3819</v>
      </c>
      <c r="C50" s="189">
        <v>1114</v>
      </c>
      <c r="D50" s="189">
        <v>33</v>
      </c>
      <c r="E50" s="189">
        <v>67</v>
      </c>
      <c r="F50" s="191">
        <v>1014</v>
      </c>
      <c r="G50" s="770"/>
      <c r="H50" s="187">
        <v>531</v>
      </c>
      <c r="I50" s="190">
        <v>10.16</v>
      </c>
      <c r="J50" s="38"/>
      <c r="K50" s="187">
        <v>3</v>
      </c>
      <c r="L50" s="189">
        <v>483257</v>
      </c>
      <c r="M50" s="190">
        <v>99.9</v>
      </c>
      <c r="N50" s="210">
        <v>53094840</v>
      </c>
      <c r="O50" s="192">
        <v>71.900000000000006</v>
      </c>
      <c r="P50" s="190">
        <v>99.9</v>
      </c>
      <c r="Q50" s="38"/>
      <c r="R50" s="210">
        <v>483424</v>
      </c>
      <c r="S50" s="188">
        <v>99.9</v>
      </c>
      <c r="T50" s="437">
        <v>50928758</v>
      </c>
      <c r="U50" s="188">
        <v>94.6</v>
      </c>
      <c r="V50" s="192">
        <v>105.3</v>
      </c>
      <c r="W50" s="192">
        <v>0</v>
      </c>
      <c r="X50" s="192">
        <v>71.2</v>
      </c>
      <c r="Y50" s="192">
        <v>25.5</v>
      </c>
      <c r="Z50" s="190">
        <v>59.2</v>
      </c>
      <c r="AA50" s="38"/>
      <c r="AB50" s="182">
        <v>3005</v>
      </c>
      <c r="AC50" s="181">
        <v>81.66</v>
      </c>
      <c r="AD50" s="185">
        <v>24016</v>
      </c>
      <c r="AE50" s="185">
        <v>9159</v>
      </c>
      <c r="AF50" s="185" t="s">
        <v>550</v>
      </c>
      <c r="AG50" s="185">
        <v>3662</v>
      </c>
      <c r="AH50" s="185">
        <v>636</v>
      </c>
      <c r="AI50" s="185">
        <v>10559</v>
      </c>
      <c r="AJ50" s="185">
        <v>29</v>
      </c>
      <c r="AK50" s="197">
        <v>1738</v>
      </c>
    </row>
    <row r="51" spans="1:37" ht="15.75" customHeight="1">
      <c r="A51" s="458" t="s">
        <v>212</v>
      </c>
      <c r="B51" s="290">
        <v>5594</v>
      </c>
      <c r="C51" s="259">
        <v>1939</v>
      </c>
      <c r="D51" s="259">
        <v>92</v>
      </c>
      <c r="E51" s="259">
        <v>210</v>
      </c>
      <c r="F51" s="261">
        <v>1637</v>
      </c>
      <c r="G51" s="770">
        <v>1637</v>
      </c>
      <c r="H51" s="258">
        <v>583</v>
      </c>
      <c r="I51" s="257">
        <v>28.3</v>
      </c>
      <c r="J51" s="38"/>
      <c r="K51" s="258">
        <v>4</v>
      </c>
      <c r="L51" s="259">
        <v>322734</v>
      </c>
      <c r="M51" s="257">
        <v>91.6</v>
      </c>
      <c r="N51" s="444">
        <v>36030281</v>
      </c>
      <c r="O51" s="289">
        <v>97.4</v>
      </c>
      <c r="P51" s="257">
        <v>97.2</v>
      </c>
      <c r="Q51" s="38"/>
      <c r="R51" s="273">
        <v>345449</v>
      </c>
      <c r="S51" s="253">
        <v>99.9</v>
      </c>
      <c r="T51" s="438">
        <v>37916619</v>
      </c>
      <c r="U51" s="253">
        <v>90.4</v>
      </c>
      <c r="V51" s="289">
        <v>109.76039589056562</v>
      </c>
      <c r="W51" s="289">
        <v>46.1</v>
      </c>
      <c r="X51" s="289">
        <v>76.3</v>
      </c>
      <c r="Y51" s="289">
        <v>20.100000000000001</v>
      </c>
      <c r="Z51" s="257">
        <v>35.9</v>
      </c>
      <c r="AA51" s="38"/>
      <c r="AB51" s="244">
        <v>1936</v>
      </c>
      <c r="AC51" s="239">
        <v>89.5</v>
      </c>
      <c r="AD51" s="240">
        <v>15103</v>
      </c>
      <c r="AE51" s="240">
        <v>2347</v>
      </c>
      <c r="AF51" s="240" t="s">
        <v>550</v>
      </c>
      <c r="AG51" s="240">
        <v>2581</v>
      </c>
      <c r="AH51" s="240" t="s">
        <v>550</v>
      </c>
      <c r="AI51" s="240">
        <v>10175</v>
      </c>
      <c r="AJ51" s="240">
        <v>31</v>
      </c>
      <c r="AK51" s="246">
        <v>1220</v>
      </c>
    </row>
    <row r="52" spans="1:37" ht="15.75" customHeight="1">
      <c r="A52" s="638" t="s">
        <v>498</v>
      </c>
      <c r="B52" s="144">
        <v>5388</v>
      </c>
      <c r="C52" s="126">
        <v>1406</v>
      </c>
      <c r="D52" s="126">
        <v>34</v>
      </c>
      <c r="E52" s="126">
        <v>202</v>
      </c>
      <c r="F52" s="128">
        <v>1170</v>
      </c>
      <c r="G52" s="770"/>
      <c r="H52" s="125">
        <v>129</v>
      </c>
      <c r="I52" s="124">
        <v>8.36</v>
      </c>
      <c r="J52" s="38"/>
      <c r="K52" s="125">
        <v>3</v>
      </c>
      <c r="L52" s="126">
        <v>137018</v>
      </c>
      <c r="M52" s="124">
        <v>37.9</v>
      </c>
      <c r="N52" s="368">
        <v>15475423</v>
      </c>
      <c r="O52" s="54">
        <v>66.5</v>
      </c>
      <c r="P52" s="124">
        <v>68</v>
      </c>
      <c r="Q52" s="38"/>
      <c r="R52" s="368">
        <v>347258</v>
      </c>
      <c r="S52" s="123">
        <v>98.54</v>
      </c>
      <c r="T52" s="439">
        <v>39903448</v>
      </c>
      <c r="U52" s="123">
        <v>83.7</v>
      </c>
      <c r="V52" s="54">
        <v>114.91008990433626</v>
      </c>
      <c r="W52" s="54">
        <v>0.02</v>
      </c>
      <c r="X52" s="54">
        <v>33.090000000000003</v>
      </c>
      <c r="Y52" s="54">
        <v>40.83</v>
      </c>
      <c r="Z52" s="124">
        <v>40.61</v>
      </c>
      <c r="AA52" s="38"/>
      <c r="AB52" s="120">
        <v>2291</v>
      </c>
      <c r="AC52" s="116">
        <v>94.7</v>
      </c>
      <c r="AD52" s="129">
        <v>10142</v>
      </c>
      <c r="AE52" s="129">
        <v>6111</v>
      </c>
      <c r="AF52" s="129" t="s">
        <v>550</v>
      </c>
      <c r="AG52" s="129">
        <v>2869</v>
      </c>
      <c r="AH52" s="129" t="s">
        <v>550</v>
      </c>
      <c r="AI52" s="129">
        <v>1162</v>
      </c>
      <c r="AJ52" s="129">
        <v>75</v>
      </c>
      <c r="AK52" s="130">
        <v>1991</v>
      </c>
    </row>
    <row r="53" spans="1:37" ht="15.75" customHeight="1">
      <c r="A53" s="458" t="s">
        <v>569</v>
      </c>
      <c r="B53" s="290">
        <v>5148</v>
      </c>
      <c r="C53" s="259">
        <v>2417</v>
      </c>
      <c r="D53" s="259">
        <v>187</v>
      </c>
      <c r="E53" s="259">
        <v>499</v>
      </c>
      <c r="F53" s="261">
        <v>1731</v>
      </c>
      <c r="G53" s="770"/>
      <c r="H53" s="258">
        <v>146</v>
      </c>
      <c r="I53" s="257">
        <v>13.5</v>
      </c>
      <c r="J53" s="38"/>
      <c r="K53" s="258">
        <v>9</v>
      </c>
      <c r="L53" s="259">
        <v>147615</v>
      </c>
      <c r="M53" s="257">
        <v>80.400000000000006</v>
      </c>
      <c r="N53" s="273">
        <v>19270516</v>
      </c>
      <c r="O53" s="289">
        <v>84</v>
      </c>
      <c r="P53" s="257">
        <v>97.9</v>
      </c>
      <c r="Q53" s="38"/>
      <c r="R53" s="273">
        <v>181902</v>
      </c>
      <c r="S53" s="253">
        <v>99.3</v>
      </c>
      <c r="T53" s="436">
        <v>20318980</v>
      </c>
      <c r="U53" s="253">
        <v>90.8</v>
      </c>
      <c r="V53" s="289">
        <v>111.7</v>
      </c>
      <c r="W53" s="289">
        <v>90.4</v>
      </c>
      <c r="X53" s="289">
        <v>74.3</v>
      </c>
      <c r="Y53" s="289">
        <v>31.1</v>
      </c>
      <c r="Z53" s="257">
        <v>42</v>
      </c>
      <c r="AA53" s="38"/>
      <c r="AB53" s="244">
        <v>973</v>
      </c>
      <c r="AC53" s="239">
        <v>99.5</v>
      </c>
      <c r="AD53" s="240">
        <v>3801</v>
      </c>
      <c r="AE53" s="240">
        <v>2103</v>
      </c>
      <c r="AF53" s="240" t="s">
        <v>550</v>
      </c>
      <c r="AG53" s="240">
        <v>1650</v>
      </c>
      <c r="AH53" s="240">
        <v>48</v>
      </c>
      <c r="AI53" s="240" t="s">
        <v>550</v>
      </c>
      <c r="AJ53" s="240">
        <v>20</v>
      </c>
      <c r="AK53" s="246">
        <v>517</v>
      </c>
    </row>
    <row r="54" spans="1:37" ht="15.75" customHeight="1">
      <c r="A54" s="638" t="s">
        <v>568</v>
      </c>
      <c r="B54" s="219">
        <v>7040</v>
      </c>
      <c r="C54" s="126">
        <v>2371</v>
      </c>
      <c r="D54" s="189">
        <v>115</v>
      </c>
      <c r="E54" s="189">
        <v>250</v>
      </c>
      <c r="F54" s="128">
        <v>2006</v>
      </c>
      <c r="G54" s="770"/>
      <c r="H54" s="187">
        <v>157</v>
      </c>
      <c r="I54" s="190">
        <v>13.02</v>
      </c>
      <c r="J54" s="38"/>
      <c r="K54" s="187">
        <v>8</v>
      </c>
      <c r="L54" s="189">
        <v>168075</v>
      </c>
      <c r="M54" s="190">
        <v>84.7</v>
      </c>
      <c r="N54" s="443">
        <v>19828669</v>
      </c>
      <c r="O54" s="192">
        <v>90.1</v>
      </c>
      <c r="P54" s="190">
        <v>98</v>
      </c>
      <c r="Q54" s="38"/>
      <c r="R54" s="210">
        <v>187180</v>
      </c>
      <c r="S54" s="188">
        <v>98.71</v>
      </c>
      <c r="T54" s="437">
        <v>19866860</v>
      </c>
      <c r="U54" s="188">
        <v>93.6</v>
      </c>
      <c r="V54" s="192">
        <v>106.1</v>
      </c>
      <c r="W54" s="192">
        <v>20.059999999999999</v>
      </c>
      <c r="X54" s="192">
        <v>91.03</v>
      </c>
      <c r="Y54" s="192">
        <v>39.299999999999997</v>
      </c>
      <c r="Z54" s="190">
        <v>60.7</v>
      </c>
      <c r="AA54" s="38"/>
      <c r="AB54" s="182">
        <v>989</v>
      </c>
      <c r="AC54" s="181">
        <v>82.5</v>
      </c>
      <c r="AD54" s="185">
        <v>4484</v>
      </c>
      <c r="AE54" s="185">
        <v>2328</v>
      </c>
      <c r="AF54" s="129" t="s">
        <v>550</v>
      </c>
      <c r="AG54" s="185">
        <v>1950</v>
      </c>
      <c r="AH54" s="185">
        <v>206</v>
      </c>
      <c r="AI54" s="129" t="s">
        <v>550</v>
      </c>
      <c r="AJ54" s="185">
        <v>34</v>
      </c>
      <c r="AK54" s="197">
        <v>1483</v>
      </c>
    </row>
    <row r="55" spans="1:37" ht="15.75" customHeight="1">
      <c r="A55" s="458" t="s">
        <v>214</v>
      </c>
      <c r="B55" s="290">
        <v>22182</v>
      </c>
      <c r="C55" s="259">
        <v>4379.57</v>
      </c>
      <c r="D55" s="259">
        <v>77.870999999999995</v>
      </c>
      <c r="E55" s="259">
        <v>272.26</v>
      </c>
      <c r="F55" s="261">
        <v>4029.4389999999999</v>
      </c>
      <c r="G55" s="770"/>
      <c r="H55" s="258">
        <v>864</v>
      </c>
      <c r="I55" s="257">
        <v>8.1999999999999993</v>
      </c>
      <c r="J55" s="38"/>
      <c r="K55" s="258">
        <v>4</v>
      </c>
      <c r="L55" s="259">
        <v>391372</v>
      </c>
      <c r="M55" s="257">
        <v>81.8</v>
      </c>
      <c r="N55" s="273">
        <v>37771016</v>
      </c>
      <c r="O55" s="289">
        <v>90.6</v>
      </c>
      <c r="P55" s="257">
        <v>93.3</v>
      </c>
      <c r="Q55" s="38"/>
      <c r="R55" s="273">
        <v>478320</v>
      </c>
      <c r="S55" s="253">
        <v>99.9</v>
      </c>
      <c r="T55" s="436">
        <v>55523788</v>
      </c>
      <c r="U55" s="253">
        <v>93.4</v>
      </c>
      <c r="V55" s="289">
        <v>116.1</v>
      </c>
      <c r="W55" s="289">
        <v>27.2</v>
      </c>
      <c r="X55" s="289">
        <v>60.6</v>
      </c>
      <c r="Y55" s="289">
        <v>22.4</v>
      </c>
      <c r="Z55" s="257">
        <v>41.5</v>
      </c>
      <c r="AA55" s="38"/>
      <c r="AB55" s="244">
        <v>4228</v>
      </c>
      <c r="AC55" s="239">
        <v>85.77</v>
      </c>
      <c r="AD55" s="240">
        <v>6125</v>
      </c>
      <c r="AE55" s="240">
        <v>4438</v>
      </c>
      <c r="AF55" s="240" t="s">
        <v>550</v>
      </c>
      <c r="AG55" s="240">
        <v>1687</v>
      </c>
      <c r="AH55" s="240" t="s">
        <v>550</v>
      </c>
      <c r="AI55" s="240" t="s">
        <v>550</v>
      </c>
      <c r="AJ55" s="240">
        <v>28</v>
      </c>
      <c r="AK55" s="246">
        <v>794</v>
      </c>
    </row>
    <row r="56" spans="1:37" ht="15.75" customHeight="1">
      <c r="A56" s="638" t="s">
        <v>567</v>
      </c>
      <c r="B56" s="219">
        <v>5511</v>
      </c>
      <c r="C56" s="189">
        <v>1843</v>
      </c>
      <c r="D56" s="189">
        <v>92</v>
      </c>
      <c r="E56" s="189">
        <v>235</v>
      </c>
      <c r="F56" s="191">
        <v>1516</v>
      </c>
      <c r="G56" s="770"/>
      <c r="H56" s="187">
        <v>341</v>
      </c>
      <c r="I56" s="190">
        <v>9.9</v>
      </c>
      <c r="J56" s="38"/>
      <c r="K56" s="187">
        <v>9</v>
      </c>
      <c r="L56" s="189">
        <v>187049</v>
      </c>
      <c r="M56" s="190">
        <v>88.5</v>
      </c>
      <c r="N56" s="443">
        <v>18938894</v>
      </c>
      <c r="O56" s="192">
        <v>84.3</v>
      </c>
      <c r="P56" s="190">
        <v>93</v>
      </c>
      <c r="Q56" s="38"/>
      <c r="R56" s="210">
        <v>209780</v>
      </c>
      <c r="S56" s="188">
        <v>99.3</v>
      </c>
      <c r="T56" s="437">
        <v>21015339</v>
      </c>
      <c r="U56" s="188">
        <v>92.2</v>
      </c>
      <c r="V56" s="192">
        <v>100.17</v>
      </c>
      <c r="W56" s="192">
        <v>100</v>
      </c>
      <c r="X56" s="192">
        <v>38.9</v>
      </c>
      <c r="Y56" s="192">
        <v>11.8</v>
      </c>
      <c r="Z56" s="190">
        <v>19.8</v>
      </c>
      <c r="AA56" s="38"/>
      <c r="AB56" s="182">
        <v>663</v>
      </c>
      <c r="AC56" s="181">
        <v>104.4</v>
      </c>
      <c r="AD56" s="129">
        <v>4573</v>
      </c>
      <c r="AE56" s="185">
        <v>3609</v>
      </c>
      <c r="AF56" s="185" t="s">
        <v>550</v>
      </c>
      <c r="AG56" s="185">
        <v>964</v>
      </c>
      <c r="AH56" s="185" t="s">
        <v>550</v>
      </c>
      <c r="AI56" s="185" t="s">
        <v>550</v>
      </c>
      <c r="AJ56" s="185">
        <v>17</v>
      </c>
      <c r="AK56" s="197">
        <v>606</v>
      </c>
    </row>
    <row r="57" spans="1:37" ht="15.75" customHeight="1">
      <c r="A57" s="458" t="s">
        <v>249</v>
      </c>
      <c r="B57" s="290">
        <v>10030</v>
      </c>
      <c r="C57" s="259">
        <v>3970</v>
      </c>
      <c r="D57" s="259">
        <v>76</v>
      </c>
      <c r="E57" s="259">
        <v>358</v>
      </c>
      <c r="F57" s="261">
        <v>3536</v>
      </c>
      <c r="G57" s="770"/>
      <c r="H57" s="258">
        <v>706</v>
      </c>
      <c r="I57" s="257">
        <v>6.81</v>
      </c>
      <c r="J57" s="38"/>
      <c r="K57" s="258">
        <v>1</v>
      </c>
      <c r="L57" s="259">
        <v>351267</v>
      </c>
      <c r="M57" s="257">
        <v>76.099999999999994</v>
      </c>
      <c r="N57" s="273">
        <v>35780280</v>
      </c>
      <c r="O57" s="289">
        <v>87.8</v>
      </c>
      <c r="P57" s="257">
        <v>86.1</v>
      </c>
      <c r="Q57" s="38"/>
      <c r="R57" s="273">
        <v>442243</v>
      </c>
      <c r="S57" s="253">
        <v>95.9</v>
      </c>
      <c r="T57" s="436">
        <v>46967298</v>
      </c>
      <c r="U57" s="253">
        <v>95.8</v>
      </c>
      <c r="V57" s="289">
        <v>106.2</v>
      </c>
      <c r="W57" s="289">
        <v>44.4</v>
      </c>
      <c r="X57" s="289">
        <v>65.7</v>
      </c>
      <c r="Y57" s="289">
        <v>27</v>
      </c>
      <c r="Z57" s="257">
        <v>76.5</v>
      </c>
      <c r="AA57" s="38"/>
      <c r="AB57" s="244">
        <v>3545</v>
      </c>
      <c r="AC57" s="239">
        <v>90.5</v>
      </c>
      <c r="AD57" s="240">
        <v>5161</v>
      </c>
      <c r="AE57" s="240">
        <v>3092</v>
      </c>
      <c r="AF57" s="240" t="s">
        <v>550</v>
      </c>
      <c r="AG57" s="240">
        <v>2069</v>
      </c>
      <c r="AH57" s="240" t="s">
        <v>550</v>
      </c>
      <c r="AI57" s="240" t="s">
        <v>550</v>
      </c>
      <c r="AJ57" s="240">
        <v>68</v>
      </c>
      <c r="AK57" s="246">
        <v>1865</v>
      </c>
    </row>
    <row r="58" spans="1:37" ht="15.75" customHeight="1">
      <c r="A58" s="638" t="s">
        <v>268</v>
      </c>
      <c r="B58" s="144">
        <v>7254</v>
      </c>
      <c r="C58" s="126">
        <v>2591</v>
      </c>
      <c r="D58" s="126">
        <v>152</v>
      </c>
      <c r="E58" s="126">
        <v>313</v>
      </c>
      <c r="F58" s="128">
        <v>2126</v>
      </c>
      <c r="G58" s="770"/>
      <c r="H58" s="125">
        <v>407</v>
      </c>
      <c r="I58" s="124">
        <v>14.92</v>
      </c>
      <c r="J58" s="38"/>
      <c r="K58" s="125">
        <v>7</v>
      </c>
      <c r="L58" s="126">
        <v>199407</v>
      </c>
      <c r="M58" s="124">
        <v>79</v>
      </c>
      <c r="N58" s="447">
        <v>20235941</v>
      </c>
      <c r="O58" s="54">
        <v>88.1</v>
      </c>
      <c r="P58" s="124">
        <v>87.1</v>
      </c>
      <c r="Q58" s="38"/>
      <c r="R58" s="368">
        <v>244567</v>
      </c>
      <c r="S58" s="123">
        <v>96.9</v>
      </c>
      <c r="T58" s="439">
        <v>27207106</v>
      </c>
      <c r="U58" s="123">
        <v>87.5</v>
      </c>
      <c r="V58" s="54">
        <v>111.24602256232444</v>
      </c>
      <c r="W58" s="54">
        <v>1.6</v>
      </c>
      <c r="X58" s="54">
        <v>58.8</v>
      </c>
      <c r="Y58" s="54">
        <v>8.1999999999999993</v>
      </c>
      <c r="Z58" s="124">
        <v>42</v>
      </c>
      <c r="AA58" s="38"/>
      <c r="AB58" s="120">
        <v>1263</v>
      </c>
      <c r="AC58" s="116">
        <v>89.9</v>
      </c>
      <c r="AD58" s="129">
        <v>11079</v>
      </c>
      <c r="AE58" s="129">
        <v>6867</v>
      </c>
      <c r="AF58" s="185" t="s">
        <v>550</v>
      </c>
      <c r="AG58" s="129">
        <v>3317</v>
      </c>
      <c r="AH58" s="185" t="s">
        <v>550</v>
      </c>
      <c r="AI58" s="129">
        <v>895</v>
      </c>
      <c r="AJ58" s="129">
        <v>19</v>
      </c>
      <c r="AK58" s="130">
        <v>621</v>
      </c>
    </row>
    <row r="59" spans="1:37" ht="15.75" customHeight="1">
      <c r="A59" s="458" t="s">
        <v>216</v>
      </c>
      <c r="B59" s="290">
        <v>7637</v>
      </c>
      <c r="C59" s="259">
        <v>2836</v>
      </c>
      <c r="D59" s="259">
        <v>42</v>
      </c>
      <c r="E59" s="259">
        <v>406</v>
      </c>
      <c r="F59" s="261">
        <v>2388</v>
      </c>
      <c r="G59" s="770"/>
      <c r="H59" s="258">
        <v>303</v>
      </c>
      <c r="I59" s="257">
        <v>9.36</v>
      </c>
      <c r="J59" s="38"/>
      <c r="K59" s="258">
        <v>4</v>
      </c>
      <c r="L59" s="259">
        <v>271057</v>
      </c>
      <c r="M59" s="257">
        <v>64.2</v>
      </c>
      <c r="N59" s="273">
        <v>26995395</v>
      </c>
      <c r="O59" s="289">
        <v>75.2</v>
      </c>
      <c r="P59" s="257">
        <v>88.9</v>
      </c>
      <c r="Q59" s="38"/>
      <c r="R59" s="273">
        <v>410828</v>
      </c>
      <c r="S59" s="253">
        <v>99.4</v>
      </c>
      <c r="T59" s="436">
        <v>45641998</v>
      </c>
      <c r="U59" s="253">
        <v>91.7</v>
      </c>
      <c r="V59" s="289">
        <v>111.1</v>
      </c>
      <c r="W59" s="289">
        <v>22.5</v>
      </c>
      <c r="X59" s="289">
        <v>36.5</v>
      </c>
      <c r="Y59" s="289">
        <v>14.7</v>
      </c>
      <c r="Z59" s="257">
        <v>41.9</v>
      </c>
      <c r="AA59" s="38"/>
      <c r="AB59" s="244">
        <v>3248</v>
      </c>
      <c r="AC59" s="239">
        <v>91.7</v>
      </c>
      <c r="AD59" s="240">
        <v>8635</v>
      </c>
      <c r="AE59" s="240">
        <v>4040</v>
      </c>
      <c r="AF59" s="240" t="s">
        <v>550</v>
      </c>
      <c r="AG59" s="240" t="s">
        <v>550</v>
      </c>
      <c r="AH59" s="240">
        <v>4595</v>
      </c>
      <c r="AI59" s="240" t="s">
        <v>550</v>
      </c>
      <c r="AJ59" s="240">
        <v>47</v>
      </c>
      <c r="AK59" s="246">
        <v>1486</v>
      </c>
    </row>
    <row r="60" spans="1:37" ht="15.75" customHeight="1">
      <c r="A60" s="638" t="s">
        <v>259</v>
      </c>
      <c r="B60" s="144">
        <v>6816</v>
      </c>
      <c r="C60" s="189">
        <v>2356</v>
      </c>
      <c r="D60" s="189">
        <v>144</v>
      </c>
      <c r="E60" s="189">
        <v>325</v>
      </c>
      <c r="F60" s="191">
        <v>1887</v>
      </c>
      <c r="G60" s="770"/>
      <c r="H60" s="187">
        <v>344</v>
      </c>
      <c r="I60" s="190">
        <v>7.7</v>
      </c>
      <c r="J60" s="38"/>
      <c r="K60" s="187">
        <v>4</v>
      </c>
      <c r="L60" s="189">
        <v>329786</v>
      </c>
      <c r="M60" s="190">
        <v>65.2</v>
      </c>
      <c r="N60" s="443">
        <v>34003785</v>
      </c>
      <c r="O60" s="192">
        <v>78.8</v>
      </c>
      <c r="P60" s="190">
        <v>89.7</v>
      </c>
      <c r="Q60" s="38"/>
      <c r="R60" s="210">
        <v>474598</v>
      </c>
      <c r="S60" s="188">
        <v>96.84</v>
      </c>
      <c r="T60" s="440">
        <v>47602028</v>
      </c>
      <c r="U60" s="188">
        <v>95.59</v>
      </c>
      <c r="V60" s="192">
        <v>100.29</v>
      </c>
      <c r="W60" s="192">
        <v>90.2</v>
      </c>
      <c r="X60" s="192">
        <v>94.7</v>
      </c>
      <c r="Y60" s="192">
        <v>25.6</v>
      </c>
      <c r="Z60" s="190">
        <v>39.6</v>
      </c>
      <c r="AA60" s="38"/>
      <c r="AB60" s="182">
        <v>3437</v>
      </c>
      <c r="AC60" s="181">
        <v>84.4</v>
      </c>
      <c r="AD60" s="185">
        <v>6969</v>
      </c>
      <c r="AE60" s="185">
        <v>4510</v>
      </c>
      <c r="AF60" s="185" t="s">
        <v>550</v>
      </c>
      <c r="AG60" s="185">
        <v>2459</v>
      </c>
      <c r="AH60" s="185" t="s">
        <v>550</v>
      </c>
      <c r="AI60" s="185" t="s">
        <v>550</v>
      </c>
      <c r="AJ60" s="185">
        <v>87</v>
      </c>
      <c r="AK60" s="197">
        <v>2599</v>
      </c>
    </row>
    <row r="61" spans="1:37" ht="15.75" customHeight="1">
      <c r="A61" s="458" t="s">
        <v>260</v>
      </c>
      <c r="B61" s="290">
        <v>9401</v>
      </c>
      <c r="C61" s="259">
        <v>2305</v>
      </c>
      <c r="D61" s="259">
        <v>56</v>
      </c>
      <c r="E61" s="259">
        <v>269</v>
      </c>
      <c r="F61" s="261">
        <v>1980</v>
      </c>
      <c r="G61" s="770"/>
      <c r="H61" s="258">
        <v>733</v>
      </c>
      <c r="I61" s="257">
        <v>8.8800000000000008</v>
      </c>
      <c r="J61" s="38"/>
      <c r="K61" s="258">
        <v>3</v>
      </c>
      <c r="L61" s="259">
        <v>209547</v>
      </c>
      <c r="M61" s="257">
        <v>65.400000000000006</v>
      </c>
      <c r="N61" s="273">
        <v>21623117</v>
      </c>
      <c r="O61" s="289">
        <v>60.1</v>
      </c>
      <c r="P61" s="257">
        <v>80.400000000000006</v>
      </c>
      <c r="Q61" s="38"/>
      <c r="R61" s="273">
        <v>305279</v>
      </c>
      <c r="S61" s="253">
        <v>95.2</v>
      </c>
      <c r="T61" s="436">
        <v>35264239</v>
      </c>
      <c r="U61" s="253">
        <v>93.36</v>
      </c>
      <c r="V61" s="289">
        <v>115.5</v>
      </c>
      <c r="W61" s="289">
        <v>93.9</v>
      </c>
      <c r="X61" s="289">
        <v>94.8</v>
      </c>
      <c r="Y61" s="289">
        <v>20.8</v>
      </c>
      <c r="Z61" s="257">
        <v>47.1</v>
      </c>
      <c r="AA61" s="38"/>
      <c r="AB61" s="244">
        <v>1433</v>
      </c>
      <c r="AC61" s="239">
        <v>89.7</v>
      </c>
      <c r="AD61" s="240">
        <v>7208</v>
      </c>
      <c r="AE61" s="240">
        <v>5033</v>
      </c>
      <c r="AF61" s="240" t="s">
        <v>550</v>
      </c>
      <c r="AG61" s="455">
        <v>2175</v>
      </c>
      <c r="AH61" s="240" t="s">
        <v>550</v>
      </c>
      <c r="AI61" s="240" t="s">
        <v>550</v>
      </c>
      <c r="AJ61" s="240">
        <v>21</v>
      </c>
      <c r="AK61" s="246">
        <v>715</v>
      </c>
    </row>
    <row r="62" spans="1:37" ht="15.75" customHeight="1">
      <c r="A62" s="638" t="s">
        <v>266</v>
      </c>
      <c r="B62" s="219">
        <v>9220</v>
      </c>
      <c r="C62" s="189">
        <v>2777</v>
      </c>
      <c r="D62" s="126">
        <v>55</v>
      </c>
      <c r="E62" s="126">
        <v>271</v>
      </c>
      <c r="F62" s="191">
        <v>2451</v>
      </c>
      <c r="G62" s="770"/>
      <c r="H62" s="187">
        <v>454</v>
      </c>
      <c r="I62" s="190">
        <v>7.86</v>
      </c>
      <c r="J62" s="38"/>
      <c r="K62" s="187">
        <v>3</v>
      </c>
      <c r="L62" s="189">
        <v>262379</v>
      </c>
      <c r="M62" s="190">
        <v>86.8</v>
      </c>
      <c r="N62" s="443">
        <v>24042195</v>
      </c>
      <c r="O62" s="192">
        <v>84</v>
      </c>
      <c r="P62" s="190">
        <v>96.6</v>
      </c>
      <c r="Q62" s="38"/>
      <c r="R62" s="210">
        <v>274772</v>
      </c>
      <c r="S62" s="188">
        <v>96.5</v>
      </c>
      <c r="T62" s="440">
        <v>24919327</v>
      </c>
      <c r="U62" s="188">
        <v>89.9</v>
      </c>
      <c r="V62" s="192">
        <v>90.7</v>
      </c>
      <c r="W62" s="192">
        <v>61.2</v>
      </c>
      <c r="X62" s="192">
        <v>70</v>
      </c>
      <c r="Y62" s="192">
        <v>25.2</v>
      </c>
      <c r="Z62" s="190">
        <v>52.3</v>
      </c>
      <c r="AA62" s="38"/>
      <c r="AB62" s="182">
        <v>2421</v>
      </c>
      <c r="AC62" s="181">
        <v>81.599999999999994</v>
      </c>
      <c r="AD62" s="185">
        <v>7939</v>
      </c>
      <c r="AE62" s="185">
        <v>4279</v>
      </c>
      <c r="AF62" s="185" t="s">
        <v>550</v>
      </c>
      <c r="AG62" s="185">
        <v>2964</v>
      </c>
      <c r="AH62" s="185">
        <v>696</v>
      </c>
      <c r="AI62" s="185" t="s">
        <v>550</v>
      </c>
      <c r="AJ62" s="185">
        <v>16</v>
      </c>
      <c r="AK62" s="197">
        <v>690</v>
      </c>
    </row>
    <row r="63" spans="1:37" ht="15.75" customHeight="1">
      <c r="A63" s="458" t="s">
        <v>351</v>
      </c>
      <c r="B63" s="294">
        <v>6365</v>
      </c>
      <c r="C63" s="259">
        <v>2219.9409999999998</v>
      </c>
      <c r="D63" s="259">
        <v>129.64500000000001</v>
      </c>
      <c r="E63" s="259">
        <v>204.73699999999999</v>
      </c>
      <c r="F63" s="272">
        <v>1885.559</v>
      </c>
      <c r="G63" s="770"/>
      <c r="H63" s="270">
        <v>510</v>
      </c>
      <c r="I63" s="257">
        <v>10.7</v>
      </c>
      <c r="J63" s="38"/>
      <c r="K63" s="270">
        <v>11</v>
      </c>
      <c r="L63" s="259">
        <v>381084</v>
      </c>
      <c r="M63" s="257">
        <v>94.4</v>
      </c>
      <c r="N63" s="273">
        <v>36758619</v>
      </c>
      <c r="O63" s="289">
        <v>79.900000000000006</v>
      </c>
      <c r="P63" s="257">
        <v>97.9</v>
      </c>
      <c r="Q63" s="38"/>
      <c r="R63" s="349">
        <v>391862</v>
      </c>
      <c r="S63" s="253">
        <v>97.9</v>
      </c>
      <c r="T63" s="274">
        <v>37398454</v>
      </c>
      <c r="U63" s="253">
        <v>89.3</v>
      </c>
      <c r="V63" s="316">
        <v>95.4</v>
      </c>
      <c r="W63" s="289">
        <v>19.7</v>
      </c>
      <c r="X63" s="289">
        <v>41.9</v>
      </c>
      <c r="Y63" s="289">
        <v>19.600000000000001</v>
      </c>
      <c r="Z63" s="257">
        <v>56.4</v>
      </c>
      <c r="AA63" s="38"/>
      <c r="AB63" s="251">
        <v>1958</v>
      </c>
      <c r="AC63" s="239">
        <v>72.400000000000006</v>
      </c>
      <c r="AD63" s="240">
        <v>16035</v>
      </c>
      <c r="AE63" s="240">
        <v>9104</v>
      </c>
      <c r="AF63" s="240" t="s">
        <v>550</v>
      </c>
      <c r="AG63" s="240">
        <v>6552</v>
      </c>
      <c r="AH63" s="240">
        <v>379</v>
      </c>
      <c r="AI63" s="240" t="s">
        <v>550</v>
      </c>
      <c r="AJ63" s="240">
        <v>23</v>
      </c>
      <c r="AK63" s="246">
        <v>844</v>
      </c>
    </row>
    <row r="64" spans="1:37" ht="15.75" customHeight="1">
      <c r="A64" s="638" t="s">
        <v>566</v>
      </c>
      <c r="B64" s="63">
        <v>4052</v>
      </c>
      <c r="C64" s="189">
        <v>2124</v>
      </c>
      <c r="D64" s="189">
        <v>110</v>
      </c>
      <c r="E64" s="189">
        <v>208</v>
      </c>
      <c r="F64" s="191">
        <v>1806</v>
      </c>
      <c r="G64" s="770"/>
      <c r="H64" s="203">
        <v>425</v>
      </c>
      <c r="I64" s="190">
        <v>17.38</v>
      </c>
      <c r="J64" s="38"/>
      <c r="K64" s="203">
        <v>4</v>
      </c>
      <c r="L64" s="189">
        <v>145475</v>
      </c>
      <c r="M64" s="190">
        <v>60.4</v>
      </c>
      <c r="N64" s="210">
        <v>14021228</v>
      </c>
      <c r="O64" s="188">
        <v>95.9</v>
      </c>
      <c r="P64" s="190">
        <v>79.400000000000006</v>
      </c>
      <c r="Q64" s="47"/>
      <c r="R64" s="210">
        <v>237123</v>
      </c>
      <c r="S64" s="188">
        <v>98.4</v>
      </c>
      <c r="T64" s="193">
        <v>24201155</v>
      </c>
      <c r="U64" s="188">
        <v>88.7</v>
      </c>
      <c r="V64" s="62">
        <v>102.1</v>
      </c>
      <c r="W64" s="192">
        <v>45.9</v>
      </c>
      <c r="X64" s="192">
        <v>14.7</v>
      </c>
      <c r="Y64" s="192">
        <v>8.1999999999999993</v>
      </c>
      <c r="Z64" s="190">
        <v>14.3</v>
      </c>
      <c r="AA64" s="38"/>
      <c r="AB64" s="208">
        <v>1030</v>
      </c>
      <c r="AC64" s="181">
        <v>90.3</v>
      </c>
      <c r="AD64" s="185">
        <v>9071</v>
      </c>
      <c r="AE64" s="185">
        <v>5282</v>
      </c>
      <c r="AF64" s="185" t="s">
        <v>550</v>
      </c>
      <c r="AG64" s="185">
        <v>3509</v>
      </c>
      <c r="AH64" s="185">
        <v>280</v>
      </c>
      <c r="AI64" s="185" t="s">
        <v>550</v>
      </c>
      <c r="AJ64" s="185">
        <v>36</v>
      </c>
      <c r="AK64" s="197">
        <v>766</v>
      </c>
    </row>
    <row r="65" spans="1:37" ht="15.75" customHeight="1">
      <c r="A65" s="458" t="s">
        <v>261</v>
      </c>
      <c r="B65" s="294">
        <v>7933</v>
      </c>
      <c r="C65" s="259">
        <v>2862</v>
      </c>
      <c r="D65" s="259">
        <v>130</v>
      </c>
      <c r="E65" s="259">
        <v>252</v>
      </c>
      <c r="F65" s="272">
        <v>2480</v>
      </c>
      <c r="G65" s="770"/>
      <c r="H65" s="270">
        <v>788</v>
      </c>
      <c r="I65" s="257">
        <v>14.89</v>
      </c>
      <c r="J65" s="38"/>
      <c r="K65" s="270">
        <v>5</v>
      </c>
      <c r="L65" s="259">
        <v>315238</v>
      </c>
      <c r="M65" s="257">
        <v>66.2</v>
      </c>
      <c r="N65" s="273">
        <v>33538473</v>
      </c>
      <c r="O65" s="289">
        <v>79</v>
      </c>
      <c r="P65" s="257">
        <v>85.4</v>
      </c>
      <c r="Q65" s="38"/>
      <c r="R65" s="349">
        <v>474313</v>
      </c>
      <c r="S65" s="253">
        <v>99.8</v>
      </c>
      <c r="T65" s="274">
        <v>45255371</v>
      </c>
      <c r="U65" s="253">
        <v>88.6</v>
      </c>
      <c r="V65" s="316">
        <v>95.4</v>
      </c>
      <c r="W65" s="289">
        <v>1.8</v>
      </c>
      <c r="X65" s="289">
        <v>77.8</v>
      </c>
      <c r="Y65" s="289">
        <v>18.399999999999999</v>
      </c>
      <c r="Z65" s="257">
        <v>70</v>
      </c>
      <c r="AA65" s="38"/>
      <c r="AB65" s="251">
        <v>3086</v>
      </c>
      <c r="AC65" s="239" t="s">
        <v>757</v>
      </c>
      <c r="AD65" s="240">
        <v>11389</v>
      </c>
      <c r="AE65" s="240">
        <v>5248</v>
      </c>
      <c r="AF65" s="240" t="s">
        <v>550</v>
      </c>
      <c r="AG65" s="240">
        <v>6035</v>
      </c>
      <c r="AH65" s="240">
        <v>106</v>
      </c>
      <c r="AI65" s="240" t="s">
        <v>550</v>
      </c>
      <c r="AJ65" s="240">
        <v>26</v>
      </c>
      <c r="AK65" s="246">
        <v>899</v>
      </c>
    </row>
    <row r="66" spans="1:37" ht="15.75" customHeight="1">
      <c r="A66" s="638" t="s">
        <v>222</v>
      </c>
      <c r="B66" s="63">
        <v>8812</v>
      </c>
      <c r="C66" s="189">
        <v>3135</v>
      </c>
      <c r="D66" s="189">
        <v>116</v>
      </c>
      <c r="E66" s="189">
        <v>334</v>
      </c>
      <c r="F66" s="191">
        <v>2685</v>
      </c>
      <c r="G66" s="770"/>
      <c r="H66" s="203">
        <v>533</v>
      </c>
      <c r="I66" s="190">
        <v>23.48</v>
      </c>
      <c r="J66" s="38"/>
      <c r="K66" s="203">
        <v>6</v>
      </c>
      <c r="L66" s="189">
        <v>365750</v>
      </c>
      <c r="M66" s="190">
        <v>91.5</v>
      </c>
      <c r="N66" s="210">
        <v>37327274</v>
      </c>
      <c r="O66" s="188">
        <v>79.900000000000006</v>
      </c>
      <c r="P66" s="190">
        <v>99.2</v>
      </c>
      <c r="Q66" s="47"/>
      <c r="R66" s="210">
        <v>397919</v>
      </c>
      <c r="S66" s="188">
        <v>99.5</v>
      </c>
      <c r="T66" s="193">
        <v>43062149</v>
      </c>
      <c r="U66" s="188">
        <v>89.2</v>
      </c>
      <c r="V66" s="62">
        <v>108.2</v>
      </c>
      <c r="W66" s="192">
        <v>6.6</v>
      </c>
      <c r="X66" s="192">
        <v>79.400000000000006</v>
      </c>
      <c r="Y66" s="192">
        <v>12.2</v>
      </c>
      <c r="Z66" s="190">
        <v>43.1</v>
      </c>
      <c r="AA66" s="38"/>
      <c r="AB66" s="208">
        <v>3350</v>
      </c>
      <c r="AC66" s="181">
        <v>86.4</v>
      </c>
      <c r="AD66" s="185">
        <v>9775</v>
      </c>
      <c r="AE66" s="185">
        <v>5389</v>
      </c>
      <c r="AF66" s="185" t="s">
        <v>550</v>
      </c>
      <c r="AG66" s="185">
        <v>4386</v>
      </c>
      <c r="AH66" s="185" t="s">
        <v>550</v>
      </c>
      <c r="AI66" s="185" t="s">
        <v>550</v>
      </c>
      <c r="AJ66" s="185">
        <v>6</v>
      </c>
      <c r="AK66" s="197">
        <v>247</v>
      </c>
    </row>
    <row r="67" spans="1:37" ht="15.75" customHeight="1">
      <c r="A67" s="458" t="s">
        <v>251</v>
      </c>
      <c r="B67" s="294">
        <v>8634</v>
      </c>
      <c r="C67" s="259">
        <v>3062.87</v>
      </c>
      <c r="D67" s="259">
        <v>100.13</v>
      </c>
      <c r="E67" s="259">
        <v>285.54000000000002</v>
      </c>
      <c r="F67" s="261">
        <v>2677.2</v>
      </c>
      <c r="G67" s="770"/>
      <c r="H67" s="270">
        <v>687</v>
      </c>
      <c r="I67" s="257">
        <v>7.95</v>
      </c>
      <c r="J67" s="38"/>
      <c r="K67" s="270">
        <v>2</v>
      </c>
      <c r="L67" s="259">
        <v>469000</v>
      </c>
      <c r="M67" s="257">
        <v>79.5</v>
      </c>
      <c r="N67" s="273">
        <v>53917001</v>
      </c>
      <c r="O67" s="289">
        <v>89.1</v>
      </c>
      <c r="P67" s="257">
        <v>94.4</v>
      </c>
      <c r="Q67" s="38"/>
      <c r="R67" s="349">
        <v>571700</v>
      </c>
      <c r="S67" s="253">
        <v>99</v>
      </c>
      <c r="T67" s="274">
        <v>58860529</v>
      </c>
      <c r="U67" s="253">
        <v>94.2</v>
      </c>
      <c r="V67" s="316">
        <v>103</v>
      </c>
      <c r="W67" s="289">
        <v>4.3</v>
      </c>
      <c r="X67" s="289">
        <v>49.2</v>
      </c>
      <c r="Y67" s="289">
        <v>34.799999999999997</v>
      </c>
      <c r="Z67" s="257">
        <v>52.1</v>
      </c>
      <c r="AA67" s="38"/>
      <c r="AB67" s="251">
        <v>5015</v>
      </c>
      <c r="AC67" s="239">
        <v>75.010000000000005</v>
      </c>
      <c r="AD67" s="240">
        <v>16533</v>
      </c>
      <c r="AE67" s="240">
        <v>11080</v>
      </c>
      <c r="AF67" s="240" t="s">
        <v>550</v>
      </c>
      <c r="AG67" s="240">
        <v>4771</v>
      </c>
      <c r="AH67" s="240">
        <v>122</v>
      </c>
      <c r="AI67" s="240">
        <v>560</v>
      </c>
      <c r="AJ67" s="240">
        <v>44</v>
      </c>
      <c r="AK67" s="246">
        <v>1147</v>
      </c>
    </row>
    <row r="68" spans="1:37" ht="15.75" customHeight="1" thickBot="1">
      <c r="A68" s="638" t="s">
        <v>499</v>
      </c>
      <c r="B68" s="63">
        <v>1907</v>
      </c>
      <c r="C68" s="189">
        <v>502</v>
      </c>
      <c r="D68" s="189">
        <v>31</v>
      </c>
      <c r="E68" s="189">
        <v>52</v>
      </c>
      <c r="F68" s="191">
        <v>419</v>
      </c>
      <c r="G68" s="770"/>
      <c r="H68" s="187">
        <v>167</v>
      </c>
      <c r="I68" s="190">
        <v>6</v>
      </c>
      <c r="J68" s="38"/>
      <c r="K68" s="187" t="s">
        <v>790</v>
      </c>
      <c r="L68" s="189">
        <v>311725</v>
      </c>
      <c r="M68" s="190">
        <v>98.3</v>
      </c>
      <c r="N68" s="210">
        <v>33762988</v>
      </c>
      <c r="O68" s="192">
        <v>100</v>
      </c>
      <c r="P68" s="190">
        <v>98.62</v>
      </c>
      <c r="Q68" s="38"/>
      <c r="R68" s="210">
        <v>314159</v>
      </c>
      <c r="S68" s="188">
        <v>100</v>
      </c>
      <c r="T68" s="193">
        <v>34980701</v>
      </c>
      <c r="U68" s="188">
        <v>96</v>
      </c>
      <c r="V68" s="192">
        <v>111.3</v>
      </c>
      <c r="W68" s="192" t="s">
        <v>550</v>
      </c>
      <c r="X68" s="188">
        <v>91.3</v>
      </c>
      <c r="Y68" s="188">
        <v>8</v>
      </c>
      <c r="Z68" s="190">
        <v>61.8</v>
      </c>
      <c r="AA68" s="38"/>
      <c r="AB68" s="182">
        <v>1658</v>
      </c>
      <c r="AC68" s="181">
        <v>68.599999999999994</v>
      </c>
      <c r="AD68" s="185">
        <v>8626</v>
      </c>
      <c r="AE68" s="185">
        <v>5863</v>
      </c>
      <c r="AF68" s="185" t="s">
        <v>550</v>
      </c>
      <c r="AG68" s="185">
        <v>2628</v>
      </c>
      <c r="AH68" s="185">
        <v>135</v>
      </c>
      <c r="AI68" s="185" t="s">
        <v>550</v>
      </c>
      <c r="AJ68" s="185">
        <v>16</v>
      </c>
      <c r="AK68" s="197">
        <v>692</v>
      </c>
    </row>
    <row r="69" spans="1:37" s="701" customFormat="1" ht="15" customHeight="1" thickTop="1">
      <c r="A69" s="689" t="s">
        <v>665</v>
      </c>
      <c r="B69" s="588">
        <f>SUM(B7:B68)</f>
        <v>464957</v>
      </c>
      <c r="C69" s="585">
        <f>SUM(C7:C68)</f>
        <v>142613.91398000001</v>
      </c>
      <c r="D69" s="585">
        <f>SUM(D7:D68)</f>
        <v>5016.331000000001</v>
      </c>
      <c r="E69" s="585">
        <f>SUM(E7:E68)</f>
        <v>13795.368999999999</v>
      </c>
      <c r="F69" s="693">
        <f>SUM(F7:F68)</f>
        <v>123800.47797999998</v>
      </c>
      <c r="G69" s="776"/>
      <c r="H69" s="690">
        <f>SUM(H7:H68)</f>
        <v>25076</v>
      </c>
      <c r="I69" s="691">
        <f>SUM(I7:I68)</f>
        <v>682.90900000000022</v>
      </c>
      <c r="J69" s="779"/>
      <c r="K69" s="690">
        <f>SUM(K7:K68)</f>
        <v>202</v>
      </c>
      <c r="L69" s="585">
        <f>SUM(L7:L68)</f>
        <v>19446317</v>
      </c>
      <c r="M69" s="587" t="s">
        <v>550</v>
      </c>
      <c r="N69" s="692">
        <f>SUM(N7:N68)</f>
        <v>2050567801</v>
      </c>
      <c r="O69" s="585" t="s">
        <v>550</v>
      </c>
      <c r="P69" s="693" t="s">
        <v>550</v>
      </c>
      <c r="Q69" s="781"/>
      <c r="R69" s="694">
        <f>SUM(R7:R68)</f>
        <v>22214432</v>
      </c>
      <c r="S69" s="585" t="s">
        <v>550</v>
      </c>
      <c r="T69" s="695">
        <f>SUM(T7:T68)</f>
        <v>2295907629</v>
      </c>
      <c r="U69" s="585" t="s">
        <v>550</v>
      </c>
      <c r="V69" s="585">
        <f>SUM(V7:V68)</f>
        <v>6530.500808190237</v>
      </c>
      <c r="W69" s="696" t="s">
        <v>550</v>
      </c>
      <c r="X69" s="585" t="s">
        <v>550</v>
      </c>
      <c r="Y69" s="585" t="s">
        <v>550</v>
      </c>
      <c r="Z69" s="587" t="s">
        <v>550</v>
      </c>
      <c r="AA69" s="781"/>
      <c r="AB69" s="697">
        <f>SUM(AB7:AB68)</f>
        <v>150002</v>
      </c>
      <c r="AC69" s="698">
        <f t="shared" ref="AC69:AI69" si="0">SUM(AC7:AC68)</f>
        <v>5285.1324660503606</v>
      </c>
      <c r="AD69" s="699">
        <f t="shared" si="0"/>
        <v>540379</v>
      </c>
      <c r="AE69" s="699">
        <f t="shared" si="0"/>
        <v>232340</v>
      </c>
      <c r="AF69" s="699">
        <f>SUM(AF7:AF68)</f>
        <v>99</v>
      </c>
      <c r="AG69" s="699">
        <f t="shared" si="0"/>
        <v>195289</v>
      </c>
      <c r="AH69" s="699">
        <f t="shared" si="0"/>
        <v>22063</v>
      </c>
      <c r="AI69" s="699">
        <f t="shared" si="0"/>
        <v>90683</v>
      </c>
      <c r="AJ69" s="699">
        <f>SUM(AJ7:AJ68)</f>
        <v>1908</v>
      </c>
      <c r="AK69" s="700">
        <f>SUM(AK7:AK68)</f>
        <v>63960</v>
      </c>
    </row>
    <row r="70" spans="1:37" ht="15" customHeight="1">
      <c r="A70" s="980" t="s">
        <v>666</v>
      </c>
      <c r="B70" s="981">
        <f>AVERAGE(B7:B68)</f>
        <v>7499.3064516129034</v>
      </c>
      <c r="C70" s="963">
        <f>AVERAGE(C7:C68)</f>
        <v>2300.2244190322581</v>
      </c>
      <c r="D70" s="963">
        <f>AVERAGE(D7:D68)</f>
        <v>80.908564516129047</v>
      </c>
      <c r="E70" s="963">
        <f>AVERAGE(E7:E68)</f>
        <v>222.5059516129032</v>
      </c>
      <c r="F70" s="982">
        <f>AVERAGE(F7:F68)</f>
        <v>1996.7819029032255</v>
      </c>
      <c r="G70" s="777"/>
      <c r="H70" s="965">
        <f>AVERAGE(H7:H68)</f>
        <v>404.45161290322579</v>
      </c>
      <c r="I70" s="967">
        <f>AVERAGE(I7:I68)</f>
        <v>11.014661290322584</v>
      </c>
      <c r="J70" s="780"/>
      <c r="K70" s="962">
        <f t="shared" ref="K70:P70" si="1">AVERAGE(K7:K68)</f>
        <v>4.1224489795918364</v>
      </c>
      <c r="L70" s="963">
        <f t="shared" si="1"/>
        <v>313650.27419354836</v>
      </c>
      <c r="M70" s="967">
        <f t="shared" si="1"/>
        <v>85.920645161290295</v>
      </c>
      <c r="N70" s="983">
        <f t="shared" si="1"/>
        <v>33073674.209677421</v>
      </c>
      <c r="O70" s="966">
        <f t="shared" si="1"/>
        <v>78.748548387096776</v>
      </c>
      <c r="P70" s="984">
        <f t="shared" si="1"/>
        <v>94.214564516129016</v>
      </c>
      <c r="Q70" s="38"/>
      <c r="R70" s="570">
        <f>AVERAGE(R7:R68)</f>
        <v>358297.29032258067</v>
      </c>
      <c r="S70" s="966">
        <f>AVERAGE(S7:S68)</f>
        <v>98.891516129032226</v>
      </c>
      <c r="T70" s="963">
        <f t="shared" ref="T70:X70" si="2">AVERAGE(T7:T68)</f>
        <v>37637829.983606555</v>
      </c>
      <c r="U70" s="966">
        <f t="shared" si="2"/>
        <v>91.316065573770487</v>
      </c>
      <c r="V70" s="966">
        <f t="shared" si="2"/>
        <v>107.0573902982006</v>
      </c>
      <c r="W70" s="966">
        <f t="shared" si="2"/>
        <v>39.866896551724139</v>
      </c>
      <c r="X70" s="966">
        <f t="shared" si="2"/>
        <v>65.505333333333354</v>
      </c>
      <c r="Y70" s="966">
        <f>AVERAGE(Y7:Y68)</f>
        <v>23.04819672131147</v>
      </c>
      <c r="Z70" s="967">
        <f t="shared" ref="Z70" si="3">AVERAGE(Z7:Z68)</f>
        <v>51.594833333333341</v>
      </c>
      <c r="AA70" s="38"/>
      <c r="AB70" s="955">
        <f>AVERAGE(AB7:AB68)</f>
        <v>2419.3870967741937</v>
      </c>
      <c r="AC70" s="953">
        <f>AVERAGE(AC7:AC68)</f>
        <v>89.578516373734928</v>
      </c>
      <c r="AD70" s="949">
        <f>AVERAGE(AD7:AD68)</f>
        <v>8715.7903225806458</v>
      </c>
      <c r="AE70" s="949">
        <f>AVERAGE(AE7:AE68)</f>
        <v>3747.4193548387098</v>
      </c>
      <c r="AF70" s="949">
        <f>AVERAGE(AF7:AF68)</f>
        <v>99</v>
      </c>
      <c r="AG70" s="949">
        <f t="shared" ref="AG70:AK70" si="4">AVERAGE(AG7:AG68)</f>
        <v>3201.4590163934427</v>
      </c>
      <c r="AH70" s="949">
        <f t="shared" si="4"/>
        <v>711.70967741935488</v>
      </c>
      <c r="AI70" s="949">
        <f t="shared" si="4"/>
        <v>3778.4583333333335</v>
      </c>
      <c r="AJ70" s="949">
        <f t="shared" si="4"/>
        <v>30.774193548387096</v>
      </c>
      <c r="AK70" s="951">
        <f t="shared" si="4"/>
        <v>1031.6129032258063</v>
      </c>
    </row>
    <row r="71" spans="1:37" s="113" customFormat="1" ht="13.15" customHeight="1">
      <c r="A71" s="936" t="s">
        <v>793</v>
      </c>
      <c r="B71" s="1563"/>
      <c r="C71" s="1563"/>
      <c r="D71" s="1563"/>
      <c r="E71" s="1563"/>
      <c r="H71" s="40"/>
      <c r="I71" s="40"/>
      <c r="K71" s="40"/>
      <c r="L71" s="799"/>
      <c r="M71" s="799"/>
      <c r="N71" s="40"/>
      <c r="O71" s="40"/>
      <c r="P71" s="714"/>
      <c r="Q71" s="714"/>
      <c r="R71" s="1564"/>
      <c r="S71" s="1565"/>
      <c r="T71" s="1565"/>
      <c r="U71" s="1565"/>
      <c r="V71" s="1565"/>
      <c r="W71" s="784"/>
      <c r="X71" s="784"/>
      <c r="Y71" s="784"/>
      <c r="Z71" s="784"/>
      <c r="AA71" s="784"/>
      <c r="AB71" s="40"/>
      <c r="AC71" s="40"/>
      <c r="AD71" s="40"/>
      <c r="AE71" s="40"/>
      <c r="AF71" s="40"/>
      <c r="AG71" s="40"/>
      <c r="AH71" s="40"/>
      <c r="AI71" s="40"/>
      <c r="AJ71" s="40"/>
      <c r="AK71" s="40"/>
    </row>
    <row r="126" spans="1:37" ht="27" customHeight="1">
      <c r="A126" s="1448"/>
      <c r="B126" s="1448"/>
      <c r="C126" s="1448"/>
      <c r="D126" s="1448"/>
      <c r="E126" s="1448"/>
      <c r="F126" s="1448"/>
      <c r="G126" s="1448"/>
      <c r="H126" s="1448"/>
      <c r="I126" s="1448"/>
      <c r="J126" s="1448"/>
      <c r="K126" s="1448"/>
      <c r="L126" s="1448"/>
      <c r="M126" s="1448"/>
      <c r="N126" s="1448"/>
      <c r="O126" s="1448"/>
      <c r="P126" s="1448"/>
      <c r="Q126" s="1448"/>
      <c r="R126" s="1448"/>
      <c r="S126" s="1448"/>
      <c r="T126" s="1448"/>
      <c r="U126" s="1448"/>
      <c r="V126" s="1448"/>
      <c r="W126" s="749"/>
      <c r="X126" s="749"/>
      <c r="Y126" s="749"/>
      <c r="Z126" s="749"/>
      <c r="AA126" s="749"/>
      <c r="AB126" s="1448"/>
      <c r="AC126" s="1448"/>
      <c r="AD126" s="1448"/>
      <c r="AE126" s="1448"/>
      <c r="AF126" s="1448"/>
      <c r="AG126" s="1448"/>
      <c r="AH126" s="1448"/>
      <c r="AI126" s="1448"/>
      <c r="AJ126" s="749"/>
      <c r="AK126" s="749"/>
    </row>
  </sheetData>
  <customSheetViews>
    <customSheetView guid="{CFB8F6A3-286B-44DA-98E2-E06FA9DC17D9}" scale="90" showGridLines="0">
      <pane xSplit="1" ySplit="6" topLeftCell="B40" activePane="bottomRight" state="frozen"/>
      <selection pane="bottomRight" activeCell="A7" sqref="A7:A54"/>
      <colBreaks count="2" manualBreakCount="2">
        <brk id="24" max="1048575" man="1"/>
        <brk id="68" max="1048575" man="1"/>
      </colBreaks>
      <pageMargins left="0.70866141732283472" right="0.43307086614173229" top="0.78740157480314965" bottom="0.39370078740157483" header="0.51181102362204722" footer="0.19685039370078741"/>
      <pageSetup paperSize="9" scale="80" firstPageNumber="12" fitToWidth="0" orientation="portrait" useFirstPageNumber="1" r:id="rId1"/>
      <headerFooter alignWithMargins="0"/>
    </customSheetView>
    <customSheetView guid="{429188B7-F8E8-41E0-BAA6-8F869C883D4F}" showGridLines="0">
      <pane xSplit="1" ySplit="6" topLeftCell="V46" activePane="bottomRight" state="frozen"/>
      <selection pane="bottomRight" activeCell="AD70" sqref="AD70"/>
      <colBreaks count="4" manualBreakCount="4">
        <brk id="17" min="1" max="76" man="1"/>
        <brk id="26" min="1" max="76" man="1"/>
        <brk id="37" max="72" man="1"/>
        <brk id="66" max="1048575" man="1"/>
      </colBreaks>
      <pageMargins left="0.74803149606299202" right="0.23622047244094502" top="0.81" bottom="0.39370078740157499" header="0.59055118110236204" footer="0.31496062992126"/>
      <pageSetup paperSize="8" scale="92" firstPageNumber="12" fitToWidth="0" orientation="portrait" r:id="rId2"/>
      <headerFooter alignWithMargins="0">
        <oddHeader>&amp;L&amp;"ＭＳ Ｐゴシック,太字"&amp;16 ６　都　市</oddHeader>
      </headerFooter>
    </customSheetView>
  </customSheetViews>
  <mergeCells count="37">
    <mergeCell ref="X3:X5"/>
    <mergeCell ref="Z3:Z5"/>
    <mergeCell ref="Y3:Y5"/>
    <mergeCell ref="AE4:AE5"/>
    <mergeCell ref="AD3:AI3"/>
    <mergeCell ref="AB3:AC3"/>
    <mergeCell ref="AC4:AC5"/>
    <mergeCell ref="AF4:AF5"/>
    <mergeCell ref="H2:I2"/>
    <mergeCell ref="R2:S2"/>
    <mergeCell ref="S4:S5"/>
    <mergeCell ref="I3:I5"/>
    <mergeCell ref="M4:M5"/>
    <mergeCell ref="H3:H5"/>
    <mergeCell ref="P3:P5"/>
    <mergeCell ref="K3:K5"/>
    <mergeCell ref="AJ3:AK5"/>
    <mergeCell ref="B3:B5"/>
    <mergeCell ref="C3:C5"/>
    <mergeCell ref="U4:U5"/>
    <mergeCell ref="L3:M3"/>
    <mergeCell ref="O4:O5"/>
    <mergeCell ref="F4:F5"/>
    <mergeCell ref="D3:F3"/>
    <mergeCell ref="V3:V5"/>
    <mergeCell ref="AG4:AG5"/>
    <mergeCell ref="AI4:AI5"/>
    <mergeCell ref="D4:D5"/>
    <mergeCell ref="AB4:AB5"/>
    <mergeCell ref="E4:E5"/>
    <mergeCell ref="W3:W5"/>
    <mergeCell ref="AH4:AH5"/>
    <mergeCell ref="A126:J126"/>
    <mergeCell ref="K126:V126"/>
    <mergeCell ref="AB126:AI126"/>
    <mergeCell ref="B71:E71"/>
    <mergeCell ref="R71:V71"/>
  </mergeCells>
  <phoneticPr fontId="2"/>
  <dataValidations count="1">
    <dataValidation imeMode="disabled" allowBlank="1" showInputMessage="1" showErrorMessage="1" sqref="B7:AK68" xr:uid="{00000000-0002-0000-0700-000000000000}"/>
  </dataValidations>
  <pageMargins left="0.74803149606299202" right="0.23622047244094502" top="0.81" bottom="0.39370078740157499" header="0.59055118110236204" footer="0.31496062992126"/>
  <pageSetup paperSize="9" scale="61" firstPageNumber="12" fitToWidth="0" orientation="portrait" r:id="rId3"/>
  <headerFooter alignWithMargins="0">
    <oddHeader>&amp;L&amp;"ＭＳ Ｐゴシック,太字"&amp;16 ６　都　市</oddHeader>
  </headerFooter>
  <colBreaks count="4" manualBreakCount="4">
    <brk id="17" min="1" max="76" man="1"/>
    <brk id="27" min="1" max="76" man="1"/>
    <brk id="37" max="72" man="1"/>
    <brk id="66" max="1048575" man="1"/>
  </colBreaks>
  <drawing r:id="rId4"/>
  <legacy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DB140"/>
  <sheetViews>
    <sheetView showGridLines="0" view="pageBreakPreview" zoomScaleNormal="100" zoomScaleSheetLayoutView="100" workbookViewId="0">
      <pane xSplit="1" ySplit="7" topLeftCell="BL8" activePane="bottomRight" state="frozen"/>
      <selection sqref="A1:C2"/>
      <selection pane="topRight" sqref="A1:C2"/>
      <selection pane="bottomLeft" sqref="A1:C2"/>
      <selection pane="bottomRight"/>
    </sheetView>
  </sheetViews>
  <sheetFormatPr defaultColWidth="8.875" defaultRowHeight="13.5"/>
  <cols>
    <col min="1" max="1" width="12.875" customWidth="1"/>
    <col min="2" max="9" width="11.625" customWidth="1"/>
    <col min="10" max="10" width="9.5" customWidth="1"/>
    <col min="11" max="12" width="9.75" customWidth="1"/>
    <col min="13" max="13" width="7.375" customWidth="1"/>
    <col min="14" max="14" width="8.25" customWidth="1"/>
    <col min="15" max="15" width="9.75" customWidth="1"/>
    <col min="16" max="17" width="9.25" customWidth="1"/>
    <col min="18" max="18" width="9.625" customWidth="1"/>
    <col min="19" max="19" width="7.5" customWidth="1"/>
    <col min="20" max="20" width="8.125" customWidth="1"/>
    <col min="21" max="21" width="9.625" customWidth="1"/>
    <col min="22" max="22" width="7.5" customWidth="1"/>
    <col min="23" max="23" width="10" customWidth="1"/>
    <col min="24" max="24" width="6.25" customWidth="1"/>
    <col min="25" max="25" width="7.5" customWidth="1"/>
    <col min="26" max="26" width="10" customWidth="1"/>
    <col min="27" max="27" width="6.25" customWidth="1"/>
    <col min="28" max="28" width="7.5" customWidth="1"/>
    <col min="29" max="29" width="10" customWidth="1"/>
    <col min="30" max="30" width="6.25" customWidth="1"/>
    <col min="31" max="31" width="6.5" customWidth="1"/>
    <col min="32" max="32" width="9.5" customWidth="1"/>
    <col min="33" max="33" width="7.875" customWidth="1"/>
    <col min="34" max="34" width="6" customWidth="1"/>
    <col min="35" max="35" width="6.625" customWidth="1"/>
    <col min="36" max="36" width="7.375" customWidth="1"/>
    <col min="37" max="37" width="6" customWidth="1"/>
    <col min="38" max="38" width="7.5" customWidth="1"/>
    <col min="39" max="39" width="7.375" customWidth="1"/>
    <col min="40" max="42" width="7.5" customWidth="1"/>
    <col min="43" max="43" width="9.25" customWidth="1"/>
    <col min="44" max="44" width="12.25" customWidth="1"/>
    <col min="45" max="45" width="9.625" customWidth="1"/>
    <col min="46" max="47" width="12.375" customWidth="1"/>
    <col min="48" max="57" width="6.25" customWidth="1"/>
    <col min="58" max="58" width="6.875" customWidth="1"/>
    <col min="59" max="59" width="1.875" customWidth="1"/>
    <col min="60" max="60" width="6.125" customWidth="1"/>
    <col min="61" max="61" width="11.25" customWidth="1"/>
    <col min="62" max="62" width="6.125" customWidth="1"/>
    <col min="63" max="63" width="11.25" customWidth="1"/>
    <col min="64" max="65" width="7.625" customWidth="1"/>
    <col min="66" max="66" width="13.75" customWidth="1"/>
    <col min="67" max="67" width="7.625" customWidth="1"/>
    <col min="68" max="68" width="10.25" customWidth="1"/>
    <col min="69" max="70" width="7.5" customWidth="1"/>
    <col min="71" max="71" width="2" customWidth="1"/>
    <col min="72" max="72" width="9.375" customWidth="1"/>
    <col min="73" max="73" width="9.75" customWidth="1"/>
    <col min="74" max="74" width="2.125" customWidth="1"/>
    <col min="75" max="83" width="8.5" customWidth="1"/>
    <col min="84" max="84" width="3" customWidth="1"/>
    <col min="85" max="85" width="12.5" customWidth="1"/>
    <col min="86" max="86" width="10.75" customWidth="1"/>
    <col min="87" max="87" width="9.875" customWidth="1"/>
    <col min="88" max="88" width="11.875" customWidth="1"/>
    <col min="89" max="96" width="10" customWidth="1"/>
    <col min="97" max="97" width="3.375" customWidth="1"/>
    <col min="98" max="98" width="9.75" customWidth="1"/>
    <col min="99" max="104" width="11.25" customWidth="1"/>
    <col min="105" max="106" width="17.75" customWidth="1"/>
    <col min="107" max="107" width="8.875" customWidth="1"/>
  </cols>
  <sheetData>
    <row r="1" spans="1:106" ht="18.75">
      <c r="A1" s="1" t="s">
        <v>564</v>
      </c>
      <c r="B1" s="1"/>
      <c r="C1" s="1"/>
      <c r="D1" s="1"/>
      <c r="E1" s="1"/>
      <c r="G1" s="1"/>
      <c r="I1" s="1"/>
      <c r="V1" s="658"/>
      <c r="W1" s="658"/>
      <c r="X1" s="658"/>
      <c r="Y1" s="658"/>
      <c r="Z1" s="658"/>
      <c r="AA1" s="658"/>
      <c r="AB1" s="658"/>
      <c r="AC1" s="658"/>
      <c r="AD1" s="658"/>
      <c r="AE1" s="658"/>
      <c r="AF1" s="658"/>
    </row>
    <row r="2" spans="1:106" ht="18.75" customHeight="1">
      <c r="B2" s="19" t="s">
        <v>433</v>
      </c>
      <c r="C2" s="791"/>
      <c r="D2" s="791"/>
      <c r="E2" s="791"/>
      <c r="F2" s="43"/>
      <c r="G2" s="791"/>
      <c r="H2" s="43"/>
      <c r="I2" s="791"/>
      <c r="M2" s="1685"/>
      <c r="N2" s="1685"/>
      <c r="V2" s="662"/>
      <c r="W2" s="662"/>
      <c r="Y2" s="662"/>
      <c r="Z2" s="662"/>
      <c r="AB2" s="1685"/>
      <c r="AC2" s="1685"/>
      <c r="AN2" s="1685"/>
      <c r="AO2" s="1685"/>
      <c r="AP2" s="1685"/>
      <c r="AV2" s="791"/>
      <c r="AZ2" s="1685"/>
      <c r="BA2" s="1685"/>
      <c r="BB2" s="1685"/>
      <c r="BH2" s="915" t="s">
        <v>501</v>
      </c>
      <c r="BI2" s="662"/>
      <c r="BJ2" s="662"/>
      <c r="BK2" s="772"/>
      <c r="BL2" s="662"/>
      <c r="BM2" s="662"/>
      <c r="BN2" s="772"/>
      <c r="BO2" s="772"/>
      <c r="BP2" s="772"/>
      <c r="BQ2" s="772"/>
      <c r="BR2" s="772"/>
      <c r="BS2" s="772"/>
      <c r="BT2" s="915" t="s">
        <v>298</v>
      </c>
      <c r="BU2" s="915"/>
      <c r="BV2" s="791"/>
      <c r="BW2" s="1690" t="s">
        <v>409</v>
      </c>
      <c r="BX2" s="1685"/>
      <c r="BY2" s="1685"/>
      <c r="BZ2" s="1690"/>
      <c r="CA2" s="1685"/>
      <c r="CB2" s="1685"/>
      <c r="CC2" s="915"/>
      <c r="CD2" s="662"/>
      <c r="CE2" s="662"/>
      <c r="CG2" s="791" t="s">
        <v>654</v>
      </c>
      <c r="CH2" s="772"/>
      <c r="CK2" s="164"/>
      <c r="CT2" s="791" t="s">
        <v>429</v>
      </c>
    </row>
    <row r="3" spans="1:106" ht="17.25" customHeight="1">
      <c r="A3" s="44" t="s">
        <v>474</v>
      </c>
      <c r="B3" s="1658" t="s">
        <v>308</v>
      </c>
      <c r="C3" s="1658"/>
      <c r="D3" s="1658"/>
      <c r="E3" s="1526"/>
      <c r="F3" s="1526"/>
      <c r="G3" s="1526"/>
      <c r="H3" s="1526"/>
      <c r="I3" s="1659"/>
      <c r="J3" s="1687" t="s">
        <v>310</v>
      </c>
      <c r="K3" s="1658"/>
      <c r="L3" s="1658"/>
      <c r="M3" s="1658"/>
      <c r="N3" s="1658"/>
      <c r="O3" s="1609"/>
      <c r="P3" s="1656" t="s">
        <v>314</v>
      </c>
      <c r="Q3" s="1657"/>
      <c r="R3" s="1657"/>
      <c r="S3" s="1657"/>
      <c r="T3" s="1657"/>
      <c r="U3" s="1657"/>
      <c r="V3" s="1647" t="s">
        <v>511</v>
      </c>
      <c r="W3" s="1647"/>
      <c r="X3" s="1647"/>
      <c r="Y3" s="1647"/>
      <c r="Z3" s="1647"/>
      <c r="AA3" s="1647"/>
      <c r="AB3" s="1583" t="s">
        <v>315</v>
      </c>
      <c r="AC3" s="1658"/>
      <c r="AD3" s="1658"/>
      <c r="AE3" s="1658"/>
      <c r="AF3" s="1658"/>
      <c r="AG3" s="1689"/>
      <c r="AH3" s="1687" t="s">
        <v>316</v>
      </c>
      <c r="AI3" s="1658"/>
      <c r="AJ3" s="1658"/>
      <c r="AK3" s="1658"/>
      <c r="AL3" s="1658"/>
      <c r="AM3" s="1658"/>
      <c r="AN3" s="1692" t="s">
        <v>317</v>
      </c>
      <c r="AO3" s="1693"/>
      <c r="AP3" s="1489" t="s">
        <v>296</v>
      </c>
      <c r="AQ3" s="1398" t="s">
        <v>690</v>
      </c>
      <c r="AR3" s="1394"/>
      <c r="AS3" s="1394"/>
      <c r="AT3" s="1394"/>
      <c r="AU3" s="1694"/>
      <c r="AV3" s="1459" t="s">
        <v>449</v>
      </c>
      <c r="AW3" s="1459"/>
      <c r="AX3" s="1459"/>
      <c r="AY3" s="1459"/>
      <c r="AZ3" s="1459"/>
      <c r="BA3" s="1459"/>
      <c r="BB3" s="1459"/>
      <c r="BC3" s="1459"/>
      <c r="BD3" s="1459"/>
      <c r="BE3" s="1622"/>
      <c r="BF3" s="917" t="s">
        <v>318</v>
      </c>
      <c r="BG3" s="788"/>
      <c r="BH3" s="1393" t="s">
        <v>450</v>
      </c>
      <c r="BI3" s="1395"/>
      <c r="BJ3" s="1398" t="s">
        <v>16</v>
      </c>
      <c r="BK3" s="1395"/>
      <c r="BL3" s="1398" t="s">
        <v>451</v>
      </c>
      <c r="BM3" s="1394"/>
      <c r="BN3" s="1395"/>
      <c r="BO3" s="1398" t="s">
        <v>452</v>
      </c>
      <c r="BP3" s="1395"/>
      <c r="BQ3" s="1398" t="s">
        <v>327</v>
      </c>
      <c r="BR3" s="1409"/>
      <c r="BS3" s="788"/>
      <c r="BT3" s="1660" t="s">
        <v>297</v>
      </c>
      <c r="BU3" s="1661"/>
      <c r="BV3" s="792"/>
      <c r="BW3" s="1510" t="s">
        <v>420</v>
      </c>
      <c r="BX3" s="1459"/>
      <c r="BY3" s="1459"/>
      <c r="BZ3" s="1459"/>
      <c r="CA3" s="1459"/>
      <c r="CB3" s="1622"/>
      <c r="CC3" s="1398" t="s">
        <v>423</v>
      </c>
      <c r="CD3" s="1394"/>
      <c r="CE3" s="1409"/>
      <c r="CF3" s="788"/>
      <c r="CG3" s="1418" t="s">
        <v>622</v>
      </c>
      <c r="CH3" s="1380" t="s">
        <v>125</v>
      </c>
      <c r="CI3" s="1408" t="s">
        <v>21</v>
      </c>
      <c r="CJ3" s="1622"/>
      <c r="CK3" s="1398" t="s">
        <v>22</v>
      </c>
      <c r="CL3" s="1394"/>
      <c r="CM3" s="1394"/>
      <c r="CN3" s="1489" t="s">
        <v>635</v>
      </c>
      <c r="CO3" s="1524" t="s">
        <v>636</v>
      </c>
      <c r="CP3" s="1524" t="s">
        <v>637</v>
      </c>
      <c r="CQ3" s="1524" t="s">
        <v>638</v>
      </c>
      <c r="CR3" s="1603" t="s">
        <v>639</v>
      </c>
      <c r="CS3" s="755"/>
      <c r="CT3" s="1510" t="s">
        <v>381</v>
      </c>
      <c r="CU3" s="1459"/>
      <c r="CV3" s="1459"/>
      <c r="CW3" s="1459"/>
      <c r="CX3" s="1459"/>
      <c r="CY3" s="1459"/>
      <c r="CZ3" s="1459"/>
      <c r="DA3" s="1489" t="s">
        <v>424</v>
      </c>
      <c r="DB3" s="1603" t="s">
        <v>425</v>
      </c>
    </row>
    <row r="4" spans="1:106" ht="14.25">
      <c r="A4" s="888"/>
      <c r="B4" s="1649" t="s">
        <v>309</v>
      </c>
      <c r="C4" s="1649"/>
      <c r="D4" s="1641"/>
      <c r="E4" s="1617" t="s">
        <v>307</v>
      </c>
      <c r="F4" s="1617"/>
      <c r="G4" s="1617"/>
      <c r="H4" s="1617"/>
      <c r="I4" s="1655"/>
      <c r="J4" s="1648" t="s">
        <v>309</v>
      </c>
      <c r="K4" s="1649"/>
      <c r="L4" s="1686"/>
      <c r="M4" s="1654" t="s">
        <v>307</v>
      </c>
      <c r="N4" s="1649"/>
      <c r="O4" s="1691"/>
      <c r="P4" s="1654" t="s">
        <v>309</v>
      </c>
      <c r="Q4" s="1649"/>
      <c r="R4" s="1641"/>
      <c r="S4" s="1650" t="s">
        <v>307</v>
      </c>
      <c r="T4" s="1651"/>
      <c r="U4" s="1651"/>
      <c r="V4" s="1653" t="s">
        <v>309</v>
      </c>
      <c r="W4" s="1651"/>
      <c r="X4" s="1652"/>
      <c r="Y4" s="1650" t="s">
        <v>307</v>
      </c>
      <c r="Z4" s="1651"/>
      <c r="AA4" s="1652"/>
      <c r="AB4" s="1650" t="s">
        <v>309</v>
      </c>
      <c r="AC4" s="1651"/>
      <c r="AD4" s="1652"/>
      <c r="AE4" s="1654" t="s">
        <v>307</v>
      </c>
      <c r="AF4" s="1649"/>
      <c r="AG4" s="1655"/>
      <c r="AH4" s="1648" t="s">
        <v>309</v>
      </c>
      <c r="AI4" s="1649"/>
      <c r="AJ4" s="1641"/>
      <c r="AK4" s="1650" t="s">
        <v>307</v>
      </c>
      <c r="AL4" s="1651"/>
      <c r="AM4" s="1652"/>
      <c r="AN4" s="1477" t="s">
        <v>123</v>
      </c>
      <c r="AO4" s="1665" t="s">
        <v>295</v>
      </c>
      <c r="AP4" s="1662"/>
      <c r="AQ4" s="1449" t="s">
        <v>695</v>
      </c>
      <c r="AR4" s="1625" t="s">
        <v>708</v>
      </c>
      <c r="AS4" s="1626"/>
      <c r="AT4" s="1665" t="s">
        <v>709</v>
      </c>
      <c r="AU4" s="1668" t="s">
        <v>706</v>
      </c>
      <c r="AV4" s="5"/>
      <c r="AW4" s="1588" t="s">
        <v>79</v>
      </c>
      <c r="AX4" s="1588" t="s">
        <v>80</v>
      </c>
      <c r="AY4" s="1588" t="s">
        <v>81</v>
      </c>
      <c r="AZ4" s="1618" t="s">
        <v>82</v>
      </c>
      <c r="BA4" s="1588" t="s">
        <v>83</v>
      </c>
      <c r="BB4" s="1588" t="s">
        <v>84</v>
      </c>
      <c r="BC4" s="1588" t="s">
        <v>11</v>
      </c>
      <c r="BD4" s="1588" t="s">
        <v>12</v>
      </c>
      <c r="BE4" s="1588" t="s">
        <v>13</v>
      </c>
      <c r="BF4" s="1637" t="s">
        <v>17</v>
      </c>
      <c r="BG4" s="788"/>
      <c r="BH4" s="1631" t="s">
        <v>17</v>
      </c>
      <c r="BI4" s="1588" t="s">
        <v>100</v>
      </c>
      <c r="BJ4" s="1588" t="s">
        <v>17</v>
      </c>
      <c r="BK4" s="1588" t="s">
        <v>18</v>
      </c>
      <c r="BL4" s="1577" t="s">
        <v>17</v>
      </c>
      <c r="BM4" s="1628"/>
      <c r="BN4" s="1588" t="s">
        <v>18</v>
      </c>
      <c r="BO4" s="1588" t="s">
        <v>17</v>
      </c>
      <c r="BP4" s="1588" t="s">
        <v>19</v>
      </c>
      <c r="BQ4" s="1577" t="s">
        <v>17</v>
      </c>
      <c r="BR4" s="1612"/>
      <c r="BS4" s="790"/>
      <c r="BT4" s="1674" t="s">
        <v>17</v>
      </c>
      <c r="BU4" s="1519" t="s">
        <v>328</v>
      </c>
      <c r="BV4" s="792"/>
      <c r="BW4" s="1616" t="s">
        <v>410</v>
      </c>
      <c r="BX4" s="1617"/>
      <c r="BY4" s="1618"/>
      <c r="BZ4" s="1588" t="s">
        <v>411</v>
      </c>
      <c r="CA4" s="1588"/>
      <c r="CB4" s="1588"/>
      <c r="CC4" s="1577" t="s">
        <v>411</v>
      </c>
      <c r="CD4" s="1617"/>
      <c r="CE4" s="1621"/>
      <c r="CF4" s="790"/>
      <c r="CG4" s="1384"/>
      <c r="CH4" s="1664"/>
      <c r="CI4" s="1431"/>
      <c r="CJ4" s="1623"/>
      <c r="CK4" s="1449" t="s">
        <v>23</v>
      </c>
      <c r="CL4" s="1449" t="s">
        <v>193</v>
      </c>
      <c r="CM4" s="1430" t="s">
        <v>24</v>
      </c>
      <c r="CN4" s="1490"/>
      <c r="CO4" s="1645"/>
      <c r="CP4" s="1645"/>
      <c r="CQ4" s="1645"/>
      <c r="CR4" s="1604"/>
      <c r="CS4" s="755"/>
      <c r="CT4" s="889"/>
      <c r="CU4" s="1586" t="s">
        <v>382</v>
      </c>
      <c r="CV4" s="1586" t="s">
        <v>383</v>
      </c>
      <c r="CW4" s="1586" t="s">
        <v>384</v>
      </c>
      <c r="CX4" s="1586" t="s">
        <v>385</v>
      </c>
      <c r="CY4" s="1596" t="s">
        <v>386</v>
      </c>
      <c r="CZ4" s="1596" t="s">
        <v>588</v>
      </c>
      <c r="DA4" s="1490"/>
      <c r="DB4" s="1604"/>
    </row>
    <row r="5" spans="1:106" ht="14.25">
      <c r="A5" s="888"/>
      <c r="B5" s="1616" t="s">
        <v>319</v>
      </c>
      <c r="C5" s="1588" t="s">
        <v>369</v>
      </c>
      <c r="D5" s="1618" t="s">
        <v>313</v>
      </c>
      <c r="E5" s="1577" t="s">
        <v>319</v>
      </c>
      <c r="F5" s="1641"/>
      <c r="G5" s="1577" t="s">
        <v>369</v>
      </c>
      <c r="H5" s="1641"/>
      <c r="I5" s="1637" t="s">
        <v>313</v>
      </c>
      <c r="J5" s="1639" t="s">
        <v>311</v>
      </c>
      <c r="K5" s="1388" t="s">
        <v>305</v>
      </c>
      <c r="L5" s="1388" t="s">
        <v>313</v>
      </c>
      <c r="M5" s="1386" t="s">
        <v>311</v>
      </c>
      <c r="N5" s="1388" t="s">
        <v>305</v>
      </c>
      <c r="O5" s="1388" t="s">
        <v>313</v>
      </c>
      <c r="P5" s="1388" t="s">
        <v>311</v>
      </c>
      <c r="Q5" s="1388" t="s">
        <v>312</v>
      </c>
      <c r="R5" s="1388" t="s">
        <v>313</v>
      </c>
      <c r="S5" s="1388" t="s">
        <v>311</v>
      </c>
      <c r="T5" s="1388" t="s">
        <v>312</v>
      </c>
      <c r="U5" s="1634" t="s">
        <v>313</v>
      </c>
      <c r="V5" s="1616" t="s">
        <v>311</v>
      </c>
      <c r="W5" s="1588" t="s">
        <v>312</v>
      </c>
      <c r="X5" s="1588" t="s">
        <v>313</v>
      </c>
      <c r="Y5" s="1588" t="s">
        <v>311</v>
      </c>
      <c r="Z5" s="1588" t="s">
        <v>312</v>
      </c>
      <c r="AA5" s="1588" t="s">
        <v>313</v>
      </c>
      <c r="AB5" s="1588" t="s">
        <v>311</v>
      </c>
      <c r="AC5" s="1588" t="s">
        <v>312</v>
      </c>
      <c r="AD5" s="1588" t="s">
        <v>313</v>
      </c>
      <c r="AE5" s="1588" t="s">
        <v>311</v>
      </c>
      <c r="AF5" s="1588" t="s">
        <v>312</v>
      </c>
      <c r="AG5" s="1634" t="s">
        <v>313</v>
      </c>
      <c r="AH5" s="1633" t="s">
        <v>311</v>
      </c>
      <c r="AI5" s="1388" t="s">
        <v>312</v>
      </c>
      <c r="AJ5" s="1388" t="s">
        <v>313</v>
      </c>
      <c r="AK5" s="1388" t="s">
        <v>311</v>
      </c>
      <c r="AL5" s="1388" t="s">
        <v>312</v>
      </c>
      <c r="AM5" s="1388" t="s">
        <v>313</v>
      </c>
      <c r="AN5" s="1677"/>
      <c r="AO5" s="1666"/>
      <c r="AP5" s="1662"/>
      <c r="AQ5" s="1664"/>
      <c r="AR5" s="1613"/>
      <c r="AS5" s="1572"/>
      <c r="AT5" s="1666"/>
      <c r="AU5" s="1669"/>
      <c r="AV5" s="5"/>
      <c r="AW5" s="1575"/>
      <c r="AX5" s="1575"/>
      <c r="AY5" s="1575"/>
      <c r="AZ5" s="1629"/>
      <c r="BA5" s="1575"/>
      <c r="BB5" s="1575"/>
      <c r="BC5" s="1575"/>
      <c r="BD5" s="1575"/>
      <c r="BE5" s="1575"/>
      <c r="BF5" s="1671"/>
      <c r="BG5" s="788"/>
      <c r="BH5" s="1601"/>
      <c r="BI5" s="1575"/>
      <c r="BJ5" s="1575"/>
      <c r="BK5" s="1575"/>
      <c r="BL5" s="1613"/>
      <c r="BM5" s="1572"/>
      <c r="BN5" s="1627"/>
      <c r="BO5" s="1627"/>
      <c r="BP5" s="1627"/>
      <c r="BQ5" s="1613"/>
      <c r="BR5" s="1614"/>
      <c r="BS5" s="790"/>
      <c r="BT5" s="1675"/>
      <c r="BU5" s="1474"/>
      <c r="BV5" s="792"/>
      <c r="BW5" s="1619"/>
      <c r="BX5" s="1620"/>
      <c r="BY5" s="1573"/>
      <c r="BZ5" s="1576"/>
      <c r="CA5" s="1576"/>
      <c r="CB5" s="1576"/>
      <c r="CC5" s="1578"/>
      <c r="CD5" s="1620"/>
      <c r="CE5" s="1615"/>
      <c r="CF5" s="790"/>
      <c r="CG5" s="1384"/>
      <c r="CH5" s="1664"/>
      <c r="CI5" s="1528"/>
      <c r="CJ5" s="1624"/>
      <c r="CK5" s="1664"/>
      <c r="CL5" s="1664"/>
      <c r="CM5" s="1431"/>
      <c r="CN5" s="1490"/>
      <c r="CO5" s="1645"/>
      <c r="CP5" s="1645"/>
      <c r="CQ5" s="1645"/>
      <c r="CR5" s="1604"/>
      <c r="CS5" s="755"/>
      <c r="CT5" s="889"/>
      <c r="CU5" s="1490"/>
      <c r="CV5" s="1490"/>
      <c r="CW5" s="1490"/>
      <c r="CX5" s="1490"/>
      <c r="CY5" s="1645"/>
      <c r="CZ5" s="1645"/>
      <c r="DA5" s="1490"/>
      <c r="DB5" s="1604"/>
    </row>
    <row r="6" spans="1:106" ht="18">
      <c r="A6" s="888"/>
      <c r="B6" s="1642"/>
      <c r="C6" s="1410"/>
      <c r="D6" s="1643"/>
      <c r="E6" s="1051"/>
      <c r="F6" s="165" t="s">
        <v>427</v>
      </c>
      <c r="G6" s="1051"/>
      <c r="H6" s="165" t="s">
        <v>428</v>
      </c>
      <c r="I6" s="1638"/>
      <c r="J6" s="1640"/>
      <c r="K6" s="1389"/>
      <c r="L6" s="1389"/>
      <c r="M6" s="1387"/>
      <c r="N6" s="1389"/>
      <c r="O6" s="1389"/>
      <c r="P6" s="1389"/>
      <c r="Q6" s="1389"/>
      <c r="R6" s="1389"/>
      <c r="S6" s="1389"/>
      <c r="T6" s="1389"/>
      <c r="U6" s="1636"/>
      <c r="V6" s="1619"/>
      <c r="W6" s="1576"/>
      <c r="X6" s="1576" t="s">
        <v>313</v>
      </c>
      <c r="Y6" s="1576" t="s">
        <v>311</v>
      </c>
      <c r="Z6" s="1576" t="s">
        <v>312</v>
      </c>
      <c r="AA6" s="1576" t="s">
        <v>313</v>
      </c>
      <c r="AB6" s="1576" t="s">
        <v>311</v>
      </c>
      <c r="AC6" s="1576" t="s">
        <v>312</v>
      </c>
      <c r="AD6" s="1576" t="s">
        <v>313</v>
      </c>
      <c r="AE6" s="1576" t="s">
        <v>311</v>
      </c>
      <c r="AF6" s="1576" t="s">
        <v>312</v>
      </c>
      <c r="AG6" s="1635"/>
      <c r="AH6" s="1602"/>
      <c r="AI6" s="1576"/>
      <c r="AJ6" s="1576" t="s">
        <v>313</v>
      </c>
      <c r="AK6" s="1576" t="s">
        <v>311</v>
      </c>
      <c r="AL6" s="1576" t="s">
        <v>312</v>
      </c>
      <c r="AM6" s="1576" t="s">
        <v>313</v>
      </c>
      <c r="AN6" s="1678"/>
      <c r="AO6" s="1673"/>
      <c r="AP6" s="1663"/>
      <c r="AQ6" s="1450"/>
      <c r="AR6" s="908"/>
      <c r="AS6" s="1045" t="s">
        <v>124</v>
      </c>
      <c r="AT6" s="1667"/>
      <c r="AU6" s="1670"/>
      <c r="AV6" s="551"/>
      <c r="AW6" s="1589"/>
      <c r="AX6" s="1589"/>
      <c r="AY6" s="1589"/>
      <c r="AZ6" s="1630"/>
      <c r="BA6" s="1589"/>
      <c r="BB6" s="1589"/>
      <c r="BC6" s="1589"/>
      <c r="BD6" s="1589"/>
      <c r="BE6" s="1589"/>
      <c r="BF6" s="1672"/>
      <c r="BG6" s="788"/>
      <c r="BH6" s="1632"/>
      <c r="BI6" s="1589"/>
      <c r="BJ6" s="1589"/>
      <c r="BK6" s="1589"/>
      <c r="BL6" s="1578"/>
      <c r="BM6" s="1573"/>
      <c r="BN6" s="1576"/>
      <c r="BO6" s="1576"/>
      <c r="BP6" s="1576"/>
      <c r="BQ6" s="1578"/>
      <c r="BR6" s="1615"/>
      <c r="BS6" s="790"/>
      <c r="BT6" s="1676"/>
      <c r="BU6" s="1475"/>
      <c r="BV6" s="792"/>
      <c r="BW6" s="912" t="s">
        <v>306</v>
      </c>
      <c r="BX6" s="903" t="s">
        <v>421</v>
      </c>
      <c r="BY6" s="1052" t="s">
        <v>422</v>
      </c>
      <c r="BZ6" s="903" t="s">
        <v>306</v>
      </c>
      <c r="CA6" s="903" t="s">
        <v>421</v>
      </c>
      <c r="CB6" s="903" t="s">
        <v>422</v>
      </c>
      <c r="CC6" s="903" t="s">
        <v>306</v>
      </c>
      <c r="CD6" s="903" t="s">
        <v>421</v>
      </c>
      <c r="CE6" s="1053" t="s">
        <v>422</v>
      </c>
      <c r="CF6" s="790"/>
      <c r="CG6" s="1385"/>
      <c r="CH6" s="1678"/>
      <c r="CI6" s="5"/>
      <c r="CJ6" s="178" t="s">
        <v>188</v>
      </c>
      <c r="CK6" s="1678"/>
      <c r="CL6" s="1678"/>
      <c r="CM6" s="1688"/>
      <c r="CN6" s="1491"/>
      <c r="CO6" s="1646"/>
      <c r="CP6" s="1646"/>
      <c r="CQ6" s="1646"/>
      <c r="CR6" s="1680"/>
      <c r="CS6" s="755"/>
      <c r="CT6" s="890"/>
      <c r="CU6" s="1491"/>
      <c r="CV6" s="1491"/>
      <c r="CW6" s="1491"/>
      <c r="CX6" s="1491"/>
      <c r="CY6" s="1646"/>
      <c r="CZ6" s="1646"/>
      <c r="DA6" s="1491"/>
      <c r="DB6" s="1680"/>
    </row>
    <row r="7" spans="1:106" ht="17.25" customHeight="1">
      <c r="A7" s="115" t="s">
        <v>464</v>
      </c>
      <c r="B7" s="56" t="s">
        <v>359</v>
      </c>
      <c r="C7" s="56" t="s">
        <v>98</v>
      </c>
      <c r="D7" s="51" t="s">
        <v>98</v>
      </c>
      <c r="E7" s="56" t="s">
        <v>359</v>
      </c>
      <c r="F7" s="56" t="s">
        <v>359</v>
      </c>
      <c r="G7" s="56" t="s">
        <v>98</v>
      </c>
      <c r="H7" s="56" t="s">
        <v>98</v>
      </c>
      <c r="I7" s="108" t="s">
        <v>98</v>
      </c>
      <c r="J7" s="60" t="s">
        <v>78</v>
      </c>
      <c r="K7" s="56" t="s">
        <v>98</v>
      </c>
      <c r="L7" s="66" t="s">
        <v>98</v>
      </c>
      <c r="M7" s="51" t="s">
        <v>78</v>
      </c>
      <c r="N7" s="56" t="s">
        <v>98</v>
      </c>
      <c r="O7" s="56" t="s">
        <v>98</v>
      </c>
      <c r="P7" s="51" t="s">
        <v>78</v>
      </c>
      <c r="Q7" s="56" t="s">
        <v>98</v>
      </c>
      <c r="R7" s="51" t="s">
        <v>98</v>
      </c>
      <c r="S7" s="51" t="s">
        <v>78</v>
      </c>
      <c r="T7" s="51" t="s">
        <v>98</v>
      </c>
      <c r="U7" s="52" t="s">
        <v>98</v>
      </c>
      <c r="V7" s="56" t="s">
        <v>78</v>
      </c>
      <c r="W7" s="51" t="s">
        <v>98</v>
      </c>
      <c r="X7" s="66" t="s">
        <v>98</v>
      </c>
      <c r="Y7" s="51" t="s">
        <v>78</v>
      </c>
      <c r="Z7" s="51" t="s">
        <v>98</v>
      </c>
      <c r="AA7" s="66" t="s">
        <v>98</v>
      </c>
      <c r="AB7" s="51" t="s">
        <v>78</v>
      </c>
      <c r="AC7" s="51" t="s">
        <v>98</v>
      </c>
      <c r="AD7" s="66" t="s">
        <v>98</v>
      </c>
      <c r="AE7" s="51" t="s">
        <v>78</v>
      </c>
      <c r="AF7" s="51" t="s">
        <v>98</v>
      </c>
      <c r="AG7" s="52" t="s">
        <v>98</v>
      </c>
      <c r="AH7" s="60" t="s">
        <v>78</v>
      </c>
      <c r="AI7" s="51" t="s">
        <v>98</v>
      </c>
      <c r="AJ7" s="51" t="s">
        <v>98</v>
      </c>
      <c r="AK7" s="51" t="s">
        <v>78</v>
      </c>
      <c r="AL7" s="51" t="s">
        <v>98</v>
      </c>
      <c r="AM7" s="66" t="s">
        <v>98</v>
      </c>
      <c r="AN7" s="51" t="s">
        <v>78</v>
      </c>
      <c r="AO7" s="51" t="s">
        <v>78</v>
      </c>
      <c r="AP7" s="51" t="s">
        <v>692</v>
      </c>
      <c r="AQ7" s="66" t="s">
        <v>14</v>
      </c>
      <c r="AR7" s="51" t="s">
        <v>15</v>
      </c>
      <c r="AS7" s="51" t="s">
        <v>15</v>
      </c>
      <c r="AT7" s="51" t="s">
        <v>15</v>
      </c>
      <c r="AU7" s="108" t="s">
        <v>707</v>
      </c>
      <c r="AV7" s="56" t="s">
        <v>692</v>
      </c>
      <c r="AW7" s="51" t="s">
        <v>692</v>
      </c>
      <c r="AX7" s="51" t="s">
        <v>692</v>
      </c>
      <c r="AY7" s="51" t="s">
        <v>692</v>
      </c>
      <c r="AZ7" s="56" t="s">
        <v>692</v>
      </c>
      <c r="BA7" s="51" t="s">
        <v>692</v>
      </c>
      <c r="BB7" s="51" t="s">
        <v>692</v>
      </c>
      <c r="BC7" s="51" t="s">
        <v>692</v>
      </c>
      <c r="BD7" s="51" t="s">
        <v>692</v>
      </c>
      <c r="BE7" s="51" t="s">
        <v>692</v>
      </c>
      <c r="BF7" s="52" t="s">
        <v>14</v>
      </c>
      <c r="BG7" s="757"/>
      <c r="BH7" s="60" t="s">
        <v>14</v>
      </c>
      <c r="BI7" s="51" t="s">
        <v>40</v>
      </c>
      <c r="BJ7" s="51" t="s">
        <v>692</v>
      </c>
      <c r="BK7" s="51" t="s">
        <v>118</v>
      </c>
      <c r="BL7" s="56" t="s">
        <v>692</v>
      </c>
      <c r="BM7" s="51" t="s">
        <v>20</v>
      </c>
      <c r="BN7" s="51" t="s">
        <v>41</v>
      </c>
      <c r="BO7" s="51" t="s">
        <v>692</v>
      </c>
      <c r="BP7" s="51" t="s">
        <v>118</v>
      </c>
      <c r="BQ7" s="51" t="s">
        <v>692</v>
      </c>
      <c r="BR7" s="52" t="s">
        <v>20</v>
      </c>
      <c r="BS7" s="757"/>
      <c r="BT7" s="111" t="s">
        <v>691</v>
      </c>
      <c r="BU7" s="112" t="s">
        <v>98</v>
      </c>
      <c r="BV7" s="793"/>
      <c r="BW7" s="60" t="s">
        <v>692</v>
      </c>
      <c r="BX7" s="51" t="s">
        <v>98</v>
      </c>
      <c r="BY7" s="66" t="s">
        <v>98</v>
      </c>
      <c r="BZ7" s="51" t="s">
        <v>692</v>
      </c>
      <c r="CA7" s="51" t="s">
        <v>98</v>
      </c>
      <c r="CB7" s="51" t="s">
        <v>98</v>
      </c>
      <c r="CC7" s="51" t="s">
        <v>692</v>
      </c>
      <c r="CD7" s="51" t="s">
        <v>98</v>
      </c>
      <c r="CE7" s="52" t="s">
        <v>98</v>
      </c>
      <c r="CF7" s="757"/>
      <c r="CG7" s="60" t="s">
        <v>29</v>
      </c>
      <c r="CH7" s="51" t="s">
        <v>97</v>
      </c>
      <c r="CI7" s="51" t="s">
        <v>97</v>
      </c>
      <c r="CJ7" s="51" t="s">
        <v>97</v>
      </c>
      <c r="CK7" s="51" t="s">
        <v>692</v>
      </c>
      <c r="CL7" s="51" t="s">
        <v>692</v>
      </c>
      <c r="CM7" s="66" t="s">
        <v>692</v>
      </c>
      <c r="CN7" s="51" t="s">
        <v>419</v>
      </c>
      <c r="CO7" s="66" t="s">
        <v>419</v>
      </c>
      <c r="CP7" s="66" t="s">
        <v>419</v>
      </c>
      <c r="CQ7" s="66" t="s">
        <v>640</v>
      </c>
      <c r="CR7" s="52" t="s">
        <v>640</v>
      </c>
      <c r="CS7" s="757"/>
      <c r="CT7" s="60" t="s">
        <v>692</v>
      </c>
      <c r="CU7" s="66" t="s">
        <v>692</v>
      </c>
      <c r="CV7" s="66" t="s">
        <v>692</v>
      </c>
      <c r="CW7" s="66" t="s">
        <v>692</v>
      </c>
      <c r="CX7" s="66" t="s">
        <v>692</v>
      </c>
      <c r="CY7" s="66" t="s">
        <v>692</v>
      </c>
      <c r="CZ7" s="66" t="s">
        <v>692</v>
      </c>
      <c r="DA7" s="51" t="s">
        <v>40</v>
      </c>
      <c r="DB7" s="52" t="s">
        <v>40</v>
      </c>
    </row>
    <row r="8" spans="1:106" ht="15.75" customHeight="1">
      <c r="A8" s="458" t="s">
        <v>253</v>
      </c>
      <c r="B8" s="290">
        <v>1</v>
      </c>
      <c r="C8" s="290">
        <v>19</v>
      </c>
      <c r="D8" s="290">
        <v>5</v>
      </c>
      <c r="E8" s="290">
        <v>11</v>
      </c>
      <c r="F8" s="290">
        <v>4</v>
      </c>
      <c r="G8" s="290">
        <v>1080</v>
      </c>
      <c r="H8" s="290">
        <v>333</v>
      </c>
      <c r="I8" s="272">
        <v>178</v>
      </c>
      <c r="J8" s="258">
        <v>41</v>
      </c>
      <c r="K8" s="263">
        <v>9438</v>
      </c>
      <c r="L8" s="322">
        <v>857</v>
      </c>
      <c r="M8" s="263">
        <v>2</v>
      </c>
      <c r="N8" s="259">
        <v>449</v>
      </c>
      <c r="O8" s="259">
        <v>24</v>
      </c>
      <c r="P8" s="296">
        <v>19</v>
      </c>
      <c r="Q8" s="259">
        <v>4824</v>
      </c>
      <c r="R8" s="259">
        <v>462</v>
      </c>
      <c r="S8" s="259">
        <v>4</v>
      </c>
      <c r="T8" s="259">
        <v>741</v>
      </c>
      <c r="U8" s="261">
        <v>60</v>
      </c>
      <c r="V8" s="549">
        <v>1</v>
      </c>
      <c r="W8" s="260">
        <v>72</v>
      </c>
      <c r="X8" s="296">
        <v>26</v>
      </c>
      <c r="Y8" s="263" t="s">
        <v>550</v>
      </c>
      <c r="Z8" s="260" t="s">
        <v>550</v>
      </c>
      <c r="AA8" s="296" t="s">
        <v>550</v>
      </c>
      <c r="AB8" s="263">
        <v>1</v>
      </c>
      <c r="AC8" s="260">
        <v>715</v>
      </c>
      <c r="AD8" s="296">
        <v>63</v>
      </c>
      <c r="AE8" s="259">
        <v>13</v>
      </c>
      <c r="AF8" s="259">
        <v>5585</v>
      </c>
      <c r="AG8" s="261">
        <v>543</v>
      </c>
      <c r="AH8" s="295" t="s">
        <v>550</v>
      </c>
      <c r="AI8" s="259" t="s">
        <v>550</v>
      </c>
      <c r="AJ8" s="259" t="s">
        <v>550</v>
      </c>
      <c r="AK8" s="361" t="s">
        <v>751</v>
      </c>
      <c r="AL8" s="259">
        <v>149</v>
      </c>
      <c r="AM8" s="260">
        <v>38</v>
      </c>
      <c r="AN8" s="263" t="s">
        <v>550</v>
      </c>
      <c r="AO8" s="259">
        <v>1</v>
      </c>
      <c r="AP8" s="260">
        <v>5</v>
      </c>
      <c r="AQ8" s="296">
        <v>6</v>
      </c>
      <c r="AR8" s="263">
        <v>896807</v>
      </c>
      <c r="AS8" s="1047">
        <v>361</v>
      </c>
      <c r="AT8" s="259">
        <v>1074383</v>
      </c>
      <c r="AU8" s="272" t="s">
        <v>550</v>
      </c>
      <c r="AV8" s="549">
        <v>13</v>
      </c>
      <c r="AW8" s="259">
        <v>1</v>
      </c>
      <c r="AX8" s="259" t="s">
        <v>550</v>
      </c>
      <c r="AY8" s="260">
        <v>11</v>
      </c>
      <c r="AZ8" s="263">
        <v>1</v>
      </c>
      <c r="BA8" s="259" t="s">
        <v>550</v>
      </c>
      <c r="BB8" s="259" t="s">
        <v>550</v>
      </c>
      <c r="BC8" s="259" t="s">
        <v>550</v>
      </c>
      <c r="BD8" s="259" t="s">
        <v>550</v>
      </c>
      <c r="BE8" s="259" t="s">
        <v>550</v>
      </c>
      <c r="BF8" s="261">
        <v>1</v>
      </c>
      <c r="BG8" s="47"/>
      <c r="BH8" s="295">
        <v>3</v>
      </c>
      <c r="BI8" s="263">
        <v>19561</v>
      </c>
      <c r="BJ8" s="263">
        <v>1</v>
      </c>
      <c r="BK8" s="296">
        <v>31200</v>
      </c>
      <c r="BL8" s="263">
        <v>5</v>
      </c>
      <c r="BM8" s="259">
        <v>5</v>
      </c>
      <c r="BN8" s="259">
        <v>81690</v>
      </c>
      <c r="BO8" s="259">
        <v>2</v>
      </c>
      <c r="BP8" s="259">
        <v>1973</v>
      </c>
      <c r="BQ8" s="259">
        <v>5</v>
      </c>
      <c r="BR8" s="261">
        <v>29</v>
      </c>
      <c r="BS8" s="47"/>
      <c r="BT8" s="297">
        <v>2</v>
      </c>
      <c r="BU8" s="298">
        <v>2212</v>
      </c>
      <c r="BV8" s="786"/>
      <c r="BW8" s="295" t="s">
        <v>550</v>
      </c>
      <c r="BX8" s="259" t="s">
        <v>550</v>
      </c>
      <c r="BY8" s="259" t="s">
        <v>550</v>
      </c>
      <c r="BZ8" s="290">
        <v>68</v>
      </c>
      <c r="CA8" s="259">
        <v>2868</v>
      </c>
      <c r="CB8" s="259">
        <v>2674</v>
      </c>
      <c r="CC8" s="290" t="s">
        <v>550</v>
      </c>
      <c r="CD8" s="259" t="s">
        <v>550</v>
      </c>
      <c r="CE8" s="261" t="s">
        <v>550</v>
      </c>
      <c r="CF8" s="47"/>
      <c r="CG8" s="258">
        <v>390</v>
      </c>
      <c r="CH8" s="263">
        <v>69</v>
      </c>
      <c r="CI8" s="263">
        <v>15</v>
      </c>
      <c r="CJ8" s="263">
        <v>14</v>
      </c>
      <c r="CK8" s="263">
        <v>2</v>
      </c>
      <c r="CL8" s="296">
        <v>3</v>
      </c>
      <c r="CM8" s="296">
        <v>6</v>
      </c>
      <c r="CN8" s="263">
        <v>50</v>
      </c>
      <c r="CO8" s="296">
        <v>15463</v>
      </c>
      <c r="CP8" s="296">
        <v>204</v>
      </c>
      <c r="CQ8" s="296">
        <v>226</v>
      </c>
      <c r="CR8" s="288">
        <v>90</v>
      </c>
      <c r="CS8" s="47"/>
      <c r="CT8" s="258">
        <v>562</v>
      </c>
      <c r="CU8" s="260">
        <v>23</v>
      </c>
      <c r="CV8" s="260">
        <v>2</v>
      </c>
      <c r="CW8" s="260">
        <v>471</v>
      </c>
      <c r="CX8" s="260">
        <v>57</v>
      </c>
      <c r="CY8" s="299">
        <v>9</v>
      </c>
      <c r="CZ8" s="299" t="s">
        <v>550</v>
      </c>
      <c r="DA8" s="263">
        <v>1070431.7200000002</v>
      </c>
      <c r="DB8" s="288">
        <v>63837.150000000016</v>
      </c>
    </row>
    <row r="9" spans="1:106" ht="15.75" customHeight="1">
      <c r="A9" s="638" t="s">
        <v>478</v>
      </c>
      <c r="B9" s="1125" t="s">
        <v>550</v>
      </c>
      <c r="C9" s="1125" t="s">
        <v>550</v>
      </c>
      <c r="D9" s="1125" t="s">
        <v>550</v>
      </c>
      <c r="E9" s="1125">
        <v>25</v>
      </c>
      <c r="F9" s="1125">
        <v>19</v>
      </c>
      <c r="G9" s="1125">
        <v>2188</v>
      </c>
      <c r="H9" s="1125">
        <v>1436</v>
      </c>
      <c r="I9" s="1119">
        <v>344</v>
      </c>
      <c r="J9" s="1091">
        <v>52</v>
      </c>
      <c r="K9" s="1098">
        <v>14141</v>
      </c>
      <c r="L9" s="1099">
        <v>1475</v>
      </c>
      <c r="M9" s="1098">
        <v>1</v>
      </c>
      <c r="N9" s="1098">
        <v>405</v>
      </c>
      <c r="O9" s="1098">
        <v>20</v>
      </c>
      <c r="P9" s="1099">
        <v>26</v>
      </c>
      <c r="Q9" s="1098">
        <v>7524</v>
      </c>
      <c r="R9" s="1098">
        <v>719</v>
      </c>
      <c r="S9" s="1098">
        <v>1</v>
      </c>
      <c r="T9" s="1098">
        <v>317</v>
      </c>
      <c r="U9" s="1085">
        <v>18</v>
      </c>
      <c r="V9" s="1125" t="s">
        <v>550</v>
      </c>
      <c r="W9" s="1099" t="s">
        <v>550</v>
      </c>
      <c r="X9" s="1099" t="s">
        <v>550</v>
      </c>
      <c r="Y9" s="1098" t="s">
        <v>550</v>
      </c>
      <c r="Z9" s="1099" t="s">
        <v>550</v>
      </c>
      <c r="AA9" s="1099" t="s">
        <v>550</v>
      </c>
      <c r="AB9" s="1098" t="s">
        <v>550</v>
      </c>
      <c r="AC9" s="1099" t="s">
        <v>550</v>
      </c>
      <c r="AD9" s="1099" t="s">
        <v>550</v>
      </c>
      <c r="AE9" s="1098">
        <v>13</v>
      </c>
      <c r="AF9" s="1098">
        <v>8644</v>
      </c>
      <c r="AG9" s="1085">
        <v>761</v>
      </c>
      <c r="AH9" s="1091" t="s">
        <v>550</v>
      </c>
      <c r="AI9" s="1098" t="s">
        <v>550</v>
      </c>
      <c r="AJ9" s="1098" t="s">
        <v>550</v>
      </c>
      <c r="AK9" s="1098">
        <v>4</v>
      </c>
      <c r="AL9" s="1098">
        <v>185</v>
      </c>
      <c r="AM9" s="1099">
        <v>58</v>
      </c>
      <c r="AN9" s="1098" t="s">
        <v>550</v>
      </c>
      <c r="AO9" s="1098" t="s">
        <v>550</v>
      </c>
      <c r="AP9" s="1099">
        <v>4</v>
      </c>
      <c r="AQ9" s="1099">
        <v>5</v>
      </c>
      <c r="AR9" s="1098">
        <v>1288745</v>
      </c>
      <c r="AS9" s="1120">
        <v>390.7</v>
      </c>
      <c r="AT9" s="1098">
        <v>1558059</v>
      </c>
      <c r="AU9" s="1119" t="s">
        <v>550</v>
      </c>
      <c r="AV9" s="1131">
        <v>10</v>
      </c>
      <c r="AW9" s="1123">
        <v>1</v>
      </c>
      <c r="AX9" s="1123">
        <v>1</v>
      </c>
      <c r="AY9" s="1132">
        <v>3</v>
      </c>
      <c r="AZ9" s="1123">
        <v>3</v>
      </c>
      <c r="BA9" s="1123">
        <v>1</v>
      </c>
      <c r="BB9" s="1123">
        <v>1</v>
      </c>
      <c r="BC9" s="1123" t="s">
        <v>550</v>
      </c>
      <c r="BD9" s="1123" t="s">
        <v>550</v>
      </c>
      <c r="BE9" s="1123" t="s">
        <v>550</v>
      </c>
      <c r="BF9" s="1085">
        <v>25</v>
      </c>
      <c r="BG9" s="1101"/>
      <c r="BH9" s="1091">
        <v>7</v>
      </c>
      <c r="BI9" s="1098">
        <v>27092</v>
      </c>
      <c r="BJ9" s="1098">
        <v>1</v>
      </c>
      <c r="BK9" s="1099">
        <v>34000</v>
      </c>
      <c r="BL9" s="1098">
        <v>3</v>
      </c>
      <c r="BM9" s="1098">
        <v>7</v>
      </c>
      <c r="BN9" s="1098">
        <v>97774</v>
      </c>
      <c r="BO9" s="1098">
        <v>6</v>
      </c>
      <c r="BP9" s="1098">
        <v>3619</v>
      </c>
      <c r="BQ9" s="1098">
        <v>3</v>
      </c>
      <c r="BR9" s="1085">
        <v>42</v>
      </c>
      <c r="BS9" s="1101"/>
      <c r="BT9" s="1133">
        <v>3</v>
      </c>
      <c r="BU9" s="1134">
        <v>1546</v>
      </c>
      <c r="BV9" s="1135"/>
      <c r="BW9" s="125" t="s">
        <v>550</v>
      </c>
      <c r="BX9" s="126" t="s">
        <v>550</v>
      </c>
      <c r="BY9" s="126" t="s">
        <v>550</v>
      </c>
      <c r="BZ9" s="1125">
        <v>81</v>
      </c>
      <c r="CA9" s="1098">
        <v>3179</v>
      </c>
      <c r="CB9" s="1098">
        <v>2730</v>
      </c>
      <c r="CC9" s="1125">
        <v>17</v>
      </c>
      <c r="CD9" s="1098">
        <v>543</v>
      </c>
      <c r="CE9" s="1085">
        <v>535</v>
      </c>
      <c r="CF9" s="1101"/>
      <c r="CG9" s="1091">
        <v>405</v>
      </c>
      <c r="CH9" s="1098">
        <v>47</v>
      </c>
      <c r="CI9" s="1098">
        <v>19</v>
      </c>
      <c r="CJ9" s="1098">
        <v>17</v>
      </c>
      <c r="CK9" s="1098">
        <v>4</v>
      </c>
      <c r="CL9" s="1099" t="s">
        <v>550</v>
      </c>
      <c r="CM9" s="1099">
        <v>10</v>
      </c>
      <c r="CN9" s="1098">
        <v>90</v>
      </c>
      <c r="CO9" s="1099">
        <v>17359</v>
      </c>
      <c r="CP9" s="1099">
        <v>362</v>
      </c>
      <c r="CQ9" s="1099">
        <v>80</v>
      </c>
      <c r="CR9" s="1085">
        <v>135</v>
      </c>
      <c r="CS9" s="1101"/>
      <c r="CT9" s="1091">
        <v>544</v>
      </c>
      <c r="CU9" s="1099">
        <v>10</v>
      </c>
      <c r="CV9" s="1099">
        <v>5</v>
      </c>
      <c r="CW9" s="1099">
        <v>485</v>
      </c>
      <c r="CX9" s="1099">
        <v>21</v>
      </c>
      <c r="CY9" s="1136">
        <v>23</v>
      </c>
      <c r="CZ9" s="1136" t="s">
        <v>550</v>
      </c>
      <c r="DA9" s="1098">
        <v>1170301</v>
      </c>
      <c r="DB9" s="1085">
        <v>14223</v>
      </c>
    </row>
    <row r="10" spans="1:106" ht="15.75" customHeight="1">
      <c r="A10" s="458" t="s">
        <v>206</v>
      </c>
      <c r="B10" s="290" t="s">
        <v>550</v>
      </c>
      <c r="C10" s="290" t="s">
        <v>550</v>
      </c>
      <c r="D10" s="290" t="s">
        <v>550</v>
      </c>
      <c r="E10" s="290">
        <v>12</v>
      </c>
      <c r="F10" s="290">
        <v>12</v>
      </c>
      <c r="G10" s="290">
        <v>412</v>
      </c>
      <c r="H10" s="290">
        <v>412</v>
      </c>
      <c r="I10" s="272">
        <v>94</v>
      </c>
      <c r="J10" s="258">
        <v>42</v>
      </c>
      <c r="K10" s="259">
        <v>12059</v>
      </c>
      <c r="L10" s="260">
        <v>910</v>
      </c>
      <c r="M10" s="259" t="s">
        <v>550</v>
      </c>
      <c r="N10" s="259" t="s">
        <v>550</v>
      </c>
      <c r="O10" s="259" t="s">
        <v>550</v>
      </c>
      <c r="P10" s="260">
        <v>19</v>
      </c>
      <c r="Q10" s="259">
        <v>6499</v>
      </c>
      <c r="R10" s="259">
        <v>532</v>
      </c>
      <c r="S10" s="259">
        <v>2</v>
      </c>
      <c r="T10" s="259">
        <v>325</v>
      </c>
      <c r="U10" s="261">
        <v>50</v>
      </c>
      <c r="V10" s="290" t="s">
        <v>550</v>
      </c>
      <c r="W10" s="260" t="s">
        <v>550</v>
      </c>
      <c r="X10" s="260" t="s">
        <v>550</v>
      </c>
      <c r="Y10" s="259" t="s">
        <v>550</v>
      </c>
      <c r="Z10" s="260" t="s">
        <v>550</v>
      </c>
      <c r="AA10" s="260" t="s">
        <v>550</v>
      </c>
      <c r="AB10" s="259" t="s">
        <v>550</v>
      </c>
      <c r="AC10" s="260" t="s">
        <v>550</v>
      </c>
      <c r="AD10" s="260" t="s">
        <v>550</v>
      </c>
      <c r="AE10" s="259">
        <v>12</v>
      </c>
      <c r="AF10" s="259">
        <v>7486</v>
      </c>
      <c r="AG10" s="261">
        <v>438</v>
      </c>
      <c r="AH10" s="258" t="s">
        <v>550</v>
      </c>
      <c r="AI10" s="259" t="s">
        <v>550</v>
      </c>
      <c r="AJ10" s="259" t="s">
        <v>550</v>
      </c>
      <c r="AK10" s="259">
        <v>5</v>
      </c>
      <c r="AL10" s="259">
        <v>696</v>
      </c>
      <c r="AM10" s="260">
        <v>73</v>
      </c>
      <c r="AN10" s="259" t="s">
        <v>550</v>
      </c>
      <c r="AO10" s="259">
        <v>1</v>
      </c>
      <c r="AP10" s="260">
        <v>8</v>
      </c>
      <c r="AQ10" s="260">
        <v>1</v>
      </c>
      <c r="AR10" s="259">
        <v>1046636</v>
      </c>
      <c r="AS10" s="1047">
        <v>378.75073731901756</v>
      </c>
      <c r="AT10" s="259">
        <v>937094</v>
      </c>
      <c r="AU10" s="272" t="s">
        <v>550</v>
      </c>
      <c r="AV10" s="290">
        <v>12</v>
      </c>
      <c r="AW10" s="259">
        <v>1</v>
      </c>
      <c r="AX10" s="259" t="s">
        <v>550</v>
      </c>
      <c r="AY10" s="260">
        <v>6</v>
      </c>
      <c r="AZ10" s="259">
        <v>3</v>
      </c>
      <c r="BA10" s="259" t="s">
        <v>550</v>
      </c>
      <c r="BB10" s="259" t="s">
        <v>550</v>
      </c>
      <c r="BC10" s="259">
        <v>1</v>
      </c>
      <c r="BD10" s="259" t="s">
        <v>550</v>
      </c>
      <c r="BE10" s="259">
        <v>1</v>
      </c>
      <c r="BF10" s="261">
        <v>42</v>
      </c>
      <c r="BG10" s="47"/>
      <c r="BH10" s="258">
        <v>4</v>
      </c>
      <c r="BI10" s="259">
        <v>25409</v>
      </c>
      <c r="BJ10" s="259">
        <v>1</v>
      </c>
      <c r="BK10" s="260">
        <v>17000</v>
      </c>
      <c r="BL10" s="259">
        <v>3</v>
      </c>
      <c r="BM10" s="259">
        <v>5</v>
      </c>
      <c r="BN10" s="259">
        <v>59560</v>
      </c>
      <c r="BO10" s="259">
        <v>4</v>
      </c>
      <c r="BP10" s="259">
        <v>2306</v>
      </c>
      <c r="BQ10" s="259">
        <v>4</v>
      </c>
      <c r="BR10" s="261">
        <v>21</v>
      </c>
      <c r="BS10" s="47"/>
      <c r="BT10" s="297">
        <v>4</v>
      </c>
      <c r="BU10" s="298">
        <v>3020</v>
      </c>
      <c r="BV10" s="786"/>
      <c r="BW10" s="258">
        <v>49</v>
      </c>
      <c r="BX10" s="259">
        <v>3144</v>
      </c>
      <c r="BY10" s="259">
        <v>3099</v>
      </c>
      <c r="BZ10" s="290">
        <v>2</v>
      </c>
      <c r="CA10" s="259">
        <v>109</v>
      </c>
      <c r="CB10" s="259">
        <v>61</v>
      </c>
      <c r="CC10" s="290" t="s">
        <v>550</v>
      </c>
      <c r="CD10" s="259" t="s">
        <v>550</v>
      </c>
      <c r="CE10" s="261" t="s">
        <v>550</v>
      </c>
      <c r="CF10" s="47"/>
      <c r="CG10" s="258">
        <v>402</v>
      </c>
      <c r="CH10" s="259">
        <v>61</v>
      </c>
      <c r="CI10" s="259">
        <v>12</v>
      </c>
      <c r="CJ10" s="259">
        <v>12</v>
      </c>
      <c r="CK10" s="259">
        <v>3</v>
      </c>
      <c r="CL10" s="260">
        <v>8</v>
      </c>
      <c r="CM10" s="260" t="s">
        <v>550</v>
      </c>
      <c r="CN10" s="259">
        <v>87</v>
      </c>
      <c r="CO10" s="260">
        <v>10743</v>
      </c>
      <c r="CP10" s="260">
        <v>238</v>
      </c>
      <c r="CQ10" s="260">
        <v>291</v>
      </c>
      <c r="CR10" s="261">
        <v>193</v>
      </c>
      <c r="CS10" s="47"/>
      <c r="CT10" s="258">
        <v>168</v>
      </c>
      <c r="CU10" s="260">
        <v>25</v>
      </c>
      <c r="CV10" s="260">
        <v>17</v>
      </c>
      <c r="CW10" s="260">
        <v>66</v>
      </c>
      <c r="CX10" s="260">
        <v>33</v>
      </c>
      <c r="CY10" s="299">
        <v>27</v>
      </c>
      <c r="CZ10" s="299" t="s">
        <v>550</v>
      </c>
      <c r="DA10" s="259">
        <v>1115296</v>
      </c>
      <c r="DB10" s="261">
        <v>47254</v>
      </c>
    </row>
    <row r="11" spans="1:106" ht="15.75" customHeight="1">
      <c r="A11" s="638" t="s">
        <v>514</v>
      </c>
      <c r="B11" s="219" t="s">
        <v>550</v>
      </c>
      <c r="C11" s="219" t="s">
        <v>550</v>
      </c>
      <c r="D11" s="219" t="s">
        <v>550</v>
      </c>
      <c r="E11" s="219">
        <v>13</v>
      </c>
      <c r="F11" s="219">
        <v>11</v>
      </c>
      <c r="G11" s="219">
        <v>784</v>
      </c>
      <c r="H11" s="219">
        <v>548</v>
      </c>
      <c r="I11" s="227">
        <v>110</v>
      </c>
      <c r="J11" s="187">
        <v>42</v>
      </c>
      <c r="K11" s="189">
        <v>10707</v>
      </c>
      <c r="L11" s="194">
        <v>763</v>
      </c>
      <c r="M11" s="189" t="s">
        <v>550</v>
      </c>
      <c r="N11" s="189" t="s">
        <v>550</v>
      </c>
      <c r="O11" s="189" t="s">
        <v>550</v>
      </c>
      <c r="P11" s="194">
        <v>24</v>
      </c>
      <c r="Q11" s="189">
        <v>5577</v>
      </c>
      <c r="R11" s="189">
        <v>477</v>
      </c>
      <c r="S11" s="189">
        <v>2</v>
      </c>
      <c r="T11" s="189">
        <v>179</v>
      </c>
      <c r="U11" s="191">
        <v>15</v>
      </c>
      <c r="V11" s="219" t="s">
        <v>550</v>
      </c>
      <c r="W11" s="194" t="s">
        <v>550</v>
      </c>
      <c r="X11" s="194" t="s">
        <v>550</v>
      </c>
      <c r="Y11" s="189" t="s">
        <v>550</v>
      </c>
      <c r="Z11" s="194" t="s">
        <v>550</v>
      </c>
      <c r="AA11" s="194" t="s">
        <v>550</v>
      </c>
      <c r="AB11" s="189" t="s">
        <v>550</v>
      </c>
      <c r="AC11" s="194" t="s">
        <v>550</v>
      </c>
      <c r="AD11" s="194" t="s">
        <v>550</v>
      </c>
      <c r="AE11" s="189">
        <v>13</v>
      </c>
      <c r="AF11" s="189">
        <v>7090</v>
      </c>
      <c r="AG11" s="191">
        <v>575</v>
      </c>
      <c r="AH11" s="187" t="s">
        <v>550</v>
      </c>
      <c r="AI11" s="189" t="s">
        <v>550</v>
      </c>
      <c r="AJ11" s="189" t="s">
        <v>550</v>
      </c>
      <c r="AK11" s="189">
        <v>3</v>
      </c>
      <c r="AL11" s="189">
        <v>631</v>
      </c>
      <c r="AM11" s="127">
        <v>56</v>
      </c>
      <c r="AN11" s="126" t="s">
        <v>550</v>
      </c>
      <c r="AO11" s="126" t="s">
        <v>550</v>
      </c>
      <c r="AP11" s="127">
        <v>5</v>
      </c>
      <c r="AQ11" s="127">
        <v>3</v>
      </c>
      <c r="AR11" s="126">
        <v>518005</v>
      </c>
      <c r="AS11" s="1044">
        <v>233.2</v>
      </c>
      <c r="AT11" s="126">
        <v>747182</v>
      </c>
      <c r="AU11" s="347" t="s">
        <v>550</v>
      </c>
      <c r="AV11" s="144">
        <v>2</v>
      </c>
      <c r="AW11" s="126" t="s">
        <v>550</v>
      </c>
      <c r="AX11" s="126" t="s">
        <v>550</v>
      </c>
      <c r="AY11" s="127">
        <v>1</v>
      </c>
      <c r="AZ11" s="126">
        <v>1</v>
      </c>
      <c r="BA11" s="126" t="s">
        <v>550</v>
      </c>
      <c r="BB11" s="126" t="s">
        <v>550</v>
      </c>
      <c r="BC11" s="126" t="s">
        <v>550</v>
      </c>
      <c r="BD11" s="126" t="s">
        <v>550</v>
      </c>
      <c r="BE11" s="126" t="s">
        <v>550</v>
      </c>
      <c r="BF11" s="128">
        <v>28</v>
      </c>
      <c r="BG11" s="47"/>
      <c r="BH11" s="125">
        <v>4</v>
      </c>
      <c r="BI11" s="126">
        <v>19512</v>
      </c>
      <c r="BJ11" s="126">
        <v>2</v>
      </c>
      <c r="BK11" s="127">
        <v>48576</v>
      </c>
      <c r="BL11" s="126">
        <v>3</v>
      </c>
      <c r="BM11" s="126">
        <v>3</v>
      </c>
      <c r="BN11" s="126">
        <v>63326</v>
      </c>
      <c r="BO11" s="126">
        <v>3</v>
      </c>
      <c r="BP11" s="126">
        <v>3330</v>
      </c>
      <c r="BQ11" s="126">
        <v>3</v>
      </c>
      <c r="BR11" s="128">
        <v>19</v>
      </c>
      <c r="BS11" s="47"/>
      <c r="BT11" s="145">
        <v>1</v>
      </c>
      <c r="BU11" s="146">
        <v>1532</v>
      </c>
      <c r="BV11" s="786"/>
      <c r="BW11" s="125" t="s">
        <v>550</v>
      </c>
      <c r="BX11" s="126" t="s">
        <v>550</v>
      </c>
      <c r="BY11" s="126" t="s">
        <v>550</v>
      </c>
      <c r="BZ11" s="144">
        <v>48</v>
      </c>
      <c r="CA11" s="126">
        <v>1914</v>
      </c>
      <c r="CB11" s="126">
        <v>2007</v>
      </c>
      <c r="CC11" s="144" t="s">
        <v>550</v>
      </c>
      <c r="CD11" s="126" t="s">
        <v>550</v>
      </c>
      <c r="CE11" s="128" t="s">
        <v>550</v>
      </c>
      <c r="CF11" s="47"/>
      <c r="CG11" s="125">
        <v>410</v>
      </c>
      <c r="CH11" s="126">
        <v>87</v>
      </c>
      <c r="CI11" s="126">
        <v>20</v>
      </c>
      <c r="CJ11" s="126">
        <v>10</v>
      </c>
      <c r="CK11" s="126">
        <v>5</v>
      </c>
      <c r="CL11" s="127">
        <v>5</v>
      </c>
      <c r="CM11" s="127">
        <v>8</v>
      </c>
      <c r="CN11" s="126">
        <v>110</v>
      </c>
      <c r="CO11" s="127">
        <v>12288</v>
      </c>
      <c r="CP11" s="127">
        <v>68</v>
      </c>
      <c r="CQ11" s="127">
        <v>136</v>
      </c>
      <c r="CR11" s="128">
        <v>212</v>
      </c>
      <c r="CS11" s="47"/>
      <c r="CT11" s="125">
        <v>135</v>
      </c>
      <c r="CU11" s="127">
        <v>23</v>
      </c>
      <c r="CV11" s="127">
        <v>5</v>
      </c>
      <c r="CW11" s="127">
        <v>46</v>
      </c>
      <c r="CX11" s="127">
        <v>9</v>
      </c>
      <c r="CY11" s="225">
        <v>28</v>
      </c>
      <c r="CZ11" s="225">
        <v>24</v>
      </c>
      <c r="DA11" s="126">
        <v>978149</v>
      </c>
      <c r="DB11" s="128">
        <v>19204</v>
      </c>
    </row>
    <row r="12" spans="1:106" ht="15.75" customHeight="1">
      <c r="A12" s="458" t="s">
        <v>479</v>
      </c>
      <c r="B12" s="482">
        <v>3</v>
      </c>
      <c r="C12" s="482">
        <v>32</v>
      </c>
      <c r="D12" s="482">
        <v>6</v>
      </c>
      <c r="E12" s="482">
        <v>10</v>
      </c>
      <c r="F12" s="482">
        <v>7</v>
      </c>
      <c r="G12" s="482">
        <v>934</v>
      </c>
      <c r="H12" s="482">
        <v>368</v>
      </c>
      <c r="I12" s="486">
        <v>101</v>
      </c>
      <c r="J12" s="464">
        <v>41</v>
      </c>
      <c r="K12" s="469">
        <v>13549</v>
      </c>
      <c r="L12" s="470">
        <v>953</v>
      </c>
      <c r="M12" s="469">
        <v>2</v>
      </c>
      <c r="N12" s="469">
        <v>610</v>
      </c>
      <c r="O12" s="469">
        <v>32</v>
      </c>
      <c r="P12" s="470">
        <v>23</v>
      </c>
      <c r="Q12" s="469">
        <v>6989</v>
      </c>
      <c r="R12" s="469">
        <v>582</v>
      </c>
      <c r="S12" s="469">
        <v>4</v>
      </c>
      <c r="T12" s="469">
        <v>660</v>
      </c>
      <c r="U12" s="471">
        <v>65</v>
      </c>
      <c r="V12" s="482" t="s">
        <v>550</v>
      </c>
      <c r="W12" s="470" t="s">
        <v>550</v>
      </c>
      <c r="X12" s="470" t="s">
        <v>550</v>
      </c>
      <c r="Y12" s="469" t="s">
        <v>550</v>
      </c>
      <c r="Z12" s="470" t="s">
        <v>550</v>
      </c>
      <c r="AA12" s="470" t="s">
        <v>550</v>
      </c>
      <c r="AB12" s="469">
        <v>1</v>
      </c>
      <c r="AC12" s="470">
        <v>826</v>
      </c>
      <c r="AD12" s="470">
        <v>64</v>
      </c>
      <c r="AE12" s="469">
        <v>15</v>
      </c>
      <c r="AF12" s="470">
        <v>8858</v>
      </c>
      <c r="AG12" s="471">
        <v>739</v>
      </c>
      <c r="AH12" s="464" t="s">
        <v>550</v>
      </c>
      <c r="AI12" s="469" t="s">
        <v>550</v>
      </c>
      <c r="AJ12" s="469" t="s">
        <v>550</v>
      </c>
      <c r="AK12" s="482">
        <v>3</v>
      </c>
      <c r="AL12" s="469">
        <v>995</v>
      </c>
      <c r="AM12" s="470">
        <v>87</v>
      </c>
      <c r="AN12" s="469" t="s">
        <v>550</v>
      </c>
      <c r="AO12" s="469" t="s">
        <v>550</v>
      </c>
      <c r="AP12" s="470">
        <v>6</v>
      </c>
      <c r="AQ12" s="470">
        <v>3</v>
      </c>
      <c r="AR12" s="469">
        <v>623665</v>
      </c>
      <c r="AS12" s="1048">
        <v>217.9</v>
      </c>
      <c r="AT12" s="469">
        <v>460969</v>
      </c>
      <c r="AU12" s="272" t="s">
        <v>550</v>
      </c>
      <c r="AV12" s="482">
        <v>3</v>
      </c>
      <c r="AW12" s="469" t="s">
        <v>550</v>
      </c>
      <c r="AX12" s="469">
        <v>1</v>
      </c>
      <c r="AY12" s="470">
        <v>2</v>
      </c>
      <c r="AZ12" s="469" t="s">
        <v>550</v>
      </c>
      <c r="BA12" s="469" t="s">
        <v>550</v>
      </c>
      <c r="BB12" s="469" t="s">
        <v>550</v>
      </c>
      <c r="BC12" s="469" t="s">
        <v>550</v>
      </c>
      <c r="BD12" s="469" t="s">
        <v>550</v>
      </c>
      <c r="BE12" s="469" t="s">
        <v>550</v>
      </c>
      <c r="BF12" s="471">
        <v>14</v>
      </c>
      <c r="BG12" s="47"/>
      <c r="BH12" s="464">
        <v>9</v>
      </c>
      <c r="BI12" s="469">
        <v>31710</v>
      </c>
      <c r="BJ12" s="469">
        <v>1</v>
      </c>
      <c r="BK12" s="470">
        <v>22000</v>
      </c>
      <c r="BL12" s="469">
        <v>5</v>
      </c>
      <c r="BM12" s="469">
        <v>7</v>
      </c>
      <c r="BN12" s="469">
        <v>100351</v>
      </c>
      <c r="BO12" s="469">
        <v>3</v>
      </c>
      <c r="BP12" s="469">
        <v>3319</v>
      </c>
      <c r="BQ12" s="469">
        <v>5</v>
      </c>
      <c r="BR12" s="471">
        <v>34</v>
      </c>
      <c r="BS12" s="47"/>
      <c r="BT12" s="487">
        <v>4</v>
      </c>
      <c r="BU12" s="488">
        <v>2572</v>
      </c>
      <c r="BV12" s="786"/>
      <c r="BW12" s="258" t="s">
        <v>550</v>
      </c>
      <c r="BX12" s="259" t="s">
        <v>550</v>
      </c>
      <c r="BY12" s="259" t="s">
        <v>550</v>
      </c>
      <c r="BZ12" s="482">
        <v>13</v>
      </c>
      <c r="CA12" s="469">
        <v>1323</v>
      </c>
      <c r="CB12" s="469">
        <v>1323</v>
      </c>
      <c r="CC12" s="482">
        <v>55</v>
      </c>
      <c r="CD12" s="469">
        <v>2109</v>
      </c>
      <c r="CE12" s="471">
        <v>2002</v>
      </c>
      <c r="CF12" s="47"/>
      <c r="CG12" s="464">
        <v>362</v>
      </c>
      <c r="CH12" s="469">
        <v>47</v>
      </c>
      <c r="CI12" s="469">
        <v>13</v>
      </c>
      <c r="CJ12" s="469">
        <v>13</v>
      </c>
      <c r="CK12" s="469">
        <v>3</v>
      </c>
      <c r="CL12" s="470" t="s">
        <v>550</v>
      </c>
      <c r="CM12" s="470">
        <v>10</v>
      </c>
      <c r="CN12" s="469">
        <v>49</v>
      </c>
      <c r="CO12" s="470">
        <v>11566</v>
      </c>
      <c r="CP12" s="470">
        <v>119</v>
      </c>
      <c r="CQ12" s="470">
        <v>241</v>
      </c>
      <c r="CR12" s="471">
        <v>187</v>
      </c>
      <c r="CS12" s="47"/>
      <c r="CT12" s="464">
        <v>225</v>
      </c>
      <c r="CU12" s="470">
        <v>28</v>
      </c>
      <c r="CV12" s="470">
        <v>8</v>
      </c>
      <c r="CW12" s="470">
        <v>43</v>
      </c>
      <c r="CX12" s="470">
        <v>67</v>
      </c>
      <c r="CY12" s="489">
        <v>79</v>
      </c>
      <c r="CZ12" s="489" t="s">
        <v>550</v>
      </c>
      <c r="DA12" s="469">
        <v>1030041</v>
      </c>
      <c r="DB12" s="471">
        <v>35075</v>
      </c>
    </row>
    <row r="13" spans="1:106" ht="15.75" customHeight="1">
      <c r="A13" s="638" t="s">
        <v>263</v>
      </c>
      <c r="B13" s="1332" t="s">
        <v>550</v>
      </c>
      <c r="C13" s="408" t="s">
        <v>550</v>
      </c>
      <c r="D13" s="431" t="s">
        <v>550</v>
      </c>
      <c r="E13" s="431">
        <v>16</v>
      </c>
      <c r="F13" s="431">
        <v>4</v>
      </c>
      <c r="G13" s="431">
        <v>1236</v>
      </c>
      <c r="H13" s="431">
        <v>1081</v>
      </c>
      <c r="I13" s="433">
        <v>151</v>
      </c>
      <c r="J13" s="187">
        <v>41</v>
      </c>
      <c r="K13" s="189">
        <v>13046</v>
      </c>
      <c r="L13" s="194">
        <v>888</v>
      </c>
      <c r="M13" s="189">
        <v>1</v>
      </c>
      <c r="N13" s="189">
        <v>548</v>
      </c>
      <c r="O13" s="189">
        <v>30</v>
      </c>
      <c r="P13" s="194">
        <v>24</v>
      </c>
      <c r="Q13" s="189">
        <v>6705</v>
      </c>
      <c r="R13" s="189">
        <v>567</v>
      </c>
      <c r="S13" s="189">
        <v>2</v>
      </c>
      <c r="T13" s="189">
        <v>637</v>
      </c>
      <c r="U13" s="128">
        <v>45</v>
      </c>
      <c r="V13" s="431" t="s">
        <v>550</v>
      </c>
      <c r="W13" s="434" t="s">
        <v>550</v>
      </c>
      <c r="X13" s="434" t="s">
        <v>550</v>
      </c>
      <c r="Y13" s="408" t="s">
        <v>550</v>
      </c>
      <c r="Z13" s="434" t="s">
        <v>550</v>
      </c>
      <c r="AA13" s="434" t="s">
        <v>550</v>
      </c>
      <c r="AB13" s="189">
        <v>2</v>
      </c>
      <c r="AC13" s="194">
        <v>889</v>
      </c>
      <c r="AD13" s="194">
        <v>88</v>
      </c>
      <c r="AE13" s="189">
        <v>11</v>
      </c>
      <c r="AF13" s="194">
        <v>6484</v>
      </c>
      <c r="AG13" s="191">
        <v>585</v>
      </c>
      <c r="AH13" s="430" t="s">
        <v>550</v>
      </c>
      <c r="AI13" s="408" t="s">
        <v>550</v>
      </c>
      <c r="AJ13" s="408" t="s">
        <v>550</v>
      </c>
      <c r="AK13" s="219">
        <v>1</v>
      </c>
      <c r="AL13" s="189">
        <v>863</v>
      </c>
      <c r="AM13" s="127">
        <v>76</v>
      </c>
      <c r="AN13" s="126" t="s">
        <v>550</v>
      </c>
      <c r="AO13" s="408">
        <v>1</v>
      </c>
      <c r="AP13" s="127">
        <v>5</v>
      </c>
      <c r="AQ13" s="127">
        <v>5</v>
      </c>
      <c r="AR13" s="126">
        <v>697555</v>
      </c>
      <c r="AS13" s="1044">
        <v>231.3</v>
      </c>
      <c r="AT13" s="126">
        <v>781425</v>
      </c>
      <c r="AU13" s="347" t="s">
        <v>550</v>
      </c>
      <c r="AV13" s="431">
        <v>18</v>
      </c>
      <c r="AW13" s="408">
        <v>1</v>
      </c>
      <c r="AX13" s="408">
        <v>3</v>
      </c>
      <c r="AY13" s="434">
        <v>9</v>
      </c>
      <c r="AZ13" s="408">
        <v>3</v>
      </c>
      <c r="BA13" s="408" t="s">
        <v>550</v>
      </c>
      <c r="BB13" s="408">
        <v>1</v>
      </c>
      <c r="BC13" s="408">
        <v>1</v>
      </c>
      <c r="BD13" s="408" t="s">
        <v>550</v>
      </c>
      <c r="BE13" s="408" t="s">
        <v>550</v>
      </c>
      <c r="BF13" s="423" t="s">
        <v>550</v>
      </c>
      <c r="BG13" s="47"/>
      <c r="BH13" s="125">
        <v>7</v>
      </c>
      <c r="BI13" s="126">
        <v>24448</v>
      </c>
      <c r="BJ13" s="126">
        <v>1</v>
      </c>
      <c r="BK13" s="127">
        <v>29458</v>
      </c>
      <c r="BL13" s="126">
        <v>8</v>
      </c>
      <c r="BM13" s="126">
        <v>9</v>
      </c>
      <c r="BN13" s="126">
        <v>224741</v>
      </c>
      <c r="BO13" s="126" t="s">
        <v>550</v>
      </c>
      <c r="BP13" s="126" t="s">
        <v>550</v>
      </c>
      <c r="BQ13" s="126">
        <v>10</v>
      </c>
      <c r="BR13" s="128">
        <v>35</v>
      </c>
      <c r="BS13" s="47"/>
      <c r="BT13" s="654">
        <v>1</v>
      </c>
      <c r="BU13" s="655">
        <v>1188</v>
      </c>
      <c r="BV13" s="794"/>
      <c r="BW13" s="125" t="s">
        <v>550</v>
      </c>
      <c r="BX13" s="126" t="s">
        <v>550</v>
      </c>
      <c r="BY13" s="126" t="s">
        <v>550</v>
      </c>
      <c r="BZ13" s="144" t="s">
        <v>550</v>
      </c>
      <c r="CA13" s="126" t="s">
        <v>550</v>
      </c>
      <c r="CB13" s="126" t="s">
        <v>550</v>
      </c>
      <c r="CC13" s="408">
        <v>54</v>
      </c>
      <c r="CD13" s="408">
        <v>2532</v>
      </c>
      <c r="CE13" s="423">
        <v>2289</v>
      </c>
      <c r="CF13" s="47"/>
      <c r="CG13" s="125">
        <v>413</v>
      </c>
      <c r="CH13" s="126">
        <v>70</v>
      </c>
      <c r="CI13" s="925">
        <v>12</v>
      </c>
      <c r="CJ13" s="126">
        <v>12</v>
      </c>
      <c r="CK13" s="126">
        <v>4</v>
      </c>
      <c r="CL13" s="127">
        <v>3</v>
      </c>
      <c r="CM13" s="127">
        <v>7</v>
      </c>
      <c r="CN13" s="126">
        <v>55</v>
      </c>
      <c r="CO13" s="127">
        <v>12313</v>
      </c>
      <c r="CP13" s="127">
        <v>113</v>
      </c>
      <c r="CQ13" s="127">
        <v>315</v>
      </c>
      <c r="CR13" s="128">
        <v>151</v>
      </c>
      <c r="CS13" s="47"/>
      <c r="CT13" s="125">
        <v>73</v>
      </c>
      <c r="CU13" s="127">
        <v>11</v>
      </c>
      <c r="CV13" s="127">
        <v>5</v>
      </c>
      <c r="CW13" s="127">
        <v>6</v>
      </c>
      <c r="CX13" s="127">
        <v>45</v>
      </c>
      <c r="CY13" s="225">
        <v>6</v>
      </c>
      <c r="CZ13" s="225" t="s">
        <v>550</v>
      </c>
      <c r="DA13" s="126">
        <v>1085074</v>
      </c>
      <c r="DB13" s="128">
        <v>20386</v>
      </c>
    </row>
    <row r="14" spans="1:106" ht="15.75" customHeight="1">
      <c r="A14" s="458" t="s">
        <v>542</v>
      </c>
      <c r="B14" s="290" t="s">
        <v>550</v>
      </c>
      <c r="C14" s="290" t="s">
        <v>550</v>
      </c>
      <c r="D14" s="290" t="s">
        <v>550</v>
      </c>
      <c r="E14" s="290">
        <v>18</v>
      </c>
      <c r="F14" s="290">
        <v>9</v>
      </c>
      <c r="G14" s="290">
        <v>1688</v>
      </c>
      <c r="H14" s="290">
        <v>1125</v>
      </c>
      <c r="I14" s="272">
        <v>213</v>
      </c>
      <c r="J14" s="258">
        <v>36</v>
      </c>
      <c r="K14" s="259">
        <v>11494</v>
      </c>
      <c r="L14" s="260">
        <v>869</v>
      </c>
      <c r="M14" s="259">
        <v>1</v>
      </c>
      <c r="N14" s="469">
        <v>595</v>
      </c>
      <c r="O14" s="469">
        <v>35</v>
      </c>
      <c r="P14" s="470">
        <v>15</v>
      </c>
      <c r="Q14" s="469">
        <v>5933</v>
      </c>
      <c r="R14" s="469">
        <v>503</v>
      </c>
      <c r="S14" s="469">
        <v>1</v>
      </c>
      <c r="T14" s="469">
        <v>404</v>
      </c>
      <c r="U14" s="471">
        <v>26</v>
      </c>
      <c r="V14" s="290" t="s">
        <v>550</v>
      </c>
      <c r="W14" s="260" t="s">
        <v>550</v>
      </c>
      <c r="X14" s="260" t="s">
        <v>550</v>
      </c>
      <c r="Y14" s="259" t="s">
        <v>550</v>
      </c>
      <c r="Z14" s="260" t="s">
        <v>550</v>
      </c>
      <c r="AA14" s="260" t="s">
        <v>550</v>
      </c>
      <c r="AB14" s="259">
        <v>1</v>
      </c>
      <c r="AC14" s="260">
        <v>837</v>
      </c>
      <c r="AD14" s="260">
        <v>69</v>
      </c>
      <c r="AE14" s="259">
        <v>12</v>
      </c>
      <c r="AF14" s="469">
        <v>8813</v>
      </c>
      <c r="AG14" s="471">
        <v>662</v>
      </c>
      <c r="AH14" s="464" t="s">
        <v>550</v>
      </c>
      <c r="AI14" s="469" t="s">
        <v>550</v>
      </c>
      <c r="AJ14" s="469" t="s">
        <v>550</v>
      </c>
      <c r="AK14" s="259">
        <v>1</v>
      </c>
      <c r="AL14" s="469">
        <v>211</v>
      </c>
      <c r="AM14" s="470">
        <v>76</v>
      </c>
      <c r="AN14" s="259" t="s">
        <v>550</v>
      </c>
      <c r="AO14" s="259" t="s">
        <v>550</v>
      </c>
      <c r="AP14" s="260">
        <v>4</v>
      </c>
      <c r="AQ14" s="260">
        <v>5</v>
      </c>
      <c r="AR14" s="259">
        <v>403365</v>
      </c>
      <c r="AS14" s="1047">
        <v>164.9</v>
      </c>
      <c r="AT14" s="259">
        <v>809770</v>
      </c>
      <c r="AU14" s="272" t="s">
        <v>550</v>
      </c>
      <c r="AV14" s="290">
        <v>8</v>
      </c>
      <c r="AW14" s="259">
        <v>1</v>
      </c>
      <c r="AX14" s="259" t="s">
        <v>550</v>
      </c>
      <c r="AY14" s="260">
        <v>5</v>
      </c>
      <c r="AZ14" s="259">
        <v>1</v>
      </c>
      <c r="BA14" s="259" t="s">
        <v>550</v>
      </c>
      <c r="BB14" s="259" t="s">
        <v>550</v>
      </c>
      <c r="BC14" s="259">
        <v>1</v>
      </c>
      <c r="BD14" s="259" t="s">
        <v>550</v>
      </c>
      <c r="BE14" s="259" t="s">
        <v>550</v>
      </c>
      <c r="BF14" s="261">
        <v>8</v>
      </c>
      <c r="BG14" s="47"/>
      <c r="BH14" s="258">
        <v>7</v>
      </c>
      <c r="BI14" s="259">
        <v>8656</v>
      </c>
      <c r="BJ14" s="259">
        <v>1</v>
      </c>
      <c r="BK14" s="260">
        <v>73175</v>
      </c>
      <c r="BL14" s="259">
        <v>2</v>
      </c>
      <c r="BM14" s="259">
        <v>2</v>
      </c>
      <c r="BN14" s="259">
        <v>34210</v>
      </c>
      <c r="BO14" s="259">
        <v>4</v>
      </c>
      <c r="BP14" s="259">
        <v>3000</v>
      </c>
      <c r="BQ14" s="259">
        <v>4</v>
      </c>
      <c r="BR14" s="261">
        <v>22</v>
      </c>
      <c r="BS14" s="47"/>
      <c r="BT14" s="297">
        <v>1</v>
      </c>
      <c r="BU14" s="298">
        <v>1202</v>
      </c>
      <c r="BV14" s="786"/>
      <c r="BW14" s="258" t="s">
        <v>550</v>
      </c>
      <c r="BX14" s="259" t="s">
        <v>550</v>
      </c>
      <c r="BY14" s="259" t="s">
        <v>550</v>
      </c>
      <c r="BZ14" s="290">
        <v>78</v>
      </c>
      <c r="CA14" s="259">
        <v>4219</v>
      </c>
      <c r="CB14" s="259">
        <v>3944</v>
      </c>
      <c r="CC14" s="290" t="s">
        <v>550</v>
      </c>
      <c r="CD14" s="259" t="s">
        <v>550</v>
      </c>
      <c r="CE14" s="261" t="s">
        <v>550</v>
      </c>
      <c r="CF14" s="47"/>
      <c r="CG14" s="258">
        <v>261</v>
      </c>
      <c r="CH14" s="259">
        <v>35</v>
      </c>
      <c r="CI14" s="469">
        <v>10</v>
      </c>
      <c r="CJ14" s="259">
        <v>10</v>
      </c>
      <c r="CK14" s="259">
        <v>2</v>
      </c>
      <c r="CL14" s="260" t="s">
        <v>550</v>
      </c>
      <c r="CM14" s="260">
        <v>5</v>
      </c>
      <c r="CN14" s="259">
        <v>48</v>
      </c>
      <c r="CO14" s="260">
        <v>10465</v>
      </c>
      <c r="CP14" s="260">
        <v>104</v>
      </c>
      <c r="CQ14" s="260">
        <v>353</v>
      </c>
      <c r="CR14" s="261">
        <v>97</v>
      </c>
      <c r="CS14" s="47"/>
      <c r="CT14" s="258">
        <v>70</v>
      </c>
      <c r="CU14" s="260">
        <v>18</v>
      </c>
      <c r="CV14" s="260">
        <v>4</v>
      </c>
      <c r="CW14" s="260">
        <v>29</v>
      </c>
      <c r="CX14" s="260">
        <v>6</v>
      </c>
      <c r="CY14" s="299">
        <v>13</v>
      </c>
      <c r="CZ14" s="299" t="s">
        <v>550</v>
      </c>
      <c r="DA14" s="259">
        <v>878643.26</v>
      </c>
      <c r="DB14" s="261">
        <v>7916.6</v>
      </c>
    </row>
    <row r="15" spans="1:106" ht="15.75" customHeight="1">
      <c r="A15" s="638" t="s">
        <v>532</v>
      </c>
      <c r="B15" s="219">
        <v>10</v>
      </c>
      <c r="C15" s="219">
        <v>263</v>
      </c>
      <c r="D15" s="219">
        <v>53</v>
      </c>
      <c r="E15" s="219">
        <v>19</v>
      </c>
      <c r="F15" s="219">
        <v>1</v>
      </c>
      <c r="G15" s="219">
        <v>2403</v>
      </c>
      <c r="H15" s="219">
        <v>1149</v>
      </c>
      <c r="I15" s="227">
        <v>244</v>
      </c>
      <c r="J15" s="187">
        <v>45</v>
      </c>
      <c r="K15" s="189">
        <v>12095</v>
      </c>
      <c r="L15" s="194">
        <v>1108</v>
      </c>
      <c r="M15" s="189">
        <v>2</v>
      </c>
      <c r="N15" s="189">
        <v>749</v>
      </c>
      <c r="O15" s="189">
        <v>64</v>
      </c>
      <c r="P15" s="194">
        <v>19</v>
      </c>
      <c r="Q15" s="189">
        <v>6315</v>
      </c>
      <c r="R15" s="189">
        <v>589</v>
      </c>
      <c r="S15" s="189">
        <v>3</v>
      </c>
      <c r="T15" s="189">
        <v>544</v>
      </c>
      <c r="U15" s="191">
        <v>72</v>
      </c>
      <c r="V15" s="219" t="s">
        <v>550</v>
      </c>
      <c r="W15" s="194" t="s">
        <v>550</v>
      </c>
      <c r="X15" s="194" t="s">
        <v>550</v>
      </c>
      <c r="Y15" s="189" t="s">
        <v>550</v>
      </c>
      <c r="Z15" s="194" t="s">
        <v>550</v>
      </c>
      <c r="AA15" s="194" t="s">
        <v>550</v>
      </c>
      <c r="AB15" s="194" t="s">
        <v>550</v>
      </c>
      <c r="AC15" s="194" t="s">
        <v>550</v>
      </c>
      <c r="AD15" s="194" t="s">
        <v>550</v>
      </c>
      <c r="AE15" s="189">
        <v>13</v>
      </c>
      <c r="AF15" s="189">
        <v>8506</v>
      </c>
      <c r="AG15" s="191">
        <v>868</v>
      </c>
      <c r="AH15" s="430" t="s">
        <v>550</v>
      </c>
      <c r="AI15" s="408" t="s">
        <v>550</v>
      </c>
      <c r="AJ15" s="408" t="s">
        <v>550</v>
      </c>
      <c r="AK15" s="189">
        <v>2</v>
      </c>
      <c r="AL15" s="189">
        <v>70</v>
      </c>
      <c r="AM15" s="127">
        <v>47</v>
      </c>
      <c r="AN15" s="126">
        <v>2</v>
      </c>
      <c r="AO15" s="126">
        <v>3</v>
      </c>
      <c r="AP15" s="127">
        <v>1</v>
      </c>
      <c r="AQ15" s="127">
        <v>3</v>
      </c>
      <c r="AR15" s="126">
        <v>918079</v>
      </c>
      <c r="AS15" s="1044">
        <v>330.3</v>
      </c>
      <c r="AT15" s="126">
        <v>971802</v>
      </c>
      <c r="AU15" s="347" t="s">
        <v>550</v>
      </c>
      <c r="AV15" s="144">
        <v>6</v>
      </c>
      <c r="AW15" s="126">
        <v>1</v>
      </c>
      <c r="AX15" s="126" t="s">
        <v>550</v>
      </c>
      <c r="AY15" s="127">
        <v>3</v>
      </c>
      <c r="AZ15" s="126">
        <v>1</v>
      </c>
      <c r="BA15" s="126">
        <v>1</v>
      </c>
      <c r="BB15" s="126" t="s">
        <v>550</v>
      </c>
      <c r="BC15" s="126" t="s">
        <v>550</v>
      </c>
      <c r="BD15" s="126" t="s">
        <v>550</v>
      </c>
      <c r="BE15" s="126" t="s">
        <v>550</v>
      </c>
      <c r="BF15" s="128">
        <v>20</v>
      </c>
      <c r="BG15" s="47"/>
      <c r="BH15" s="125">
        <v>6</v>
      </c>
      <c r="BI15" s="126">
        <v>25215</v>
      </c>
      <c r="BJ15" s="126">
        <v>1</v>
      </c>
      <c r="BK15" s="127">
        <v>37774</v>
      </c>
      <c r="BL15" s="126">
        <v>3</v>
      </c>
      <c r="BM15" s="126">
        <v>3</v>
      </c>
      <c r="BN15" s="126">
        <v>62360</v>
      </c>
      <c r="BO15" s="126">
        <v>2</v>
      </c>
      <c r="BP15" s="126">
        <v>4323</v>
      </c>
      <c r="BQ15" s="126">
        <v>3</v>
      </c>
      <c r="BR15" s="128">
        <v>26</v>
      </c>
      <c r="BS15" s="47"/>
      <c r="BT15" s="145">
        <v>1</v>
      </c>
      <c r="BU15" s="146">
        <v>120</v>
      </c>
      <c r="BV15" s="786"/>
      <c r="BW15" s="125" t="s">
        <v>550</v>
      </c>
      <c r="BX15" s="126" t="s">
        <v>550</v>
      </c>
      <c r="BY15" s="126" t="s">
        <v>550</v>
      </c>
      <c r="BZ15" s="144" t="s">
        <v>550</v>
      </c>
      <c r="CA15" s="126" t="s">
        <v>550</v>
      </c>
      <c r="CB15" s="126" t="s">
        <v>550</v>
      </c>
      <c r="CC15" s="144">
        <v>94</v>
      </c>
      <c r="CD15" s="126">
        <v>3470</v>
      </c>
      <c r="CE15" s="128">
        <v>3419</v>
      </c>
      <c r="CF15" s="47"/>
      <c r="CG15" s="125">
        <v>279</v>
      </c>
      <c r="CH15" s="126">
        <v>52</v>
      </c>
      <c r="CI15" s="126">
        <v>13</v>
      </c>
      <c r="CJ15" s="126">
        <v>13</v>
      </c>
      <c r="CK15" s="126">
        <v>3</v>
      </c>
      <c r="CL15" s="127">
        <v>2</v>
      </c>
      <c r="CM15" s="127">
        <v>2</v>
      </c>
      <c r="CN15" s="126">
        <v>72</v>
      </c>
      <c r="CO15" s="127">
        <v>12175</v>
      </c>
      <c r="CP15" s="127">
        <v>122</v>
      </c>
      <c r="CQ15" s="127">
        <v>158</v>
      </c>
      <c r="CR15" s="128">
        <v>163</v>
      </c>
      <c r="CS15" s="47"/>
      <c r="CT15" s="125">
        <v>86</v>
      </c>
      <c r="CU15" s="127">
        <v>40</v>
      </c>
      <c r="CV15" s="127">
        <v>1</v>
      </c>
      <c r="CW15" s="127">
        <v>1</v>
      </c>
      <c r="CX15" s="127">
        <v>13</v>
      </c>
      <c r="CY15" s="225">
        <v>11</v>
      </c>
      <c r="CZ15" s="225">
        <v>20</v>
      </c>
      <c r="DA15" s="126">
        <v>987687</v>
      </c>
      <c r="DB15" s="128">
        <v>393</v>
      </c>
    </row>
    <row r="16" spans="1:106" ht="15.75" customHeight="1">
      <c r="A16" s="458" t="s">
        <v>480</v>
      </c>
      <c r="B16" s="482" t="s">
        <v>550</v>
      </c>
      <c r="C16" s="482" t="s">
        <v>550</v>
      </c>
      <c r="D16" s="482" t="s">
        <v>550</v>
      </c>
      <c r="E16" s="482">
        <v>31</v>
      </c>
      <c r="F16" s="482">
        <v>31</v>
      </c>
      <c r="G16" s="482">
        <v>4765</v>
      </c>
      <c r="H16" s="482" t="s">
        <v>550</v>
      </c>
      <c r="I16" s="486">
        <v>468</v>
      </c>
      <c r="J16" s="464">
        <v>51</v>
      </c>
      <c r="K16" s="469">
        <v>15824</v>
      </c>
      <c r="L16" s="470">
        <v>1037</v>
      </c>
      <c r="M16" s="469">
        <v>1</v>
      </c>
      <c r="N16" s="469">
        <v>257</v>
      </c>
      <c r="O16" s="469">
        <v>18</v>
      </c>
      <c r="P16" s="470">
        <v>25</v>
      </c>
      <c r="Q16" s="469">
        <v>8178</v>
      </c>
      <c r="R16" s="469">
        <v>612</v>
      </c>
      <c r="S16" s="469">
        <v>1</v>
      </c>
      <c r="T16" s="469">
        <v>165</v>
      </c>
      <c r="U16" s="471">
        <v>13</v>
      </c>
      <c r="V16" s="482">
        <v>2</v>
      </c>
      <c r="W16" s="470">
        <v>424</v>
      </c>
      <c r="X16" s="470">
        <v>50</v>
      </c>
      <c r="Y16" s="469" t="s">
        <v>550</v>
      </c>
      <c r="Z16" s="470" t="s">
        <v>550</v>
      </c>
      <c r="AA16" s="470" t="s">
        <v>550</v>
      </c>
      <c r="AB16" s="469" t="s">
        <v>550</v>
      </c>
      <c r="AC16" s="470" t="s">
        <v>550</v>
      </c>
      <c r="AD16" s="470" t="s">
        <v>550</v>
      </c>
      <c r="AE16" s="469">
        <v>13</v>
      </c>
      <c r="AF16" s="470">
        <v>9811</v>
      </c>
      <c r="AG16" s="471">
        <v>752</v>
      </c>
      <c r="AH16" s="464" t="s">
        <v>550</v>
      </c>
      <c r="AI16" s="469" t="s">
        <v>550</v>
      </c>
      <c r="AJ16" s="469" t="s">
        <v>550</v>
      </c>
      <c r="AK16" s="482">
        <v>1</v>
      </c>
      <c r="AL16" s="469">
        <v>350</v>
      </c>
      <c r="AM16" s="470">
        <v>35</v>
      </c>
      <c r="AN16" s="469" t="s">
        <v>550</v>
      </c>
      <c r="AO16" s="469" t="s">
        <v>550</v>
      </c>
      <c r="AP16" s="470">
        <v>4</v>
      </c>
      <c r="AQ16" s="470">
        <v>4</v>
      </c>
      <c r="AR16" s="469">
        <v>879292</v>
      </c>
      <c r="AS16" s="1048">
        <v>276</v>
      </c>
      <c r="AT16" s="469">
        <v>921848</v>
      </c>
      <c r="AU16" s="486">
        <v>5005</v>
      </c>
      <c r="AV16" s="482">
        <v>6</v>
      </c>
      <c r="AW16" s="469">
        <v>1</v>
      </c>
      <c r="AX16" s="469">
        <v>1</v>
      </c>
      <c r="AY16" s="470">
        <v>3</v>
      </c>
      <c r="AZ16" s="469">
        <v>1</v>
      </c>
      <c r="BA16" s="469" t="s">
        <v>550</v>
      </c>
      <c r="BB16" s="469" t="s">
        <v>550</v>
      </c>
      <c r="BC16" s="469" t="s">
        <v>550</v>
      </c>
      <c r="BD16" s="469" t="s">
        <v>550</v>
      </c>
      <c r="BE16" s="469" t="s">
        <v>550</v>
      </c>
      <c r="BF16" s="471">
        <v>92</v>
      </c>
      <c r="BG16" s="47"/>
      <c r="BH16" s="464">
        <v>6</v>
      </c>
      <c r="BI16" s="469">
        <v>27002</v>
      </c>
      <c r="BJ16" s="469">
        <v>2</v>
      </c>
      <c r="BK16" s="470">
        <v>36000</v>
      </c>
      <c r="BL16" s="469">
        <v>3</v>
      </c>
      <c r="BM16" s="469">
        <v>3</v>
      </c>
      <c r="BN16" s="469">
        <v>54027</v>
      </c>
      <c r="BO16" s="469">
        <v>3</v>
      </c>
      <c r="BP16" s="469">
        <v>8947</v>
      </c>
      <c r="BQ16" s="469">
        <v>2</v>
      </c>
      <c r="BR16" s="471">
        <v>20</v>
      </c>
      <c r="BS16" s="47"/>
      <c r="BT16" s="487">
        <v>1</v>
      </c>
      <c r="BU16" s="488">
        <v>2004</v>
      </c>
      <c r="BV16" s="786"/>
      <c r="BW16" s="464">
        <v>81</v>
      </c>
      <c r="BX16" s="469">
        <v>3430</v>
      </c>
      <c r="BY16" s="469">
        <v>3492</v>
      </c>
      <c r="BZ16" s="482" t="s">
        <v>550</v>
      </c>
      <c r="CA16" s="469" t="s">
        <v>550</v>
      </c>
      <c r="CB16" s="469" t="s">
        <v>550</v>
      </c>
      <c r="CC16" s="482">
        <v>26</v>
      </c>
      <c r="CD16" s="469">
        <v>846</v>
      </c>
      <c r="CE16" s="471">
        <v>877</v>
      </c>
      <c r="CF16" s="47"/>
      <c r="CG16" s="464">
        <v>300</v>
      </c>
      <c r="CH16" s="469">
        <v>46</v>
      </c>
      <c r="CI16" s="469">
        <v>12</v>
      </c>
      <c r="CJ16" s="469">
        <v>12</v>
      </c>
      <c r="CK16" s="469">
        <v>1</v>
      </c>
      <c r="CL16" s="470">
        <v>9</v>
      </c>
      <c r="CM16" s="470">
        <v>1</v>
      </c>
      <c r="CN16" s="469">
        <v>83</v>
      </c>
      <c r="CO16" s="470">
        <v>13543</v>
      </c>
      <c r="CP16" s="470">
        <v>75</v>
      </c>
      <c r="CQ16" s="470">
        <v>297</v>
      </c>
      <c r="CR16" s="471">
        <v>252</v>
      </c>
      <c r="CS16" s="47"/>
      <c r="CT16" s="464">
        <v>66</v>
      </c>
      <c r="CU16" s="470">
        <v>13</v>
      </c>
      <c r="CV16" s="470">
        <v>2</v>
      </c>
      <c r="CW16" s="470">
        <v>10</v>
      </c>
      <c r="CX16" s="470">
        <v>14</v>
      </c>
      <c r="CY16" s="489">
        <v>27</v>
      </c>
      <c r="CZ16" s="489" t="s">
        <v>550</v>
      </c>
      <c r="DA16" s="469">
        <v>1172676</v>
      </c>
      <c r="DB16" s="471">
        <v>25343</v>
      </c>
    </row>
    <row r="17" spans="1:106" ht="15.75" customHeight="1">
      <c r="A17" s="638" t="s">
        <v>481</v>
      </c>
      <c r="B17" s="219">
        <v>11</v>
      </c>
      <c r="C17" s="219">
        <v>369</v>
      </c>
      <c r="D17" s="219">
        <v>44</v>
      </c>
      <c r="E17" s="219">
        <v>20</v>
      </c>
      <c r="F17" s="219">
        <v>9</v>
      </c>
      <c r="G17" s="219">
        <v>1635</v>
      </c>
      <c r="H17" s="219">
        <v>640</v>
      </c>
      <c r="I17" s="227">
        <v>191</v>
      </c>
      <c r="J17" s="187">
        <v>64</v>
      </c>
      <c r="K17" s="189">
        <v>15695</v>
      </c>
      <c r="L17" s="194">
        <v>1183</v>
      </c>
      <c r="M17" s="189">
        <v>1</v>
      </c>
      <c r="N17" s="189">
        <v>46</v>
      </c>
      <c r="O17" s="189">
        <v>5</v>
      </c>
      <c r="P17" s="194">
        <v>39</v>
      </c>
      <c r="Q17" s="189">
        <v>8326</v>
      </c>
      <c r="R17" s="189">
        <v>779</v>
      </c>
      <c r="S17" s="189">
        <v>3</v>
      </c>
      <c r="T17" s="189">
        <v>184</v>
      </c>
      <c r="U17" s="191">
        <v>15</v>
      </c>
      <c r="V17" s="144" t="s">
        <v>550</v>
      </c>
      <c r="W17" s="127" t="s">
        <v>550</v>
      </c>
      <c r="X17" s="127" t="s">
        <v>550</v>
      </c>
      <c r="Y17" s="126" t="s">
        <v>550</v>
      </c>
      <c r="Z17" s="127" t="s">
        <v>550</v>
      </c>
      <c r="AA17" s="127" t="s">
        <v>550</v>
      </c>
      <c r="AB17" s="127" t="s">
        <v>550</v>
      </c>
      <c r="AC17" s="127" t="s">
        <v>550</v>
      </c>
      <c r="AD17" s="127" t="s">
        <v>550</v>
      </c>
      <c r="AE17" s="126">
        <v>17</v>
      </c>
      <c r="AF17" s="127">
        <v>7360</v>
      </c>
      <c r="AG17" s="128">
        <v>1084</v>
      </c>
      <c r="AH17" s="430" t="s">
        <v>550</v>
      </c>
      <c r="AI17" s="408" t="s">
        <v>550</v>
      </c>
      <c r="AJ17" s="408" t="s">
        <v>550</v>
      </c>
      <c r="AK17" s="144">
        <v>1</v>
      </c>
      <c r="AL17" s="126">
        <v>146</v>
      </c>
      <c r="AM17" s="127">
        <v>45</v>
      </c>
      <c r="AN17" s="126" t="s">
        <v>550</v>
      </c>
      <c r="AO17" s="126" t="s">
        <v>550</v>
      </c>
      <c r="AP17" s="127">
        <v>4</v>
      </c>
      <c r="AQ17" s="127">
        <v>6</v>
      </c>
      <c r="AR17" s="126">
        <v>826267</v>
      </c>
      <c r="AS17" s="1044">
        <v>252.7</v>
      </c>
      <c r="AT17" s="126">
        <v>1006428</v>
      </c>
      <c r="AU17" s="347">
        <v>1890</v>
      </c>
      <c r="AV17" s="144">
        <v>2</v>
      </c>
      <c r="AW17" s="126" t="s">
        <v>550</v>
      </c>
      <c r="AX17" s="126" t="s">
        <v>550</v>
      </c>
      <c r="AY17" s="126" t="s">
        <v>550</v>
      </c>
      <c r="AZ17" s="126">
        <v>1</v>
      </c>
      <c r="BA17" s="126" t="s">
        <v>550</v>
      </c>
      <c r="BB17" s="126" t="s">
        <v>550</v>
      </c>
      <c r="BC17" s="126" t="s">
        <v>550</v>
      </c>
      <c r="BD17" s="126" t="s">
        <v>550</v>
      </c>
      <c r="BE17" s="126">
        <v>1</v>
      </c>
      <c r="BF17" s="128">
        <v>37</v>
      </c>
      <c r="BG17" s="47"/>
      <c r="BH17" s="125">
        <v>7</v>
      </c>
      <c r="BI17" s="126">
        <v>21610</v>
      </c>
      <c r="BJ17" s="126">
        <v>2</v>
      </c>
      <c r="BK17" s="127">
        <v>40701</v>
      </c>
      <c r="BL17" s="126">
        <v>3</v>
      </c>
      <c r="BM17" s="126">
        <v>3</v>
      </c>
      <c r="BN17" s="126">
        <v>124825</v>
      </c>
      <c r="BO17" s="126">
        <v>2</v>
      </c>
      <c r="BP17" s="126">
        <v>2400</v>
      </c>
      <c r="BQ17" s="126">
        <v>3</v>
      </c>
      <c r="BR17" s="128">
        <v>24</v>
      </c>
      <c r="BS17" s="47"/>
      <c r="BT17" s="145">
        <v>5</v>
      </c>
      <c r="BU17" s="146">
        <v>3823</v>
      </c>
      <c r="BV17" s="786"/>
      <c r="BW17" s="125" t="s">
        <v>550</v>
      </c>
      <c r="BX17" s="126" t="s">
        <v>550</v>
      </c>
      <c r="BY17" s="126" t="s">
        <v>550</v>
      </c>
      <c r="BZ17" s="144">
        <v>78</v>
      </c>
      <c r="CA17" s="126">
        <v>3447</v>
      </c>
      <c r="CB17" s="126">
        <v>3312</v>
      </c>
      <c r="CC17" s="144">
        <v>1</v>
      </c>
      <c r="CD17" s="126">
        <v>40</v>
      </c>
      <c r="CE17" s="128">
        <v>29</v>
      </c>
      <c r="CF17" s="47"/>
      <c r="CG17" s="125">
        <v>364</v>
      </c>
      <c r="CH17" s="126">
        <v>80</v>
      </c>
      <c r="CI17" s="126">
        <v>15</v>
      </c>
      <c r="CJ17" s="126">
        <v>15</v>
      </c>
      <c r="CK17" s="126">
        <v>5</v>
      </c>
      <c r="CL17" s="127">
        <v>1</v>
      </c>
      <c r="CM17" s="127">
        <v>7</v>
      </c>
      <c r="CN17" s="126">
        <v>77</v>
      </c>
      <c r="CO17" s="127">
        <v>12676</v>
      </c>
      <c r="CP17" s="127">
        <v>155</v>
      </c>
      <c r="CQ17" s="127">
        <v>287</v>
      </c>
      <c r="CR17" s="128">
        <v>207</v>
      </c>
      <c r="CS17" s="47"/>
      <c r="CT17" s="125">
        <v>309</v>
      </c>
      <c r="CU17" s="127">
        <v>42</v>
      </c>
      <c r="CV17" s="127">
        <v>9</v>
      </c>
      <c r="CW17" s="127">
        <v>181</v>
      </c>
      <c r="CX17" s="127">
        <v>58</v>
      </c>
      <c r="CY17" s="225">
        <v>19</v>
      </c>
      <c r="CZ17" s="225" t="s">
        <v>550</v>
      </c>
      <c r="DA17" s="126">
        <v>1464157</v>
      </c>
      <c r="DB17" s="128">
        <v>47631</v>
      </c>
    </row>
    <row r="18" spans="1:106" ht="15.75" customHeight="1">
      <c r="A18" s="458" t="s">
        <v>576</v>
      </c>
      <c r="B18" s="482">
        <v>10</v>
      </c>
      <c r="C18" s="482">
        <v>305</v>
      </c>
      <c r="D18" s="482">
        <v>36</v>
      </c>
      <c r="E18" s="482">
        <v>14</v>
      </c>
      <c r="F18" s="482">
        <v>14</v>
      </c>
      <c r="G18" s="482">
        <v>2175</v>
      </c>
      <c r="H18" s="482">
        <v>1836</v>
      </c>
      <c r="I18" s="486">
        <v>179</v>
      </c>
      <c r="J18" s="464">
        <v>32</v>
      </c>
      <c r="K18" s="469">
        <v>12798</v>
      </c>
      <c r="L18" s="470">
        <v>841</v>
      </c>
      <c r="M18" s="469">
        <v>2</v>
      </c>
      <c r="N18" s="469">
        <v>500</v>
      </c>
      <c r="O18" s="469">
        <v>81</v>
      </c>
      <c r="P18" s="470">
        <v>15</v>
      </c>
      <c r="Q18" s="469">
        <v>6232</v>
      </c>
      <c r="R18" s="469">
        <v>503</v>
      </c>
      <c r="S18" s="469">
        <v>3</v>
      </c>
      <c r="T18" s="469">
        <v>734</v>
      </c>
      <c r="U18" s="471">
        <v>77</v>
      </c>
      <c r="V18" s="482">
        <v>1</v>
      </c>
      <c r="W18" s="470">
        <v>134</v>
      </c>
      <c r="X18" s="470">
        <v>25</v>
      </c>
      <c r="Y18" s="469" t="s">
        <v>550</v>
      </c>
      <c r="Z18" s="470" t="s">
        <v>550</v>
      </c>
      <c r="AA18" s="470" t="s">
        <v>550</v>
      </c>
      <c r="AB18" s="469" t="s">
        <v>550</v>
      </c>
      <c r="AC18" s="470" t="s">
        <v>550</v>
      </c>
      <c r="AD18" s="470" t="s">
        <v>550</v>
      </c>
      <c r="AE18" s="469">
        <v>14</v>
      </c>
      <c r="AF18" s="470">
        <v>12285</v>
      </c>
      <c r="AG18" s="471">
        <v>998</v>
      </c>
      <c r="AH18" s="464" t="s">
        <v>550</v>
      </c>
      <c r="AI18" s="469" t="s">
        <v>550</v>
      </c>
      <c r="AJ18" s="469" t="s">
        <v>550</v>
      </c>
      <c r="AK18" s="482">
        <v>3</v>
      </c>
      <c r="AL18" s="469">
        <v>1416</v>
      </c>
      <c r="AM18" s="470">
        <v>96</v>
      </c>
      <c r="AN18" s="469" t="s">
        <v>550</v>
      </c>
      <c r="AO18" s="469" t="s">
        <v>550</v>
      </c>
      <c r="AP18" s="470">
        <v>6</v>
      </c>
      <c r="AQ18" s="470">
        <v>6</v>
      </c>
      <c r="AR18" s="469">
        <v>990039</v>
      </c>
      <c r="AS18" s="1048">
        <v>368</v>
      </c>
      <c r="AT18" s="469">
        <v>1215996</v>
      </c>
      <c r="AU18" s="486">
        <v>8519</v>
      </c>
      <c r="AV18" s="482">
        <v>16</v>
      </c>
      <c r="AW18" s="469">
        <v>1</v>
      </c>
      <c r="AX18" s="469">
        <v>1</v>
      </c>
      <c r="AY18" s="470">
        <v>10</v>
      </c>
      <c r="AZ18" s="469">
        <v>3</v>
      </c>
      <c r="BA18" s="469" t="s">
        <v>550</v>
      </c>
      <c r="BB18" s="469" t="s">
        <v>550</v>
      </c>
      <c r="BC18" s="469">
        <v>1</v>
      </c>
      <c r="BD18" s="469" t="s">
        <v>550</v>
      </c>
      <c r="BE18" s="469" t="s">
        <v>550</v>
      </c>
      <c r="BF18" s="471" t="s">
        <v>550</v>
      </c>
      <c r="BG18" s="47"/>
      <c r="BH18" s="464">
        <v>6</v>
      </c>
      <c r="BI18" s="469">
        <v>36735</v>
      </c>
      <c r="BJ18" s="469">
        <v>2</v>
      </c>
      <c r="BK18" s="470">
        <v>78810</v>
      </c>
      <c r="BL18" s="469">
        <v>6</v>
      </c>
      <c r="BM18" s="469">
        <v>15</v>
      </c>
      <c r="BN18" s="469">
        <v>229675</v>
      </c>
      <c r="BO18" s="469">
        <v>4</v>
      </c>
      <c r="BP18" s="469">
        <v>1584</v>
      </c>
      <c r="BQ18" s="469">
        <v>7</v>
      </c>
      <c r="BR18" s="471">
        <v>33</v>
      </c>
      <c r="BS18" s="47"/>
      <c r="BT18" s="487">
        <v>1</v>
      </c>
      <c r="BU18" s="721" t="s">
        <v>789</v>
      </c>
      <c r="BV18" s="786"/>
      <c r="BW18" s="258" t="s">
        <v>550</v>
      </c>
      <c r="BX18" s="259" t="s">
        <v>550</v>
      </c>
      <c r="BY18" s="259" t="s">
        <v>550</v>
      </c>
      <c r="BZ18" s="482">
        <v>75</v>
      </c>
      <c r="CA18" s="469">
        <v>2980</v>
      </c>
      <c r="CB18" s="469">
        <v>4049</v>
      </c>
      <c r="CC18" s="482">
        <v>23</v>
      </c>
      <c r="CD18" s="469">
        <v>1204</v>
      </c>
      <c r="CE18" s="471">
        <v>1150</v>
      </c>
      <c r="CF18" s="47"/>
      <c r="CG18" s="464">
        <v>342</v>
      </c>
      <c r="CH18" s="469">
        <v>41</v>
      </c>
      <c r="CI18" s="469">
        <v>12</v>
      </c>
      <c r="CJ18" s="469">
        <v>12</v>
      </c>
      <c r="CK18" s="469">
        <v>2</v>
      </c>
      <c r="CL18" s="470" t="s">
        <v>550</v>
      </c>
      <c r="CM18" s="470">
        <v>9</v>
      </c>
      <c r="CN18" s="469">
        <v>86</v>
      </c>
      <c r="CO18" s="470">
        <v>14127</v>
      </c>
      <c r="CP18" s="470">
        <v>159</v>
      </c>
      <c r="CQ18" s="470">
        <v>110</v>
      </c>
      <c r="CR18" s="471">
        <v>128</v>
      </c>
      <c r="CS18" s="47"/>
      <c r="CT18" s="464">
        <v>527</v>
      </c>
      <c r="CU18" s="470">
        <v>28</v>
      </c>
      <c r="CV18" s="470" t="s">
        <v>550</v>
      </c>
      <c r="CW18" s="470">
        <v>469</v>
      </c>
      <c r="CX18" s="470">
        <v>8</v>
      </c>
      <c r="CY18" s="489">
        <v>22</v>
      </c>
      <c r="CZ18" s="489" t="s">
        <v>550</v>
      </c>
      <c r="DA18" s="469">
        <v>971780</v>
      </c>
      <c r="DB18" s="471">
        <v>3871</v>
      </c>
    </row>
    <row r="19" spans="1:106" ht="15.75" customHeight="1">
      <c r="A19" s="638" t="s">
        <v>482</v>
      </c>
      <c r="B19" s="219" t="s">
        <v>789</v>
      </c>
      <c r="C19" s="219" t="s">
        <v>789</v>
      </c>
      <c r="D19" s="219" t="s">
        <v>789</v>
      </c>
      <c r="E19" s="219">
        <v>26</v>
      </c>
      <c r="F19" s="219">
        <v>2</v>
      </c>
      <c r="G19" s="219">
        <v>4238</v>
      </c>
      <c r="H19" s="219">
        <v>2845</v>
      </c>
      <c r="I19" s="227">
        <v>479</v>
      </c>
      <c r="J19" s="187">
        <v>69</v>
      </c>
      <c r="K19" s="189">
        <v>26808</v>
      </c>
      <c r="L19" s="194">
        <v>1819</v>
      </c>
      <c r="M19" s="189">
        <v>2</v>
      </c>
      <c r="N19" s="189">
        <v>1020</v>
      </c>
      <c r="O19" s="189">
        <v>55</v>
      </c>
      <c r="P19" s="194">
        <v>25</v>
      </c>
      <c r="Q19" s="189">
        <v>13149</v>
      </c>
      <c r="R19" s="189">
        <v>965</v>
      </c>
      <c r="S19" s="189">
        <v>6</v>
      </c>
      <c r="T19" s="189">
        <v>1501</v>
      </c>
      <c r="U19" s="191">
        <v>93</v>
      </c>
      <c r="V19" s="219" t="s">
        <v>550</v>
      </c>
      <c r="W19" s="194" t="s">
        <v>550</v>
      </c>
      <c r="X19" s="194" t="s">
        <v>550</v>
      </c>
      <c r="Y19" s="189" t="s">
        <v>550</v>
      </c>
      <c r="Z19" s="194" t="s">
        <v>550</v>
      </c>
      <c r="AA19" s="194" t="s">
        <v>550</v>
      </c>
      <c r="AB19" s="189" t="s">
        <v>550</v>
      </c>
      <c r="AC19" s="194" t="s">
        <v>550</v>
      </c>
      <c r="AD19" s="194" t="s">
        <v>550</v>
      </c>
      <c r="AE19" s="189">
        <v>15</v>
      </c>
      <c r="AF19" s="194">
        <v>16142</v>
      </c>
      <c r="AG19" s="191">
        <v>1113</v>
      </c>
      <c r="AH19" s="187" t="s">
        <v>550</v>
      </c>
      <c r="AI19" s="189" t="s">
        <v>550</v>
      </c>
      <c r="AJ19" s="189" t="s">
        <v>550</v>
      </c>
      <c r="AK19" s="219">
        <v>2</v>
      </c>
      <c r="AL19" s="189">
        <v>209</v>
      </c>
      <c r="AM19" s="127">
        <v>51</v>
      </c>
      <c r="AN19" s="126" t="s">
        <v>550</v>
      </c>
      <c r="AO19" s="126" t="s">
        <v>550</v>
      </c>
      <c r="AP19" s="127">
        <v>8</v>
      </c>
      <c r="AQ19" s="127">
        <v>5</v>
      </c>
      <c r="AR19" s="126">
        <v>1768135</v>
      </c>
      <c r="AS19" s="1044">
        <v>341.7</v>
      </c>
      <c r="AT19" s="126">
        <v>3514184</v>
      </c>
      <c r="AU19" s="347" t="s">
        <v>550</v>
      </c>
      <c r="AV19" s="144">
        <v>16</v>
      </c>
      <c r="AW19" s="126">
        <v>1</v>
      </c>
      <c r="AX19" s="126">
        <v>1</v>
      </c>
      <c r="AY19" s="127">
        <v>8</v>
      </c>
      <c r="AZ19" s="126">
        <v>4</v>
      </c>
      <c r="BA19" s="126" t="s">
        <v>550</v>
      </c>
      <c r="BB19" s="126">
        <v>1</v>
      </c>
      <c r="BC19" s="126">
        <v>1</v>
      </c>
      <c r="BD19" s="126" t="s">
        <v>550</v>
      </c>
      <c r="BE19" s="126" t="s">
        <v>550</v>
      </c>
      <c r="BF19" s="128">
        <v>18</v>
      </c>
      <c r="BG19" s="47"/>
      <c r="BH19" s="125">
        <v>6</v>
      </c>
      <c r="BI19" s="126">
        <v>32976</v>
      </c>
      <c r="BJ19" s="126">
        <v>1</v>
      </c>
      <c r="BK19" s="127">
        <v>25659</v>
      </c>
      <c r="BL19" s="126">
        <v>16</v>
      </c>
      <c r="BM19" s="126">
        <v>30</v>
      </c>
      <c r="BN19" s="126">
        <v>296432</v>
      </c>
      <c r="BO19" s="126">
        <v>3</v>
      </c>
      <c r="BP19" s="126">
        <v>3329</v>
      </c>
      <c r="BQ19" s="126">
        <v>6</v>
      </c>
      <c r="BR19" s="128">
        <v>35</v>
      </c>
      <c r="BS19" s="47"/>
      <c r="BT19" s="145">
        <v>1</v>
      </c>
      <c r="BU19" s="146">
        <v>2000</v>
      </c>
      <c r="BV19" s="786"/>
      <c r="BW19" s="125" t="s">
        <v>550</v>
      </c>
      <c r="BX19" s="126" t="s">
        <v>550</v>
      </c>
      <c r="BY19" s="126" t="s">
        <v>550</v>
      </c>
      <c r="BZ19" s="144">
        <v>188</v>
      </c>
      <c r="CA19" s="126">
        <v>8335</v>
      </c>
      <c r="CB19" s="126">
        <v>5893</v>
      </c>
      <c r="CC19" s="144">
        <v>7</v>
      </c>
      <c r="CD19" s="126">
        <v>298</v>
      </c>
      <c r="CE19" s="128">
        <v>223</v>
      </c>
      <c r="CF19" s="47"/>
      <c r="CG19" s="125">
        <v>454</v>
      </c>
      <c r="CH19" s="126">
        <v>89</v>
      </c>
      <c r="CI19" s="126">
        <v>19</v>
      </c>
      <c r="CJ19" s="126">
        <v>19</v>
      </c>
      <c r="CK19" s="126">
        <v>4</v>
      </c>
      <c r="CL19" s="127">
        <v>9</v>
      </c>
      <c r="CM19" s="127" t="s">
        <v>550</v>
      </c>
      <c r="CN19" s="126">
        <v>124</v>
      </c>
      <c r="CO19" s="127">
        <v>21264</v>
      </c>
      <c r="CP19" s="127">
        <v>424</v>
      </c>
      <c r="CQ19" s="127">
        <v>198</v>
      </c>
      <c r="CR19" s="128">
        <v>148</v>
      </c>
      <c r="CS19" s="47"/>
      <c r="CT19" s="125">
        <v>215</v>
      </c>
      <c r="CU19" s="127">
        <v>36</v>
      </c>
      <c r="CV19" s="127">
        <v>4</v>
      </c>
      <c r="CW19" s="127">
        <v>51</v>
      </c>
      <c r="CX19" s="127">
        <v>44</v>
      </c>
      <c r="CY19" s="225">
        <v>80</v>
      </c>
      <c r="CZ19" s="225" t="s">
        <v>550</v>
      </c>
      <c r="DA19" s="126">
        <v>1473391.87</v>
      </c>
      <c r="DB19" s="128">
        <v>32702.959999999999</v>
      </c>
    </row>
    <row r="20" spans="1:106" ht="15.75" customHeight="1">
      <c r="A20" s="458" t="s">
        <v>363</v>
      </c>
      <c r="B20" s="482">
        <v>3</v>
      </c>
      <c r="C20" s="482">
        <v>184</v>
      </c>
      <c r="D20" s="482">
        <v>23</v>
      </c>
      <c r="E20" s="482">
        <v>10</v>
      </c>
      <c r="F20" s="482">
        <v>8</v>
      </c>
      <c r="G20" s="482">
        <v>867</v>
      </c>
      <c r="H20" s="482">
        <v>402</v>
      </c>
      <c r="I20" s="486">
        <v>132</v>
      </c>
      <c r="J20" s="464">
        <v>48</v>
      </c>
      <c r="K20" s="469">
        <v>15600</v>
      </c>
      <c r="L20" s="470">
        <v>1228</v>
      </c>
      <c r="M20" s="469">
        <v>2</v>
      </c>
      <c r="N20" s="469">
        <v>943</v>
      </c>
      <c r="O20" s="469">
        <v>60</v>
      </c>
      <c r="P20" s="470">
        <v>21</v>
      </c>
      <c r="Q20" s="469">
        <v>7973</v>
      </c>
      <c r="R20" s="469">
        <v>685</v>
      </c>
      <c r="S20" s="469">
        <v>2</v>
      </c>
      <c r="T20" s="469">
        <v>701</v>
      </c>
      <c r="U20" s="471">
        <v>46</v>
      </c>
      <c r="V20" s="290" t="s">
        <v>550</v>
      </c>
      <c r="W20" s="260" t="s">
        <v>550</v>
      </c>
      <c r="X20" s="260" t="s">
        <v>550</v>
      </c>
      <c r="Y20" s="259" t="s">
        <v>550</v>
      </c>
      <c r="Z20" s="260" t="s">
        <v>550</v>
      </c>
      <c r="AA20" s="260" t="s">
        <v>550</v>
      </c>
      <c r="AB20" s="469">
        <v>1</v>
      </c>
      <c r="AC20" s="470">
        <v>710</v>
      </c>
      <c r="AD20" s="470">
        <v>48</v>
      </c>
      <c r="AE20" s="469" t="s">
        <v>727</v>
      </c>
      <c r="AF20" s="470" t="s">
        <v>723</v>
      </c>
      <c r="AG20" s="471" t="s">
        <v>723</v>
      </c>
      <c r="AH20" s="464" t="s">
        <v>550</v>
      </c>
      <c r="AI20" s="469" t="s">
        <v>550</v>
      </c>
      <c r="AJ20" s="469" t="s">
        <v>550</v>
      </c>
      <c r="AK20" s="482" t="s">
        <v>723</v>
      </c>
      <c r="AL20" s="469" t="s">
        <v>723</v>
      </c>
      <c r="AM20" s="470" t="s">
        <v>723</v>
      </c>
      <c r="AN20" s="469" t="s">
        <v>550</v>
      </c>
      <c r="AO20" s="469">
        <v>1</v>
      </c>
      <c r="AP20" s="470">
        <v>8</v>
      </c>
      <c r="AQ20" s="470">
        <v>1</v>
      </c>
      <c r="AR20" s="469">
        <v>1064708</v>
      </c>
      <c r="AS20" s="1048">
        <v>320.60000000000002</v>
      </c>
      <c r="AT20" s="469">
        <v>1922958</v>
      </c>
      <c r="AU20" s="486" t="s">
        <v>550</v>
      </c>
      <c r="AV20" s="482">
        <v>9</v>
      </c>
      <c r="AW20" s="259" t="s">
        <v>550</v>
      </c>
      <c r="AX20" s="469">
        <v>1</v>
      </c>
      <c r="AY20" s="470">
        <v>6</v>
      </c>
      <c r="AZ20" s="469">
        <v>2</v>
      </c>
      <c r="BA20" s="259" t="s">
        <v>550</v>
      </c>
      <c r="BB20" s="259" t="s">
        <v>550</v>
      </c>
      <c r="BC20" s="259" t="s">
        <v>550</v>
      </c>
      <c r="BD20" s="259" t="s">
        <v>550</v>
      </c>
      <c r="BE20" s="259" t="s">
        <v>550</v>
      </c>
      <c r="BF20" s="471">
        <v>26</v>
      </c>
      <c r="BG20" s="47"/>
      <c r="BH20" s="464">
        <v>5</v>
      </c>
      <c r="BI20" s="469">
        <v>20794.62</v>
      </c>
      <c r="BJ20" s="469">
        <v>4</v>
      </c>
      <c r="BK20" s="470">
        <v>88392.8</v>
      </c>
      <c r="BL20" s="469">
        <v>10</v>
      </c>
      <c r="BM20" s="469">
        <v>17</v>
      </c>
      <c r="BN20" s="469">
        <v>271979.51</v>
      </c>
      <c r="BO20" s="469">
        <v>5</v>
      </c>
      <c r="BP20" s="469">
        <v>4866.55</v>
      </c>
      <c r="BQ20" s="469">
        <v>6</v>
      </c>
      <c r="BR20" s="471">
        <v>44</v>
      </c>
      <c r="BS20" s="47"/>
      <c r="BT20" s="487">
        <v>2</v>
      </c>
      <c r="BU20" s="488">
        <v>1683</v>
      </c>
      <c r="BV20" s="786"/>
      <c r="BW20" s="258" t="s">
        <v>550</v>
      </c>
      <c r="BX20" s="259" t="s">
        <v>550</v>
      </c>
      <c r="BY20" s="259" t="s">
        <v>550</v>
      </c>
      <c r="BZ20" s="482">
        <v>38</v>
      </c>
      <c r="CA20" s="469">
        <v>2155</v>
      </c>
      <c r="CB20" s="469">
        <v>2112</v>
      </c>
      <c r="CC20" s="482">
        <v>49</v>
      </c>
      <c r="CD20" s="469">
        <v>3107</v>
      </c>
      <c r="CE20" s="471">
        <v>2580</v>
      </c>
      <c r="CF20" s="47"/>
      <c r="CG20" s="464">
        <v>405</v>
      </c>
      <c r="CH20" s="469">
        <v>80</v>
      </c>
      <c r="CI20" s="469">
        <v>17</v>
      </c>
      <c r="CJ20" s="469">
        <v>17</v>
      </c>
      <c r="CK20" s="469">
        <v>5</v>
      </c>
      <c r="CL20" s="470">
        <v>6</v>
      </c>
      <c r="CM20" s="260" t="s">
        <v>741</v>
      </c>
      <c r="CN20" s="469">
        <v>102</v>
      </c>
      <c r="CO20" s="470">
        <v>16715</v>
      </c>
      <c r="CP20" s="470">
        <v>53</v>
      </c>
      <c r="CQ20" s="470">
        <v>144</v>
      </c>
      <c r="CR20" s="471">
        <v>77</v>
      </c>
      <c r="CS20" s="47"/>
      <c r="CT20" s="464">
        <v>87</v>
      </c>
      <c r="CU20" s="470">
        <v>35</v>
      </c>
      <c r="CV20" s="470">
        <v>5</v>
      </c>
      <c r="CW20" s="470">
        <v>27</v>
      </c>
      <c r="CX20" s="470">
        <v>5</v>
      </c>
      <c r="CY20" s="489">
        <v>15</v>
      </c>
      <c r="CZ20" s="489" t="s">
        <v>550</v>
      </c>
      <c r="DA20" s="469">
        <v>1281798</v>
      </c>
      <c r="DB20" s="471">
        <v>138058</v>
      </c>
    </row>
    <row r="21" spans="1:106" ht="15.75" customHeight="1">
      <c r="A21" s="638" t="s">
        <v>483</v>
      </c>
      <c r="B21" s="187">
        <v>8</v>
      </c>
      <c r="C21" s="219">
        <v>311</v>
      </c>
      <c r="D21" s="219">
        <v>90</v>
      </c>
      <c r="E21" s="219">
        <v>8</v>
      </c>
      <c r="F21" s="219">
        <v>6</v>
      </c>
      <c r="G21" s="219">
        <v>1091</v>
      </c>
      <c r="H21" s="219">
        <v>570</v>
      </c>
      <c r="I21" s="227">
        <v>112</v>
      </c>
      <c r="J21" s="187">
        <v>58</v>
      </c>
      <c r="K21" s="189">
        <v>18783</v>
      </c>
      <c r="L21" s="194">
        <v>2080</v>
      </c>
      <c r="M21" s="189" t="s">
        <v>550</v>
      </c>
      <c r="N21" s="189" t="s">
        <v>550</v>
      </c>
      <c r="O21" s="189" t="s">
        <v>550</v>
      </c>
      <c r="P21" s="194">
        <v>25</v>
      </c>
      <c r="Q21" s="189">
        <v>9764</v>
      </c>
      <c r="R21" s="189">
        <v>1066</v>
      </c>
      <c r="S21" s="189" t="s">
        <v>550</v>
      </c>
      <c r="T21" s="189" t="s">
        <v>550</v>
      </c>
      <c r="U21" s="191" t="s">
        <v>550</v>
      </c>
      <c r="V21" s="219" t="s">
        <v>550</v>
      </c>
      <c r="W21" s="194" t="s">
        <v>550</v>
      </c>
      <c r="X21" s="194" t="s">
        <v>550</v>
      </c>
      <c r="Y21" s="189" t="s">
        <v>550</v>
      </c>
      <c r="Z21" s="194" t="s">
        <v>550</v>
      </c>
      <c r="AA21" s="194" t="s">
        <v>550</v>
      </c>
      <c r="AB21" s="189">
        <v>1</v>
      </c>
      <c r="AC21" s="194">
        <v>839</v>
      </c>
      <c r="AD21" s="194">
        <v>57</v>
      </c>
      <c r="AE21" s="189">
        <v>12</v>
      </c>
      <c r="AF21" s="194">
        <v>10445</v>
      </c>
      <c r="AG21" s="191">
        <v>789</v>
      </c>
      <c r="AH21" s="187" t="s">
        <v>550</v>
      </c>
      <c r="AI21" s="189" t="s">
        <v>550</v>
      </c>
      <c r="AJ21" s="189" t="s">
        <v>550</v>
      </c>
      <c r="AK21" s="219">
        <v>2</v>
      </c>
      <c r="AL21" s="189">
        <v>89</v>
      </c>
      <c r="AM21" s="127">
        <v>26</v>
      </c>
      <c r="AN21" s="126" t="s">
        <v>550</v>
      </c>
      <c r="AO21" s="126">
        <v>1</v>
      </c>
      <c r="AP21" s="127">
        <v>5</v>
      </c>
      <c r="AQ21" s="127">
        <v>6</v>
      </c>
      <c r="AR21" s="126">
        <v>1191890</v>
      </c>
      <c r="AS21" s="1044">
        <v>322.39999999999998</v>
      </c>
      <c r="AT21" s="126">
        <v>2089737</v>
      </c>
      <c r="AU21" s="347" t="s">
        <v>550</v>
      </c>
      <c r="AV21" s="144">
        <v>6</v>
      </c>
      <c r="AW21" s="126">
        <v>1</v>
      </c>
      <c r="AX21" s="126" t="s">
        <v>550</v>
      </c>
      <c r="AY21" s="127">
        <v>2</v>
      </c>
      <c r="AZ21" s="126">
        <v>3</v>
      </c>
      <c r="BA21" s="126" t="s">
        <v>550</v>
      </c>
      <c r="BB21" s="126" t="s">
        <v>550</v>
      </c>
      <c r="BC21" s="126" t="s">
        <v>550</v>
      </c>
      <c r="BD21" s="126" t="s">
        <v>550</v>
      </c>
      <c r="BE21" s="126" t="s">
        <v>550</v>
      </c>
      <c r="BF21" s="128">
        <v>45</v>
      </c>
      <c r="BG21" s="47"/>
      <c r="BH21" s="125">
        <v>11</v>
      </c>
      <c r="BI21" s="126">
        <v>53551</v>
      </c>
      <c r="BJ21" s="126">
        <v>3</v>
      </c>
      <c r="BK21" s="127">
        <v>60830</v>
      </c>
      <c r="BL21" s="126">
        <v>7</v>
      </c>
      <c r="BM21" s="126">
        <v>8</v>
      </c>
      <c r="BN21" s="126">
        <v>172769</v>
      </c>
      <c r="BO21" s="126">
        <v>6</v>
      </c>
      <c r="BP21" s="126">
        <v>10259</v>
      </c>
      <c r="BQ21" s="126">
        <v>10</v>
      </c>
      <c r="BR21" s="128">
        <v>79</v>
      </c>
      <c r="BS21" s="47"/>
      <c r="BT21" s="145">
        <v>2</v>
      </c>
      <c r="BU21" s="146">
        <v>3962</v>
      </c>
      <c r="BV21" s="786"/>
      <c r="BW21" s="125">
        <v>4</v>
      </c>
      <c r="BX21" s="126">
        <v>210</v>
      </c>
      <c r="BY21" s="126">
        <v>205</v>
      </c>
      <c r="BZ21" s="144">
        <v>91</v>
      </c>
      <c r="CA21" s="126">
        <v>3997</v>
      </c>
      <c r="CB21" s="126">
        <v>3696</v>
      </c>
      <c r="CC21" s="144">
        <v>6</v>
      </c>
      <c r="CD21" s="126">
        <v>300</v>
      </c>
      <c r="CE21" s="128">
        <v>294</v>
      </c>
      <c r="CF21" s="47"/>
      <c r="CG21" s="125">
        <v>362</v>
      </c>
      <c r="CH21" s="126">
        <v>62</v>
      </c>
      <c r="CI21" s="126">
        <v>16</v>
      </c>
      <c r="CJ21" s="126">
        <v>16</v>
      </c>
      <c r="CK21" s="126">
        <v>3</v>
      </c>
      <c r="CL21" s="127">
        <v>8</v>
      </c>
      <c r="CM21" s="127" t="s">
        <v>550</v>
      </c>
      <c r="CN21" s="126">
        <v>92</v>
      </c>
      <c r="CO21" s="127">
        <v>15998</v>
      </c>
      <c r="CP21" s="127">
        <v>200</v>
      </c>
      <c r="CQ21" s="127">
        <v>126</v>
      </c>
      <c r="CR21" s="128">
        <v>120</v>
      </c>
      <c r="CS21" s="47"/>
      <c r="CT21" s="125">
        <v>98</v>
      </c>
      <c r="CU21" s="127">
        <v>39</v>
      </c>
      <c r="CV21" s="127">
        <v>3</v>
      </c>
      <c r="CW21" s="127">
        <v>20</v>
      </c>
      <c r="CX21" s="127">
        <v>6</v>
      </c>
      <c r="CY21" s="225">
        <v>30</v>
      </c>
      <c r="CZ21" s="225" t="s">
        <v>550</v>
      </c>
      <c r="DA21" s="126">
        <v>1374324.17</v>
      </c>
      <c r="DB21" s="128">
        <v>56885.760000000002</v>
      </c>
    </row>
    <row r="22" spans="1:106" ht="15.75" customHeight="1">
      <c r="A22" s="458" t="s">
        <v>484</v>
      </c>
      <c r="B22" s="762" t="s">
        <v>550</v>
      </c>
      <c r="C22" s="763" t="s">
        <v>550</v>
      </c>
      <c r="D22" s="763" t="s">
        <v>550</v>
      </c>
      <c r="E22" s="482">
        <v>27</v>
      </c>
      <c r="F22" s="469" t="s">
        <v>550</v>
      </c>
      <c r="G22" s="482">
        <v>4609</v>
      </c>
      <c r="H22" s="469" t="s">
        <v>550</v>
      </c>
      <c r="I22" s="486">
        <v>433</v>
      </c>
      <c r="J22" s="464">
        <v>32</v>
      </c>
      <c r="K22" s="469">
        <v>17771</v>
      </c>
      <c r="L22" s="470">
        <v>902</v>
      </c>
      <c r="M22" s="469">
        <v>1</v>
      </c>
      <c r="N22" s="469">
        <v>399</v>
      </c>
      <c r="O22" s="469">
        <v>27</v>
      </c>
      <c r="P22" s="470">
        <v>22</v>
      </c>
      <c r="Q22" s="469">
        <v>8659</v>
      </c>
      <c r="R22" s="469">
        <v>566</v>
      </c>
      <c r="S22" s="469">
        <v>4</v>
      </c>
      <c r="T22" s="469">
        <v>1319</v>
      </c>
      <c r="U22" s="471">
        <v>101</v>
      </c>
      <c r="V22" s="482" t="s">
        <v>550</v>
      </c>
      <c r="W22" s="469" t="s">
        <v>550</v>
      </c>
      <c r="X22" s="469" t="s">
        <v>550</v>
      </c>
      <c r="Y22" s="259" t="s">
        <v>550</v>
      </c>
      <c r="Z22" s="259" t="s">
        <v>550</v>
      </c>
      <c r="AA22" s="259" t="s">
        <v>550</v>
      </c>
      <c r="AB22" s="469">
        <v>1</v>
      </c>
      <c r="AC22" s="470">
        <v>848</v>
      </c>
      <c r="AD22" s="470">
        <v>53</v>
      </c>
      <c r="AE22" s="469">
        <v>14</v>
      </c>
      <c r="AF22" s="703">
        <v>13293</v>
      </c>
      <c r="AG22" s="471">
        <v>980</v>
      </c>
      <c r="AH22" s="464" t="s">
        <v>550</v>
      </c>
      <c r="AI22" s="469" t="s">
        <v>550</v>
      </c>
      <c r="AJ22" s="469" t="s">
        <v>550</v>
      </c>
      <c r="AK22" s="482">
        <v>1</v>
      </c>
      <c r="AL22" s="469">
        <v>120</v>
      </c>
      <c r="AM22" s="470">
        <v>37</v>
      </c>
      <c r="AN22" s="469" t="s">
        <v>550</v>
      </c>
      <c r="AO22" s="469" t="s">
        <v>550</v>
      </c>
      <c r="AP22" s="470">
        <v>4</v>
      </c>
      <c r="AQ22" s="1172">
        <v>4</v>
      </c>
      <c r="AR22" s="1173">
        <v>882606</v>
      </c>
      <c r="AS22" s="1174">
        <v>250.1</v>
      </c>
      <c r="AT22" s="1173">
        <v>1515466</v>
      </c>
      <c r="AU22" s="1175">
        <v>6796</v>
      </c>
      <c r="AV22" s="290">
        <v>6</v>
      </c>
      <c r="AW22" s="259" t="s">
        <v>550</v>
      </c>
      <c r="AX22" s="259" t="s">
        <v>550</v>
      </c>
      <c r="AY22" s="469">
        <v>4</v>
      </c>
      <c r="AZ22" s="259">
        <v>2</v>
      </c>
      <c r="BA22" s="259" t="s">
        <v>550</v>
      </c>
      <c r="BB22" s="259" t="s">
        <v>550</v>
      </c>
      <c r="BC22" s="259" t="s">
        <v>550</v>
      </c>
      <c r="BD22" s="259" t="s">
        <v>550</v>
      </c>
      <c r="BE22" s="259" t="s">
        <v>550</v>
      </c>
      <c r="BF22" s="1176">
        <v>20</v>
      </c>
      <c r="BG22" s="47"/>
      <c r="BH22" s="464">
        <v>3</v>
      </c>
      <c r="BI22" s="469">
        <v>12022</v>
      </c>
      <c r="BJ22" s="469">
        <v>1</v>
      </c>
      <c r="BK22" s="470">
        <v>51000</v>
      </c>
      <c r="BL22" s="469">
        <v>1</v>
      </c>
      <c r="BM22" s="469">
        <v>1</v>
      </c>
      <c r="BN22" s="469">
        <v>16000</v>
      </c>
      <c r="BO22" s="469">
        <v>2</v>
      </c>
      <c r="BP22" s="469">
        <v>1770</v>
      </c>
      <c r="BQ22" s="469">
        <v>4</v>
      </c>
      <c r="BR22" s="471">
        <v>20</v>
      </c>
      <c r="BS22" s="47"/>
      <c r="BT22" s="1177">
        <v>4</v>
      </c>
      <c r="BU22" s="1178">
        <v>1712</v>
      </c>
      <c r="BV22" s="786"/>
      <c r="BW22" s="464">
        <v>82</v>
      </c>
      <c r="BX22" s="469">
        <v>3140</v>
      </c>
      <c r="BY22" s="469">
        <v>3268</v>
      </c>
      <c r="BZ22" s="290" t="s">
        <v>550</v>
      </c>
      <c r="CA22" s="259" t="s">
        <v>550</v>
      </c>
      <c r="CB22" s="259" t="s">
        <v>550</v>
      </c>
      <c r="CC22" s="290">
        <v>4</v>
      </c>
      <c r="CD22" s="259">
        <v>136</v>
      </c>
      <c r="CE22" s="261">
        <v>176</v>
      </c>
      <c r="CF22" s="47"/>
      <c r="CG22" s="464">
        <v>435</v>
      </c>
      <c r="CH22" s="469">
        <v>58</v>
      </c>
      <c r="CI22" s="469">
        <v>12</v>
      </c>
      <c r="CJ22" s="469">
        <v>12</v>
      </c>
      <c r="CK22" s="469">
        <v>4</v>
      </c>
      <c r="CL22" s="470">
        <v>4</v>
      </c>
      <c r="CM22" s="470" t="s">
        <v>550</v>
      </c>
      <c r="CN22" s="469">
        <v>84</v>
      </c>
      <c r="CO22" s="470">
        <v>17043</v>
      </c>
      <c r="CP22" s="470">
        <v>201</v>
      </c>
      <c r="CQ22" s="470">
        <v>105</v>
      </c>
      <c r="CR22" s="471">
        <v>63</v>
      </c>
      <c r="CS22" s="47"/>
      <c r="CT22" s="1179">
        <v>27</v>
      </c>
      <c r="CU22" s="1172">
        <v>5</v>
      </c>
      <c r="CV22" s="1172">
        <v>1</v>
      </c>
      <c r="CW22" s="1172">
        <v>8</v>
      </c>
      <c r="CX22" s="1172">
        <v>7</v>
      </c>
      <c r="CY22" s="1180">
        <v>6</v>
      </c>
      <c r="CZ22" s="1180" t="s">
        <v>550</v>
      </c>
      <c r="DA22" s="469">
        <v>781829</v>
      </c>
      <c r="DB22" s="471">
        <v>4019</v>
      </c>
    </row>
    <row r="23" spans="1:106" ht="15.75" customHeight="1">
      <c r="A23" s="638" t="s">
        <v>575</v>
      </c>
      <c r="B23" s="125">
        <v>2</v>
      </c>
      <c r="C23" s="144">
        <v>80</v>
      </c>
      <c r="D23" s="144">
        <v>15</v>
      </c>
      <c r="E23" s="144">
        <v>38</v>
      </c>
      <c r="F23" s="144" t="s">
        <v>550</v>
      </c>
      <c r="G23" s="144">
        <v>6556</v>
      </c>
      <c r="H23" s="144" t="s">
        <v>550</v>
      </c>
      <c r="I23" s="347">
        <v>512</v>
      </c>
      <c r="J23" s="125">
        <v>52</v>
      </c>
      <c r="K23" s="126">
        <v>29301</v>
      </c>
      <c r="L23" s="127">
        <v>1567</v>
      </c>
      <c r="M23" s="126" t="s">
        <v>550</v>
      </c>
      <c r="N23" s="126" t="s">
        <v>550</v>
      </c>
      <c r="O23" s="126" t="s">
        <v>550</v>
      </c>
      <c r="P23" s="127">
        <v>27</v>
      </c>
      <c r="Q23" s="126">
        <v>13804</v>
      </c>
      <c r="R23" s="126">
        <v>863</v>
      </c>
      <c r="S23" s="189" t="s">
        <v>550</v>
      </c>
      <c r="T23" s="189" t="s">
        <v>550</v>
      </c>
      <c r="U23" s="191" t="s">
        <v>550</v>
      </c>
      <c r="V23" s="144" t="s">
        <v>550</v>
      </c>
      <c r="W23" s="127" t="s">
        <v>550</v>
      </c>
      <c r="X23" s="127" t="s">
        <v>550</v>
      </c>
      <c r="Y23" s="126" t="s">
        <v>550</v>
      </c>
      <c r="Z23" s="127" t="s">
        <v>550</v>
      </c>
      <c r="AA23" s="127" t="s">
        <v>550</v>
      </c>
      <c r="AB23" s="126">
        <v>1</v>
      </c>
      <c r="AC23" s="127">
        <v>1280</v>
      </c>
      <c r="AD23" s="127">
        <v>128</v>
      </c>
      <c r="AE23" s="126">
        <v>6</v>
      </c>
      <c r="AF23" s="126">
        <v>5136</v>
      </c>
      <c r="AG23" s="128">
        <v>398</v>
      </c>
      <c r="AH23" s="125">
        <v>1</v>
      </c>
      <c r="AI23" s="126">
        <v>199</v>
      </c>
      <c r="AJ23" s="126">
        <v>24</v>
      </c>
      <c r="AK23" s="126">
        <v>1</v>
      </c>
      <c r="AL23" s="126">
        <v>56</v>
      </c>
      <c r="AM23" s="127">
        <v>24</v>
      </c>
      <c r="AN23" s="189" t="s">
        <v>550</v>
      </c>
      <c r="AO23" s="189" t="s">
        <v>550</v>
      </c>
      <c r="AP23" s="189" t="s">
        <v>550</v>
      </c>
      <c r="AQ23" s="127">
        <v>7</v>
      </c>
      <c r="AR23" s="126">
        <v>1382517</v>
      </c>
      <c r="AS23" s="1044">
        <v>228.5</v>
      </c>
      <c r="AT23" s="126">
        <v>2908381</v>
      </c>
      <c r="AU23" s="347" t="s">
        <v>550</v>
      </c>
      <c r="AV23" s="144">
        <v>7</v>
      </c>
      <c r="AW23" s="1184" t="s">
        <v>550</v>
      </c>
      <c r="AX23" s="126">
        <v>1</v>
      </c>
      <c r="AY23" s="127">
        <v>4</v>
      </c>
      <c r="AZ23" s="126">
        <v>1</v>
      </c>
      <c r="BA23" s="1184" t="s">
        <v>550</v>
      </c>
      <c r="BB23" s="1184" t="s">
        <v>550</v>
      </c>
      <c r="BC23" s="126">
        <v>1</v>
      </c>
      <c r="BD23" s="1184" t="s">
        <v>550</v>
      </c>
      <c r="BE23" s="1184" t="s">
        <v>550</v>
      </c>
      <c r="BF23" s="128">
        <v>33</v>
      </c>
      <c r="BG23" s="47"/>
      <c r="BH23" s="125">
        <v>11</v>
      </c>
      <c r="BI23" s="126">
        <v>12858</v>
      </c>
      <c r="BJ23" s="126">
        <v>1</v>
      </c>
      <c r="BK23" s="127">
        <v>19800</v>
      </c>
      <c r="BL23" s="126">
        <v>8</v>
      </c>
      <c r="BM23" s="126">
        <v>11</v>
      </c>
      <c r="BN23" s="126">
        <v>98065</v>
      </c>
      <c r="BO23" s="126">
        <v>7</v>
      </c>
      <c r="BP23" s="126">
        <v>5366</v>
      </c>
      <c r="BQ23" s="126">
        <v>8</v>
      </c>
      <c r="BR23" s="128">
        <v>29</v>
      </c>
      <c r="BS23" s="47"/>
      <c r="BT23" s="145">
        <v>6</v>
      </c>
      <c r="BU23" s="785">
        <v>2002</v>
      </c>
      <c r="BV23" s="786"/>
      <c r="BW23" s="125" t="s">
        <v>550</v>
      </c>
      <c r="BX23" s="126" t="s">
        <v>550</v>
      </c>
      <c r="BY23" s="126" t="s">
        <v>550</v>
      </c>
      <c r="BZ23" s="144">
        <v>52</v>
      </c>
      <c r="CA23" s="126">
        <v>5289</v>
      </c>
      <c r="CB23" s="126">
        <v>5289</v>
      </c>
      <c r="CC23" s="144">
        <v>2</v>
      </c>
      <c r="CD23" s="126">
        <v>123</v>
      </c>
      <c r="CE23" s="128">
        <v>67</v>
      </c>
      <c r="CF23" s="47"/>
      <c r="CG23" s="125">
        <v>590</v>
      </c>
      <c r="CH23" s="126">
        <v>52</v>
      </c>
      <c r="CI23" s="126">
        <v>18</v>
      </c>
      <c r="CJ23" s="126">
        <v>18</v>
      </c>
      <c r="CK23" s="126">
        <v>2</v>
      </c>
      <c r="CL23" s="127">
        <v>11</v>
      </c>
      <c r="CM23" s="127" t="s">
        <v>550</v>
      </c>
      <c r="CN23" s="126">
        <v>103</v>
      </c>
      <c r="CO23" s="127">
        <v>28407</v>
      </c>
      <c r="CP23" s="127">
        <v>334</v>
      </c>
      <c r="CQ23" s="127">
        <v>124</v>
      </c>
      <c r="CR23" s="128">
        <v>93</v>
      </c>
      <c r="CS23" s="47"/>
      <c r="CT23" s="125">
        <v>82</v>
      </c>
      <c r="CU23" s="127">
        <v>5</v>
      </c>
      <c r="CV23" s="127">
        <v>1</v>
      </c>
      <c r="CW23" s="127">
        <v>34</v>
      </c>
      <c r="CX23" s="127">
        <v>2</v>
      </c>
      <c r="CY23" s="225">
        <v>17</v>
      </c>
      <c r="CZ23" s="225">
        <v>23</v>
      </c>
      <c r="DA23" s="126">
        <v>1379565</v>
      </c>
      <c r="DB23" s="128">
        <v>93399</v>
      </c>
    </row>
    <row r="24" spans="1:106" ht="15.75" customHeight="1">
      <c r="A24" s="458" t="s">
        <v>485</v>
      </c>
      <c r="B24" s="258" t="s">
        <v>550</v>
      </c>
      <c r="C24" s="290" t="s">
        <v>550</v>
      </c>
      <c r="D24" s="290" t="s">
        <v>550</v>
      </c>
      <c r="E24" s="290">
        <v>20</v>
      </c>
      <c r="F24" s="290">
        <v>1</v>
      </c>
      <c r="G24" s="290">
        <v>4429</v>
      </c>
      <c r="H24" s="290">
        <v>109</v>
      </c>
      <c r="I24" s="272">
        <v>378</v>
      </c>
      <c r="J24" s="258">
        <v>30</v>
      </c>
      <c r="K24" s="259">
        <v>17719</v>
      </c>
      <c r="L24" s="260">
        <v>880</v>
      </c>
      <c r="M24" s="259" t="s">
        <v>550</v>
      </c>
      <c r="N24" s="259" t="s">
        <v>550</v>
      </c>
      <c r="O24" s="259" t="s">
        <v>550</v>
      </c>
      <c r="P24" s="260">
        <v>15</v>
      </c>
      <c r="Q24" s="259">
        <v>8721</v>
      </c>
      <c r="R24" s="259">
        <v>516</v>
      </c>
      <c r="S24" s="259">
        <v>1</v>
      </c>
      <c r="T24" s="259">
        <v>492</v>
      </c>
      <c r="U24" s="261">
        <v>21</v>
      </c>
      <c r="V24" s="290" t="s">
        <v>550</v>
      </c>
      <c r="W24" s="260" t="s">
        <v>550</v>
      </c>
      <c r="X24" s="260" t="s">
        <v>550</v>
      </c>
      <c r="Y24" s="259" t="s">
        <v>550</v>
      </c>
      <c r="Z24" s="260" t="s">
        <v>550</v>
      </c>
      <c r="AA24" s="260" t="s">
        <v>550</v>
      </c>
      <c r="AB24" s="259" t="s">
        <v>550</v>
      </c>
      <c r="AC24" s="260" t="s">
        <v>550</v>
      </c>
      <c r="AD24" s="260" t="s">
        <v>550</v>
      </c>
      <c r="AE24" s="259">
        <v>7</v>
      </c>
      <c r="AF24" s="259">
        <v>8265</v>
      </c>
      <c r="AG24" s="261">
        <v>492</v>
      </c>
      <c r="AH24" s="258" t="s">
        <v>550</v>
      </c>
      <c r="AI24" s="259" t="s">
        <v>550</v>
      </c>
      <c r="AJ24" s="259" t="s">
        <v>550</v>
      </c>
      <c r="AK24" s="259">
        <v>1</v>
      </c>
      <c r="AL24" s="259">
        <v>128</v>
      </c>
      <c r="AM24" s="260">
        <v>15</v>
      </c>
      <c r="AN24" s="259" t="s">
        <v>550</v>
      </c>
      <c r="AO24" s="259" t="s">
        <v>550</v>
      </c>
      <c r="AP24" s="260">
        <v>2</v>
      </c>
      <c r="AQ24" s="260">
        <v>1</v>
      </c>
      <c r="AR24" s="259">
        <v>674192</v>
      </c>
      <c r="AS24" s="1048">
        <v>195.6</v>
      </c>
      <c r="AT24" s="259">
        <v>1495764</v>
      </c>
      <c r="AU24" s="272">
        <v>4011</v>
      </c>
      <c r="AV24" s="482">
        <v>1</v>
      </c>
      <c r="AW24" s="259" t="s">
        <v>550</v>
      </c>
      <c r="AX24" s="259">
        <v>1</v>
      </c>
      <c r="AY24" s="260" t="s">
        <v>550</v>
      </c>
      <c r="AZ24" s="260" t="s">
        <v>550</v>
      </c>
      <c r="BA24" s="259" t="s">
        <v>550</v>
      </c>
      <c r="BB24" s="259" t="s">
        <v>550</v>
      </c>
      <c r="BC24" s="259" t="s">
        <v>550</v>
      </c>
      <c r="BD24" s="259" t="s">
        <v>550</v>
      </c>
      <c r="BE24" s="259" t="s">
        <v>550</v>
      </c>
      <c r="BF24" s="261">
        <v>13</v>
      </c>
      <c r="BG24" s="47"/>
      <c r="BH24" s="258">
        <v>4</v>
      </c>
      <c r="BI24" s="259">
        <v>18603</v>
      </c>
      <c r="BJ24" s="259">
        <v>1</v>
      </c>
      <c r="BK24" s="260">
        <v>39102</v>
      </c>
      <c r="BL24" s="259">
        <v>7</v>
      </c>
      <c r="BM24" s="259">
        <v>7</v>
      </c>
      <c r="BN24" s="259">
        <v>71717</v>
      </c>
      <c r="BO24" s="259">
        <v>1</v>
      </c>
      <c r="BP24" s="259">
        <v>553</v>
      </c>
      <c r="BQ24" s="259">
        <v>7</v>
      </c>
      <c r="BR24" s="261">
        <v>33</v>
      </c>
      <c r="BS24" s="47"/>
      <c r="BT24" s="297">
        <v>14</v>
      </c>
      <c r="BU24" s="298">
        <v>1675</v>
      </c>
      <c r="BV24" s="786"/>
      <c r="BW24" s="258">
        <v>42</v>
      </c>
      <c r="BX24" s="259">
        <v>2707</v>
      </c>
      <c r="BY24" s="259">
        <v>2609</v>
      </c>
      <c r="BZ24" s="290">
        <v>9</v>
      </c>
      <c r="CA24" s="259">
        <v>533</v>
      </c>
      <c r="CB24" s="259">
        <v>499</v>
      </c>
      <c r="CC24" s="290">
        <v>2</v>
      </c>
      <c r="CD24" s="259">
        <v>84</v>
      </c>
      <c r="CE24" s="261">
        <v>84</v>
      </c>
      <c r="CF24" s="47"/>
      <c r="CG24" s="258">
        <v>336</v>
      </c>
      <c r="CH24" s="259">
        <v>38</v>
      </c>
      <c r="CI24" s="259">
        <v>10</v>
      </c>
      <c r="CJ24" s="259">
        <v>10</v>
      </c>
      <c r="CK24" s="259">
        <v>1</v>
      </c>
      <c r="CL24" s="260">
        <v>5</v>
      </c>
      <c r="CM24" s="260" t="s">
        <v>741</v>
      </c>
      <c r="CN24" s="259">
        <v>69</v>
      </c>
      <c r="CO24" s="260">
        <v>15679</v>
      </c>
      <c r="CP24" s="260">
        <v>196</v>
      </c>
      <c r="CQ24" s="260">
        <v>110</v>
      </c>
      <c r="CR24" s="261">
        <v>89</v>
      </c>
      <c r="CS24" s="47"/>
      <c r="CT24" s="258">
        <v>34</v>
      </c>
      <c r="CU24" s="260">
        <v>11</v>
      </c>
      <c r="CV24" s="260" t="s">
        <v>550</v>
      </c>
      <c r="CW24" s="260">
        <v>4</v>
      </c>
      <c r="CX24" s="260">
        <v>13</v>
      </c>
      <c r="CY24" s="299">
        <v>6</v>
      </c>
      <c r="CZ24" s="299" t="s">
        <v>550</v>
      </c>
      <c r="DA24" s="259">
        <v>617696</v>
      </c>
      <c r="DB24" s="261">
        <v>48550</v>
      </c>
    </row>
    <row r="25" spans="1:106" ht="15.75" customHeight="1">
      <c r="A25" s="638" t="s">
        <v>486</v>
      </c>
      <c r="B25" s="187" t="s">
        <v>550</v>
      </c>
      <c r="C25" s="219" t="s">
        <v>550</v>
      </c>
      <c r="D25" s="219" t="s">
        <v>550</v>
      </c>
      <c r="E25" s="219">
        <v>41</v>
      </c>
      <c r="F25" s="219">
        <v>5</v>
      </c>
      <c r="G25" s="219">
        <v>7547</v>
      </c>
      <c r="H25" s="219">
        <v>605</v>
      </c>
      <c r="I25" s="227">
        <v>504</v>
      </c>
      <c r="J25" s="125">
        <v>55</v>
      </c>
      <c r="K25" s="126">
        <v>33474</v>
      </c>
      <c r="L25" s="127">
        <v>1668</v>
      </c>
      <c r="M25" s="189">
        <v>1</v>
      </c>
      <c r="N25" s="189">
        <v>400</v>
      </c>
      <c r="O25" s="189">
        <v>21</v>
      </c>
      <c r="P25" s="194">
        <v>27</v>
      </c>
      <c r="Q25" s="126">
        <v>15537</v>
      </c>
      <c r="R25" s="126">
        <v>907</v>
      </c>
      <c r="S25" s="189">
        <v>1</v>
      </c>
      <c r="T25" s="189">
        <v>735</v>
      </c>
      <c r="U25" s="191">
        <v>34</v>
      </c>
      <c r="V25" s="219" t="s">
        <v>550</v>
      </c>
      <c r="W25" s="194" t="s">
        <v>550</v>
      </c>
      <c r="X25" s="194" t="s">
        <v>550</v>
      </c>
      <c r="Y25" s="189" t="s">
        <v>550</v>
      </c>
      <c r="Z25" s="194" t="s">
        <v>550</v>
      </c>
      <c r="AA25" s="194" t="s">
        <v>550</v>
      </c>
      <c r="AB25" s="189">
        <v>1</v>
      </c>
      <c r="AC25" s="194">
        <v>1201</v>
      </c>
      <c r="AD25" s="194">
        <v>90</v>
      </c>
      <c r="AE25" s="189">
        <v>13</v>
      </c>
      <c r="AF25" s="189">
        <v>12341</v>
      </c>
      <c r="AG25" s="191" t="s">
        <v>723</v>
      </c>
      <c r="AH25" s="125" t="s">
        <v>550</v>
      </c>
      <c r="AI25" s="126" t="s">
        <v>550</v>
      </c>
      <c r="AJ25" s="126" t="s">
        <v>550</v>
      </c>
      <c r="AK25" s="189">
        <v>3</v>
      </c>
      <c r="AL25" s="189">
        <v>412</v>
      </c>
      <c r="AM25" s="194" t="s">
        <v>723</v>
      </c>
      <c r="AN25" s="189" t="s">
        <v>550</v>
      </c>
      <c r="AO25" s="189" t="s">
        <v>550</v>
      </c>
      <c r="AP25" s="194">
        <v>4</v>
      </c>
      <c r="AQ25" s="194">
        <v>4</v>
      </c>
      <c r="AR25" s="189">
        <v>1661774</v>
      </c>
      <c r="AS25" s="188">
        <v>257.8</v>
      </c>
      <c r="AT25" s="189">
        <v>2769026</v>
      </c>
      <c r="AU25" s="227">
        <v>11269</v>
      </c>
      <c r="AV25" s="144">
        <v>2</v>
      </c>
      <c r="AW25" s="126" t="s">
        <v>550</v>
      </c>
      <c r="AX25" s="126" t="s">
        <v>550</v>
      </c>
      <c r="AY25" s="127">
        <v>2</v>
      </c>
      <c r="AZ25" s="126" t="s">
        <v>550</v>
      </c>
      <c r="BA25" s="126" t="s">
        <v>550</v>
      </c>
      <c r="BB25" s="126" t="s">
        <v>550</v>
      </c>
      <c r="BC25" s="126" t="s">
        <v>550</v>
      </c>
      <c r="BD25" s="126" t="s">
        <v>550</v>
      </c>
      <c r="BE25" s="126" t="s">
        <v>550</v>
      </c>
      <c r="BF25" s="191">
        <v>26</v>
      </c>
      <c r="BG25" s="47"/>
      <c r="BH25" s="125">
        <v>2</v>
      </c>
      <c r="BI25" s="126">
        <v>26493</v>
      </c>
      <c r="BJ25" s="126">
        <v>1</v>
      </c>
      <c r="BK25" s="127">
        <v>23570</v>
      </c>
      <c r="BL25" s="126">
        <v>3</v>
      </c>
      <c r="BM25" s="126">
        <v>4</v>
      </c>
      <c r="BN25" s="126">
        <v>38195</v>
      </c>
      <c r="BO25" s="126">
        <v>2</v>
      </c>
      <c r="BP25" s="126">
        <v>15053</v>
      </c>
      <c r="BQ25" s="126">
        <v>6</v>
      </c>
      <c r="BR25" s="128">
        <v>35</v>
      </c>
      <c r="BS25" s="47"/>
      <c r="BT25" s="223">
        <v>1</v>
      </c>
      <c r="BU25" s="224">
        <v>1000</v>
      </c>
      <c r="BV25" s="786"/>
      <c r="BW25" s="187">
        <v>106</v>
      </c>
      <c r="BX25" s="189">
        <v>5568</v>
      </c>
      <c r="BY25" s="189">
        <v>5580</v>
      </c>
      <c r="BZ25" s="219" t="s">
        <v>550</v>
      </c>
      <c r="CA25" s="189" t="s">
        <v>550</v>
      </c>
      <c r="CB25" s="189" t="s">
        <v>550</v>
      </c>
      <c r="CC25" s="219">
        <v>6</v>
      </c>
      <c r="CD25" s="408">
        <v>220</v>
      </c>
      <c r="CE25" s="423">
        <v>164</v>
      </c>
      <c r="CF25" s="47"/>
      <c r="CG25" s="187">
        <v>660</v>
      </c>
      <c r="CH25" s="189">
        <v>83</v>
      </c>
      <c r="CI25" s="189">
        <v>21</v>
      </c>
      <c r="CJ25" s="189">
        <v>21</v>
      </c>
      <c r="CK25" s="189">
        <v>3</v>
      </c>
      <c r="CL25" s="194">
        <v>8</v>
      </c>
      <c r="CM25" s="194">
        <v>3</v>
      </c>
      <c r="CN25" s="189">
        <v>85</v>
      </c>
      <c r="CO25" s="194">
        <v>33578</v>
      </c>
      <c r="CP25" s="194">
        <v>414</v>
      </c>
      <c r="CQ25" s="194">
        <v>143</v>
      </c>
      <c r="CR25" s="191">
        <v>134</v>
      </c>
      <c r="CS25" s="47"/>
      <c r="CT25" s="187">
        <v>72</v>
      </c>
      <c r="CU25" s="194">
        <v>3</v>
      </c>
      <c r="CV25" s="194" t="s">
        <v>550</v>
      </c>
      <c r="CW25" s="194">
        <v>42</v>
      </c>
      <c r="CX25" s="194">
        <v>8</v>
      </c>
      <c r="CY25" s="226">
        <v>19</v>
      </c>
      <c r="CZ25" s="226" t="s">
        <v>550</v>
      </c>
      <c r="DA25" s="189">
        <v>1170059.8700000001</v>
      </c>
      <c r="DB25" s="191">
        <v>69514.490000000005</v>
      </c>
    </row>
    <row r="26" spans="1:106" ht="15.75" customHeight="1">
      <c r="A26" s="458" t="s">
        <v>204</v>
      </c>
      <c r="B26" s="259" t="s">
        <v>550</v>
      </c>
      <c r="C26" s="259" t="s">
        <v>550</v>
      </c>
      <c r="D26" s="259" t="s">
        <v>550</v>
      </c>
      <c r="E26" s="290">
        <v>23</v>
      </c>
      <c r="F26" s="290">
        <v>23</v>
      </c>
      <c r="G26" s="290">
        <v>4990</v>
      </c>
      <c r="H26" s="290">
        <v>594</v>
      </c>
      <c r="I26" s="272">
        <v>404</v>
      </c>
      <c r="J26" s="258">
        <v>42</v>
      </c>
      <c r="K26" s="259">
        <v>22018</v>
      </c>
      <c r="L26" s="260">
        <v>1194</v>
      </c>
      <c r="M26" s="259" t="s">
        <v>550</v>
      </c>
      <c r="N26" s="259" t="s">
        <v>550</v>
      </c>
      <c r="O26" s="259" t="s">
        <v>550</v>
      </c>
      <c r="P26" s="260">
        <v>21</v>
      </c>
      <c r="Q26" s="259">
        <v>10459</v>
      </c>
      <c r="R26" s="259">
        <v>647</v>
      </c>
      <c r="S26" s="259" t="s">
        <v>550</v>
      </c>
      <c r="T26" s="259" t="s">
        <v>550</v>
      </c>
      <c r="U26" s="261" t="s">
        <v>550</v>
      </c>
      <c r="V26" s="290" t="s">
        <v>550</v>
      </c>
      <c r="W26" s="260" t="s">
        <v>550</v>
      </c>
      <c r="X26" s="260" t="s">
        <v>550</v>
      </c>
      <c r="Y26" s="259" t="s">
        <v>550</v>
      </c>
      <c r="Z26" s="260" t="s">
        <v>550</v>
      </c>
      <c r="AA26" s="260" t="s">
        <v>550</v>
      </c>
      <c r="AB26" s="259">
        <v>1</v>
      </c>
      <c r="AC26" s="260">
        <v>890</v>
      </c>
      <c r="AD26" s="260">
        <v>67</v>
      </c>
      <c r="AE26" s="259" t="s">
        <v>550</v>
      </c>
      <c r="AF26" s="259" t="s">
        <v>550</v>
      </c>
      <c r="AG26" s="261" t="s">
        <v>550</v>
      </c>
      <c r="AH26" s="258" t="s">
        <v>550</v>
      </c>
      <c r="AI26" s="259" t="s">
        <v>550</v>
      </c>
      <c r="AJ26" s="259" t="s">
        <v>550</v>
      </c>
      <c r="AK26" s="259" t="s">
        <v>550</v>
      </c>
      <c r="AL26" s="259" t="s">
        <v>550</v>
      </c>
      <c r="AM26" s="260" t="s">
        <v>550</v>
      </c>
      <c r="AN26" s="259" t="s">
        <v>550</v>
      </c>
      <c r="AO26" s="259" t="s">
        <v>550</v>
      </c>
      <c r="AP26" s="260">
        <v>1</v>
      </c>
      <c r="AQ26" s="260">
        <v>18</v>
      </c>
      <c r="AR26" s="259">
        <v>855270</v>
      </c>
      <c r="AS26" s="1047">
        <v>198.9</v>
      </c>
      <c r="AT26" s="259">
        <v>1813164</v>
      </c>
      <c r="AU26" s="272" t="s">
        <v>550</v>
      </c>
      <c r="AV26" s="290" t="s">
        <v>550</v>
      </c>
      <c r="AW26" s="290" t="s">
        <v>550</v>
      </c>
      <c r="AX26" s="290" t="s">
        <v>550</v>
      </c>
      <c r="AY26" s="290" t="s">
        <v>550</v>
      </c>
      <c r="AZ26" s="290" t="s">
        <v>550</v>
      </c>
      <c r="BA26" s="290" t="s">
        <v>550</v>
      </c>
      <c r="BB26" s="290" t="s">
        <v>550</v>
      </c>
      <c r="BC26" s="290" t="s">
        <v>550</v>
      </c>
      <c r="BD26" s="290" t="s">
        <v>550</v>
      </c>
      <c r="BE26" s="290" t="s">
        <v>550</v>
      </c>
      <c r="BF26" s="261">
        <v>1</v>
      </c>
      <c r="BG26" s="47"/>
      <c r="BH26" s="258">
        <v>2</v>
      </c>
      <c r="BI26" s="259">
        <v>12295</v>
      </c>
      <c r="BJ26" s="259" t="s">
        <v>550</v>
      </c>
      <c r="BK26" s="260" t="s">
        <v>550</v>
      </c>
      <c r="BL26" s="259">
        <v>6</v>
      </c>
      <c r="BM26" s="259">
        <v>12</v>
      </c>
      <c r="BN26" s="259">
        <v>100843</v>
      </c>
      <c r="BO26" s="259">
        <v>6</v>
      </c>
      <c r="BP26" s="259">
        <v>5527</v>
      </c>
      <c r="BQ26" s="259">
        <v>12</v>
      </c>
      <c r="BR26" s="261">
        <v>55</v>
      </c>
      <c r="BS26" s="47"/>
      <c r="BT26" s="297">
        <v>1</v>
      </c>
      <c r="BU26" s="298">
        <v>1338</v>
      </c>
      <c r="BV26" s="786"/>
      <c r="BW26" s="258">
        <v>43</v>
      </c>
      <c r="BX26" s="259">
        <v>3727</v>
      </c>
      <c r="BY26" s="259">
        <v>3779</v>
      </c>
      <c r="BZ26" s="290" t="s">
        <v>550</v>
      </c>
      <c r="CA26" s="259" t="s">
        <v>550</v>
      </c>
      <c r="CB26" s="259" t="s">
        <v>550</v>
      </c>
      <c r="CC26" s="290">
        <v>3</v>
      </c>
      <c r="CD26" s="259">
        <v>137</v>
      </c>
      <c r="CE26" s="259">
        <v>78</v>
      </c>
      <c r="CF26" s="47"/>
      <c r="CG26" s="258">
        <v>481</v>
      </c>
      <c r="CH26" s="259">
        <v>73</v>
      </c>
      <c r="CI26" s="259">
        <v>17</v>
      </c>
      <c r="CJ26" s="259">
        <v>17</v>
      </c>
      <c r="CK26" s="259">
        <v>4</v>
      </c>
      <c r="CL26" s="260">
        <v>7</v>
      </c>
      <c r="CM26" s="260" t="s">
        <v>550</v>
      </c>
      <c r="CN26" s="259">
        <v>81</v>
      </c>
      <c r="CO26" s="260">
        <v>20610</v>
      </c>
      <c r="CP26" s="260">
        <v>469</v>
      </c>
      <c r="CQ26" s="260">
        <v>143</v>
      </c>
      <c r="CR26" s="261">
        <v>109</v>
      </c>
      <c r="CS26" s="47"/>
      <c r="CT26" s="258">
        <v>80</v>
      </c>
      <c r="CU26" s="260">
        <v>26</v>
      </c>
      <c r="CV26" s="260">
        <v>2</v>
      </c>
      <c r="CW26" s="260">
        <v>37</v>
      </c>
      <c r="CX26" s="260">
        <v>8</v>
      </c>
      <c r="CY26" s="299">
        <v>7</v>
      </c>
      <c r="CZ26" s="299" t="s">
        <v>550</v>
      </c>
      <c r="DA26" s="259">
        <v>802633</v>
      </c>
      <c r="DB26" s="261">
        <v>7005</v>
      </c>
    </row>
    <row r="27" spans="1:106" ht="15.75" customHeight="1">
      <c r="A27" s="638" t="s">
        <v>487</v>
      </c>
      <c r="B27" s="125" t="s">
        <v>550</v>
      </c>
      <c r="C27" s="144" t="s">
        <v>550</v>
      </c>
      <c r="D27" s="144" t="s">
        <v>550</v>
      </c>
      <c r="E27" s="144">
        <v>30</v>
      </c>
      <c r="F27" s="144">
        <v>7</v>
      </c>
      <c r="G27" s="144">
        <v>5160</v>
      </c>
      <c r="H27" s="144">
        <v>1143</v>
      </c>
      <c r="I27" s="128">
        <v>545</v>
      </c>
      <c r="J27" s="125">
        <v>69</v>
      </c>
      <c r="K27" s="126">
        <v>25531</v>
      </c>
      <c r="L27" s="127">
        <v>1865</v>
      </c>
      <c r="M27" s="126" t="s">
        <v>550</v>
      </c>
      <c r="N27" s="126" t="s">
        <v>550</v>
      </c>
      <c r="O27" s="126" t="s">
        <v>550</v>
      </c>
      <c r="P27" s="127">
        <v>37</v>
      </c>
      <c r="Q27" s="126">
        <v>12749</v>
      </c>
      <c r="R27" s="126">
        <v>970</v>
      </c>
      <c r="S27" s="126">
        <v>9</v>
      </c>
      <c r="T27" s="126">
        <v>2488</v>
      </c>
      <c r="U27" s="128">
        <v>177</v>
      </c>
      <c r="V27" s="47">
        <v>1</v>
      </c>
      <c r="W27" s="126">
        <v>1119</v>
      </c>
      <c r="X27" s="126">
        <v>90</v>
      </c>
      <c r="Y27" s="126" t="s">
        <v>550</v>
      </c>
      <c r="Z27" s="126" t="s">
        <v>550</v>
      </c>
      <c r="AA27" s="126" t="s">
        <v>550</v>
      </c>
      <c r="AB27" s="126" t="s">
        <v>550</v>
      </c>
      <c r="AC27" s="127" t="s">
        <v>550</v>
      </c>
      <c r="AD27" s="127" t="s">
        <v>550</v>
      </c>
      <c r="AE27" s="126">
        <v>17</v>
      </c>
      <c r="AF27" s="126">
        <v>12745</v>
      </c>
      <c r="AG27" s="128" t="s">
        <v>723</v>
      </c>
      <c r="AH27" s="125" t="s">
        <v>550</v>
      </c>
      <c r="AI27" s="126" t="s">
        <v>550</v>
      </c>
      <c r="AJ27" s="126" t="s">
        <v>550</v>
      </c>
      <c r="AK27" s="126">
        <v>2</v>
      </c>
      <c r="AL27" s="126">
        <v>1073</v>
      </c>
      <c r="AM27" s="127" t="s">
        <v>723</v>
      </c>
      <c r="AN27" s="189" t="s">
        <v>550</v>
      </c>
      <c r="AO27" s="126" t="s">
        <v>550</v>
      </c>
      <c r="AP27" s="127">
        <v>5</v>
      </c>
      <c r="AQ27" s="194">
        <v>9</v>
      </c>
      <c r="AR27" s="189">
        <v>1669575</v>
      </c>
      <c r="AS27" s="1046">
        <v>297.3</v>
      </c>
      <c r="AT27" s="189">
        <v>2200661</v>
      </c>
      <c r="AU27" s="227">
        <v>16053</v>
      </c>
      <c r="AV27" s="219">
        <v>8</v>
      </c>
      <c r="AW27" s="189">
        <v>1</v>
      </c>
      <c r="AX27" s="189">
        <v>2</v>
      </c>
      <c r="AY27" s="194">
        <v>1</v>
      </c>
      <c r="AZ27" s="189">
        <v>3</v>
      </c>
      <c r="BA27" s="189" t="s">
        <v>550</v>
      </c>
      <c r="BB27" s="189" t="s">
        <v>550</v>
      </c>
      <c r="BC27" s="189" t="s">
        <v>550</v>
      </c>
      <c r="BD27" s="189">
        <v>1</v>
      </c>
      <c r="BE27" s="189" t="s">
        <v>550</v>
      </c>
      <c r="BF27" s="191" t="s">
        <v>550</v>
      </c>
      <c r="BG27" s="47"/>
      <c r="BH27" s="187">
        <v>3</v>
      </c>
      <c r="BI27" s="189">
        <v>35116</v>
      </c>
      <c r="BJ27" s="189">
        <v>2</v>
      </c>
      <c r="BK27" s="194">
        <v>45847</v>
      </c>
      <c r="BL27" s="189">
        <v>6</v>
      </c>
      <c r="BM27" s="189">
        <v>21</v>
      </c>
      <c r="BN27" s="189">
        <v>186566</v>
      </c>
      <c r="BO27" s="189">
        <v>3</v>
      </c>
      <c r="BP27" s="189">
        <v>1485</v>
      </c>
      <c r="BQ27" s="189">
        <v>12</v>
      </c>
      <c r="BR27" s="191">
        <v>55</v>
      </c>
      <c r="BS27" s="47"/>
      <c r="BT27" s="145">
        <v>4</v>
      </c>
      <c r="BU27" s="366">
        <v>2021</v>
      </c>
      <c r="BV27" s="786"/>
      <c r="BW27" s="187" t="s">
        <v>550</v>
      </c>
      <c r="BX27" s="189" t="s">
        <v>550</v>
      </c>
      <c r="BY27" s="189" t="s">
        <v>550</v>
      </c>
      <c r="BZ27" s="219">
        <v>90</v>
      </c>
      <c r="CA27" s="189">
        <v>7989</v>
      </c>
      <c r="CB27" s="189">
        <v>6419</v>
      </c>
      <c r="CC27" s="219" t="s">
        <v>550</v>
      </c>
      <c r="CD27" s="189" t="s">
        <v>550</v>
      </c>
      <c r="CE27" s="191" t="s">
        <v>550</v>
      </c>
      <c r="CF27" s="47"/>
      <c r="CG27" s="187">
        <v>459</v>
      </c>
      <c r="CH27" s="189">
        <v>36</v>
      </c>
      <c r="CI27" s="189">
        <v>12</v>
      </c>
      <c r="CJ27" s="189">
        <v>11</v>
      </c>
      <c r="CK27" s="189">
        <v>1</v>
      </c>
      <c r="CL27" s="194">
        <v>1</v>
      </c>
      <c r="CM27" s="194">
        <v>6</v>
      </c>
      <c r="CN27" s="189">
        <v>173</v>
      </c>
      <c r="CO27" s="194">
        <v>27289</v>
      </c>
      <c r="CP27" s="194">
        <v>1126</v>
      </c>
      <c r="CQ27" s="194">
        <v>150</v>
      </c>
      <c r="CR27" s="191">
        <v>135</v>
      </c>
      <c r="CS27" s="47"/>
      <c r="CT27" s="187">
        <v>968</v>
      </c>
      <c r="CU27" s="194">
        <v>30</v>
      </c>
      <c r="CV27" s="194">
        <v>4</v>
      </c>
      <c r="CW27" s="194">
        <v>812</v>
      </c>
      <c r="CX27" s="194">
        <v>41</v>
      </c>
      <c r="CY27" s="226">
        <v>81</v>
      </c>
      <c r="CZ27" s="226" t="s">
        <v>550</v>
      </c>
      <c r="DA27" s="189">
        <v>1103100.76</v>
      </c>
      <c r="DB27" s="191">
        <v>15892.87</v>
      </c>
    </row>
    <row r="28" spans="1:106" ht="15.75" customHeight="1">
      <c r="A28" s="458" t="s">
        <v>488</v>
      </c>
      <c r="B28" s="258">
        <v>2</v>
      </c>
      <c r="C28" s="290">
        <v>43</v>
      </c>
      <c r="D28" s="290">
        <v>5</v>
      </c>
      <c r="E28" s="290">
        <v>20</v>
      </c>
      <c r="F28" s="290">
        <v>20</v>
      </c>
      <c r="G28" s="290">
        <f>1123+1261</f>
        <v>2384</v>
      </c>
      <c r="H28" s="290">
        <v>1123</v>
      </c>
      <c r="I28" s="272">
        <v>450</v>
      </c>
      <c r="J28" s="258">
        <v>46</v>
      </c>
      <c r="K28" s="259">
        <v>17118</v>
      </c>
      <c r="L28" s="260">
        <v>1383</v>
      </c>
      <c r="M28" s="259">
        <v>1</v>
      </c>
      <c r="N28" s="259">
        <v>168</v>
      </c>
      <c r="O28" s="259">
        <v>27</v>
      </c>
      <c r="P28" s="260">
        <v>23</v>
      </c>
      <c r="Q28" s="259">
        <v>9007</v>
      </c>
      <c r="R28" s="259">
        <v>735</v>
      </c>
      <c r="S28" s="259">
        <v>2</v>
      </c>
      <c r="T28" s="259">
        <v>369</v>
      </c>
      <c r="U28" s="261">
        <v>38</v>
      </c>
      <c r="V28" s="290" t="s">
        <v>550</v>
      </c>
      <c r="W28" s="260" t="s">
        <v>550</v>
      </c>
      <c r="X28" s="260" t="s">
        <v>550</v>
      </c>
      <c r="Y28" s="259" t="s">
        <v>550</v>
      </c>
      <c r="Z28" s="260" t="s">
        <v>550</v>
      </c>
      <c r="AA28" s="260" t="s">
        <v>550</v>
      </c>
      <c r="AB28" s="259">
        <v>1</v>
      </c>
      <c r="AC28" s="260">
        <v>957</v>
      </c>
      <c r="AD28" s="260">
        <v>78</v>
      </c>
      <c r="AE28" s="259">
        <v>11</v>
      </c>
      <c r="AF28" s="259">
        <v>9463</v>
      </c>
      <c r="AG28" s="261">
        <v>715</v>
      </c>
      <c r="AH28" s="258">
        <v>1</v>
      </c>
      <c r="AI28" s="259">
        <v>199</v>
      </c>
      <c r="AJ28" s="259">
        <v>20</v>
      </c>
      <c r="AK28" s="259">
        <v>2</v>
      </c>
      <c r="AL28" s="259">
        <v>115</v>
      </c>
      <c r="AM28" s="260">
        <v>32</v>
      </c>
      <c r="AN28" s="259" t="s">
        <v>550</v>
      </c>
      <c r="AO28" s="259" t="s">
        <v>550</v>
      </c>
      <c r="AP28" s="260">
        <v>5</v>
      </c>
      <c r="AQ28" s="260">
        <v>4</v>
      </c>
      <c r="AR28" s="259">
        <v>813640</v>
      </c>
      <c r="AS28" s="1047">
        <v>213.8</v>
      </c>
      <c r="AT28" s="259">
        <v>1305488</v>
      </c>
      <c r="AU28" s="272" t="s">
        <v>550</v>
      </c>
      <c r="AV28" s="290">
        <v>2</v>
      </c>
      <c r="AW28" s="259">
        <v>1</v>
      </c>
      <c r="AX28" s="259" t="s">
        <v>550</v>
      </c>
      <c r="AY28" s="260" t="s">
        <v>550</v>
      </c>
      <c r="AZ28" s="259">
        <v>1</v>
      </c>
      <c r="BA28" s="260" t="s">
        <v>550</v>
      </c>
      <c r="BB28" s="260" t="s">
        <v>550</v>
      </c>
      <c r="BC28" s="260" t="s">
        <v>550</v>
      </c>
      <c r="BD28" s="260" t="s">
        <v>550</v>
      </c>
      <c r="BE28" s="260" t="s">
        <v>550</v>
      </c>
      <c r="BF28" s="261" t="s">
        <v>550</v>
      </c>
      <c r="BG28" s="47"/>
      <c r="BH28" s="258">
        <v>4</v>
      </c>
      <c r="BI28" s="259">
        <v>32238</v>
      </c>
      <c r="BJ28" s="259">
        <v>1</v>
      </c>
      <c r="BK28" s="260">
        <v>24017</v>
      </c>
      <c r="BL28" s="259">
        <v>7</v>
      </c>
      <c r="BM28" s="259">
        <v>9</v>
      </c>
      <c r="BN28" s="259">
        <v>103074</v>
      </c>
      <c r="BO28" s="259">
        <v>12</v>
      </c>
      <c r="BP28" s="259">
        <v>7021</v>
      </c>
      <c r="BQ28" s="259">
        <v>6</v>
      </c>
      <c r="BR28" s="261">
        <v>36</v>
      </c>
      <c r="BS28" s="47"/>
      <c r="BT28" s="297">
        <v>3</v>
      </c>
      <c r="BU28" s="298">
        <v>3216</v>
      </c>
      <c r="BV28" s="786"/>
      <c r="BW28" s="258" t="s">
        <v>550</v>
      </c>
      <c r="BX28" s="259" t="s">
        <v>550</v>
      </c>
      <c r="BY28" s="259" t="s">
        <v>550</v>
      </c>
      <c r="BZ28" s="290">
        <v>1</v>
      </c>
      <c r="CA28" s="259">
        <v>35</v>
      </c>
      <c r="CB28" s="259">
        <v>33</v>
      </c>
      <c r="CC28" s="290">
        <v>77</v>
      </c>
      <c r="CD28" s="259">
        <v>2693</v>
      </c>
      <c r="CE28" s="261">
        <v>2303</v>
      </c>
      <c r="CF28" s="47"/>
      <c r="CG28" s="258">
        <v>492</v>
      </c>
      <c r="CH28" s="259">
        <v>89</v>
      </c>
      <c r="CI28" s="259">
        <v>21</v>
      </c>
      <c r="CJ28" s="259">
        <v>21</v>
      </c>
      <c r="CK28" s="259">
        <v>4</v>
      </c>
      <c r="CL28" s="260">
        <v>1</v>
      </c>
      <c r="CM28" s="260">
        <v>10</v>
      </c>
      <c r="CN28" s="259">
        <v>93</v>
      </c>
      <c r="CO28" s="260">
        <v>24947</v>
      </c>
      <c r="CP28" s="260">
        <v>184</v>
      </c>
      <c r="CQ28" s="260">
        <v>70</v>
      </c>
      <c r="CR28" s="261">
        <v>79</v>
      </c>
      <c r="CS28" s="47"/>
      <c r="CT28" s="258">
        <v>143</v>
      </c>
      <c r="CU28" s="260">
        <v>25</v>
      </c>
      <c r="CV28" s="260">
        <v>1</v>
      </c>
      <c r="CW28" s="260">
        <v>91</v>
      </c>
      <c r="CX28" s="260">
        <v>7</v>
      </c>
      <c r="CY28" s="299">
        <v>19</v>
      </c>
      <c r="CZ28" s="299" t="s">
        <v>550</v>
      </c>
      <c r="DA28" s="259">
        <v>1239734</v>
      </c>
      <c r="DB28" s="261">
        <v>8761</v>
      </c>
    </row>
    <row r="29" spans="1:106" ht="15.75" customHeight="1">
      <c r="A29" s="638" t="s">
        <v>208</v>
      </c>
      <c r="B29" s="187">
        <v>8</v>
      </c>
      <c r="C29" s="219">
        <v>160</v>
      </c>
      <c r="D29" s="219">
        <v>34</v>
      </c>
      <c r="E29" s="219">
        <v>6</v>
      </c>
      <c r="F29" s="219">
        <v>6</v>
      </c>
      <c r="G29" s="219">
        <v>390</v>
      </c>
      <c r="H29" s="219">
        <v>390</v>
      </c>
      <c r="I29" s="227">
        <v>61</v>
      </c>
      <c r="J29" s="187">
        <v>66</v>
      </c>
      <c r="K29" s="189">
        <v>19409</v>
      </c>
      <c r="L29" s="194">
        <v>1706</v>
      </c>
      <c r="M29" s="189">
        <v>1</v>
      </c>
      <c r="N29" s="189">
        <v>417</v>
      </c>
      <c r="O29" s="189">
        <v>18</v>
      </c>
      <c r="P29" s="194">
        <v>27</v>
      </c>
      <c r="Q29" s="189">
        <v>10116</v>
      </c>
      <c r="R29" s="189">
        <v>871</v>
      </c>
      <c r="S29" s="189">
        <v>2</v>
      </c>
      <c r="T29" s="189">
        <v>726</v>
      </c>
      <c r="U29" s="191">
        <v>59</v>
      </c>
      <c r="V29" s="219" t="s">
        <v>550</v>
      </c>
      <c r="W29" s="194" t="s">
        <v>550</v>
      </c>
      <c r="X29" s="194" t="s">
        <v>550</v>
      </c>
      <c r="Y29" s="126" t="s">
        <v>550</v>
      </c>
      <c r="Z29" s="126" t="s">
        <v>550</v>
      </c>
      <c r="AA29" s="126" t="s">
        <v>550</v>
      </c>
      <c r="AB29" s="189" t="s">
        <v>550</v>
      </c>
      <c r="AC29" s="189" t="s">
        <v>550</v>
      </c>
      <c r="AD29" s="189" t="s">
        <v>550</v>
      </c>
      <c r="AE29" s="189">
        <v>19</v>
      </c>
      <c r="AF29" s="189">
        <v>11566</v>
      </c>
      <c r="AG29" s="128">
        <v>1084</v>
      </c>
      <c r="AH29" s="203" t="s">
        <v>550</v>
      </c>
      <c r="AI29" s="189" t="s">
        <v>550</v>
      </c>
      <c r="AJ29" s="189" t="s">
        <v>550</v>
      </c>
      <c r="AK29" s="189">
        <v>1</v>
      </c>
      <c r="AL29" s="189">
        <v>498</v>
      </c>
      <c r="AM29" s="189">
        <v>91</v>
      </c>
      <c r="AN29" s="189" t="s">
        <v>550</v>
      </c>
      <c r="AO29" s="189" t="s">
        <v>550</v>
      </c>
      <c r="AP29" s="194">
        <v>8</v>
      </c>
      <c r="AQ29" s="194">
        <v>25</v>
      </c>
      <c r="AR29" s="189">
        <v>1043877</v>
      </c>
      <c r="AS29" s="1046">
        <v>254.5</v>
      </c>
      <c r="AT29" s="189">
        <v>1689298</v>
      </c>
      <c r="AU29" s="227">
        <v>1289</v>
      </c>
      <c r="AV29" s="219">
        <v>26</v>
      </c>
      <c r="AW29" s="189">
        <v>5</v>
      </c>
      <c r="AX29" s="189">
        <v>1</v>
      </c>
      <c r="AY29" s="194">
        <v>8</v>
      </c>
      <c r="AZ29" s="189">
        <v>10</v>
      </c>
      <c r="BA29" s="189" t="s">
        <v>550</v>
      </c>
      <c r="BB29" s="189">
        <v>1</v>
      </c>
      <c r="BC29" s="189">
        <v>1</v>
      </c>
      <c r="BD29" s="189" t="s">
        <v>550</v>
      </c>
      <c r="BE29" s="189" t="s">
        <v>550</v>
      </c>
      <c r="BF29" s="191">
        <v>82</v>
      </c>
      <c r="BG29" s="47"/>
      <c r="BH29" s="187">
        <v>10</v>
      </c>
      <c r="BI29" s="189">
        <v>55209</v>
      </c>
      <c r="BJ29" s="189">
        <v>1</v>
      </c>
      <c r="BK29" s="194">
        <v>29500</v>
      </c>
      <c r="BL29" s="189">
        <v>2</v>
      </c>
      <c r="BM29" s="189">
        <v>3</v>
      </c>
      <c r="BN29" s="189">
        <v>126582</v>
      </c>
      <c r="BO29" s="189">
        <v>6</v>
      </c>
      <c r="BP29" s="189">
        <v>3775</v>
      </c>
      <c r="BQ29" s="189">
        <v>12</v>
      </c>
      <c r="BR29" s="191">
        <v>51</v>
      </c>
      <c r="BS29" s="47"/>
      <c r="BT29" s="223">
        <v>4</v>
      </c>
      <c r="BU29" s="224">
        <v>2196</v>
      </c>
      <c r="BV29" s="668"/>
      <c r="BW29" s="187" t="s">
        <v>550</v>
      </c>
      <c r="BX29" s="189" t="s">
        <v>550</v>
      </c>
      <c r="BY29" s="189" t="s">
        <v>550</v>
      </c>
      <c r="BZ29" s="219">
        <v>62</v>
      </c>
      <c r="CA29" s="189">
        <v>3444</v>
      </c>
      <c r="CB29" s="189">
        <v>3754</v>
      </c>
      <c r="CC29" s="219">
        <v>64</v>
      </c>
      <c r="CD29" s="189">
        <v>2681</v>
      </c>
      <c r="CE29" s="191">
        <v>2602</v>
      </c>
      <c r="CF29" s="47"/>
      <c r="CG29" s="187">
        <v>470</v>
      </c>
      <c r="CH29" s="189">
        <v>93</v>
      </c>
      <c r="CI29" s="189">
        <v>19</v>
      </c>
      <c r="CJ29" s="189">
        <v>19</v>
      </c>
      <c r="CK29" s="189">
        <v>8</v>
      </c>
      <c r="CL29" s="194">
        <v>1</v>
      </c>
      <c r="CM29" s="194">
        <v>8</v>
      </c>
      <c r="CN29" s="189">
        <v>59</v>
      </c>
      <c r="CO29" s="194">
        <v>18554</v>
      </c>
      <c r="CP29" s="194">
        <v>193</v>
      </c>
      <c r="CQ29" s="194">
        <v>326</v>
      </c>
      <c r="CR29" s="191">
        <v>200</v>
      </c>
      <c r="CS29" s="47"/>
      <c r="CT29" s="187">
        <v>325</v>
      </c>
      <c r="CU29" s="194">
        <v>46</v>
      </c>
      <c r="CV29" s="194">
        <v>5</v>
      </c>
      <c r="CW29" s="194">
        <v>170</v>
      </c>
      <c r="CX29" s="194">
        <v>9</v>
      </c>
      <c r="CY29" s="226">
        <v>27</v>
      </c>
      <c r="CZ29" s="226">
        <v>68</v>
      </c>
      <c r="DA29" s="189">
        <v>1631381.93</v>
      </c>
      <c r="DB29" s="191">
        <v>50945.3</v>
      </c>
    </row>
    <row r="30" spans="1:106" ht="15.75" customHeight="1">
      <c r="A30" s="458" t="s">
        <v>489</v>
      </c>
      <c r="B30" s="374" t="s">
        <v>550</v>
      </c>
      <c r="C30" s="300" t="s">
        <v>550</v>
      </c>
      <c r="D30" s="375" t="s">
        <v>550</v>
      </c>
      <c r="E30" s="290">
        <v>28</v>
      </c>
      <c r="F30" s="290">
        <v>9</v>
      </c>
      <c r="G30" s="290">
        <v>3080</v>
      </c>
      <c r="H30" s="290">
        <v>2362</v>
      </c>
      <c r="I30" s="272">
        <v>392</v>
      </c>
      <c r="J30" s="258">
        <v>54</v>
      </c>
      <c r="K30" s="259">
        <v>22582</v>
      </c>
      <c r="L30" s="260">
        <v>1498</v>
      </c>
      <c r="M30" s="301">
        <v>2</v>
      </c>
      <c r="N30" s="300">
        <v>762</v>
      </c>
      <c r="O30" s="375">
        <v>39</v>
      </c>
      <c r="P30" s="260">
        <v>25</v>
      </c>
      <c r="Q30" s="259">
        <v>11232</v>
      </c>
      <c r="R30" s="259">
        <v>809</v>
      </c>
      <c r="S30" s="259">
        <v>4</v>
      </c>
      <c r="T30" s="259">
        <v>1216</v>
      </c>
      <c r="U30" s="261">
        <v>80</v>
      </c>
      <c r="V30" s="550" t="s">
        <v>550</v>
      </c>
      <c r="W30" s="300" t="s">
        <v>550</v>
      </c>
      <c r="X30" s="300" t="s">
        <v>550</v>
      </c>
      <c r="Y30" s="300" t="s">
        <v>550</v>
      </c>
      <c r="Z30" s="300" t="s">
        <v>550</v>
      </c>
      <c r="AA30" s="300" t="s">
        <v>550</v>
      </c>
      <c r="AB30" s="300">
        <v>1</v>
      </c>
      <c r="AC30" s="300">
        <v>716</v>
      </c>
      <c r="AD30" s="300">
        <v>61</v>
      </c>
      <c r="AE30" s="259">
        <v>18</v>
      </c>
      <c r="AF30" s="290">
        <v>15856</v>
      </c>
      <c r="AG30" s="261" t="s">
        <v>723</v>
      </c>
      <c r="AH30" s="374" t="s">
        <v>550</v>
      </c>
      <c r="AI30" s="300" t="s">
        <v>550</v>
      </c>
      <c r="AJ30" s="300" t="s">
        <v>550</v>
      </c>
      <c r="AK30" s="259">
        <v>1</v>
      </c>
      <c r="AL30" s="259">
        <v>328</v>
      </c>
      <c r="AM30" s="259" t="s">
        <v>723</v>
      </c>
      <c r="AN30" s="300" t="s">
        <v>550</v>
      </c>
      <c r="AO30" s="300">
        <v>1</v>
      </c>
      <c r="AP30" s="260">
        <v>5</v>
      </c>
      <c r="AQ30" s="470">
        <v>6</v>
      </c>
      <c r="AR30" s="259">
        <v>1654281</v>
      </c>
      <c r="AS30" s="1047">
        <v>360</v>
      </c>
      <c r="AT30" s="259">
        <v>2258617</v>
      </c>
      <c r="AU30" s="272">
        <v>1010</v>
      </c>
      <c r="AV30" s="482">
        <v>46</v>
      </c>
      <c r="AW30" s="469" t="s">
        <v>550</v>
      </c>
      <c r="AX30" s="469" t="s">
        <v>550</v>
      </c>
      <c r="AY30" s="470">
        <v>23</v>
      </c>
      <c r="AZ30" s="469">
        <v>13</v>
      </c>
      <c r="BA30" s="469" t="s">
        <v>550</v>
      </c>
      <c r="BB30" s="469" t="s">
        <v>550</v>
      </c>
      <c r="BC30" s="469" t="s">
        <v>550</v>
      </c>
      <c r="BD30" s="469" t="s">
        <v>550</v>
      </c>
      <c r="BE30" s="469" t="s">
        <v>550</v>
      </c>
      <c r="BF30" s="261">
        <v>63</v>
      </c>
      <c r="BG30" s="47"/>
      <c r="BH30" s="1150">
        <v>11</v>
      </c>
      <c r="BI30" s="1151">
        <v>34877</v>
      </c>
      <c r="BJ30" s="1151">
        <v>1</v>
      </c>
      <c r="BK30" s="1199">
        <v>35922</v>
      </c>
      <c r="BL30" s="1151">
        <v>2</v>
      </c>
      <c r="BM30" s="1151">
        <v>2</v>
      </c>
      <c r="BN30" s="1151">
        <v>30950</v>
      </c>
      <c r="BO30" s="1151">
        <v>3</v>
      </c>
      <c r="BP30" s="1151">
        <v>2949</v>
      </c>
      <c r="BQ30" s="1151">
        <v>5</v>
      </c>
      <c r="BR30" s="1200">
        <v>27</v>
      </c>
      <c r="BS30" s="47"/>
      <c r="BT30" s="297">
        <v>1</v>
      </c>
      <c r="BU30" s="298">
        <v>1919</v>
      </c>
      <c r="BV30" s="786"/>
      <c r="BW30" s="464" t="s">
        <v>550</v>
      </c>
      <c r="BX30" s="469" t="s">
        <v>550</v>
      </c>
      <c r="BY30" s="469" t="s">
        <v>550</v>
      </c>
      <c r="BZ30" s="482" t="s">
        <v>550</v>
      </c>
      <c r="CA30" s="469" t="s">
        <v>550</v>
      </c>
      <c r="CB30" s="469" t="s">
        <v>550</v>
      </c>
      <c r="CC30" s="290">
        <v>103</v>
      </c>
      <c r="CD30" s="259">
        <v>5567</v>
      </c>
      <c r="CE30" s="261">
        <v>5168</v>
      </c>
      <c r="CF30" s="47"/>
      <c r="CG30" s="258">
        <v>426</v>
      </c>
      <c r="CH30" s="259">
        <v>59</v>
      </c>
      <c r="CI30" s="259">
        <v>14</v>
      </c>
      <c r="CJ30" s="259">
        <v>14</v>
      </c>
      <c r="CK30" s="259">
        <v>3</v>
      </c>
      <c r="CL30" s="470" t="s">
        <v>550</v>
      </c>
      <c r="CM30" s="301">
        <v>9</v>
      </c>
      <c r="CN30" s="259">
        <v>75</v>
      </c>
      <c r="CO30" s="260">
        <v>17815</v>
      </c>
      <c r="CP30" s="260">
        <v>215</v>
      </c>
      <c r="CQ30" s="260">
        <v>504</v>
      </c>
      <c r="CR30" s="261">
        <v>212</v>
      </c>
      <c r="CS30" s="47"/>
      <c r="CT30" s="258">
        <v>235</v>
      </c>
      <c r="CU30" s="260">
        <v>45</v>
      </c>
      <c r="CV30" s="301">
        <v>3</v>
      </c>
      <c r="CW30" s="260">
        <v>39</v>
      </c>
      <c r="CX30" s="260">
        <v>89</v>
      </c>
      <c r="CY30" s="299">
        <v>59</v>
      </c>
      <c r="CZ30" s="489" t="s">
        <v>550</v>
      </c>
      <c r="DA30" s="259">
        <v>1490601</v>
      </c>
      <c r="DB30" s="261">
        <v>42072</v>
      </c>
    </row>
    <row r="31" spans="1:106" ht="15.75" customHeight="1">
      <c r="A31" s="638" t="s">
        <v>574</v>
      </c>
      <c r="B31" s="125">
        <v>16</v>
      </c>
      <c r="C31" s="219">
        <v>8</v>
      </c>
      <c r="D31" s="219">
        <v>4</v>
      </c>
      <c r="E31" s="219">
        <v>7</v>
      </c>
      <c r="F31" s="219">
        <v>5</v>
      </c>
      <c r="G31" s="219">
        <v>451</v>
      </c>
      <c r="H31" s="219">
        <v>175</v>
      </c>
      <c r="I31" s="227">
        <v>69</v>
      </c>
      <c r="J31" s="187">
        <v>53</v>
      </c>
      <c r="K31" s="189">
        <v>13189</v>
      </c>
      <c r="L31" s="194">
        <v>1092</v>
      </c>
      <c r="M31" s="189" t="s">
        <v>550</v>
      </c>
      <c r="N31" s="189" t="s">
        <v>550</v>
      </c>
      <c r="O31" s="189" t="s">
        <v>550</v>
      </c>
      <c r="P31" s="194">
        <v>26</v>
      </c>
      <c r="Q31" s="189">
        <v>6660</v>
      </c>
      <c r="R31" s="189">
        <v>610</v>
      </c>
      <c r="S31" s="189">
        <v>3</v>
      </c>
      <c r="T31" s="189" t="s">
        <v>723</v>
      </c>
      <c r="U31" s="191" t="s">
        <v>723</v>
      </c>
      <c r="V31" s="219" t="s">
        <v>550</v>
      </c>
      <c r="W31" s="194" t="s">
        <v>550</v>
      </c>
      <c r="X31" s="194" t="s">
        <v>550</v>
      </c>
      <c r="Y31" s="189">
        <v>1</v>
      </c>
      <c r="Z31" s="194">
        <v>716</v>
      </c>
      <c r="AA31" s="194">
        <v>41</v>
      </c>
      <c r="AB31" s="189" t="s">
        <v>550</v>
      </c>
      <c r="AC31" s="194" t="s">
        <v>550</v>
      </c>
      <c r="AD31" s="194" t="s">
        <v>550</v>
      </c>
      <c r="AE31" s="189">
        <v>11</v>
      </c>
      <c r="AF31" s="189" t="s">
        <v>723</v>
      </c>
      <c r="AG31" s="191" t="s">
        <v>723</v>
      </c>
      <c r="AH31" s="187" t="s">
        <v>550</v>
      </c>
      <c r="AI31" s="189" t="s">
        <v>550</v>
      </c>
      <c r="AJ31" s="189" t="s">
        <v>550</v>
      </c>
      <c r="AK31" s="189">
        <v>4</v>
      </c>
      <c r="AL31" s="189" t="s">
        <v>723</v>
      </c>
      <c r="AM31" s="194" t="s">
        <v>723</v>
      </c>
      <c r="AN31" s="189" t="s">
        <v>550</v>
      </c>
      <c r="AO31" s="189" t="s">
        <v>550</v>
      </c>
      <c r="AP31" s="194">
        <v>7</v>
      </c>
      <c r="AQ31" s="194">
        <v>5</v>
      </c>
      <c r="AR31" s="189">
        <v>1245928</v>
      </c>
      <c r="AS31" s="1046">
        <v>482.5</v>
      </c>
      <c r="AT31" s="189">
        <v>1196334</v>
      </c>
      <c r="AU31" s="227" t="s">
        <v>550</v>
      </c>
      <c r="AV31" s="219">
        <v>14</v>
      </c>
      <c r="AW31" s="189" t="s">
        <v>550</v>
      </c>
      <c r="AX31" s="189">
        <v>1</v>
      </c>
      <c r="AY31" s="194">
        <v>8</v>
      </c>
      <c r="AZ31" s="189">
        <v>3</v>
      </c>
      <c r="BA31" s="189">
        <v>1</v>
      </c>
      <c r="BB31" s="189" t="s">
        <v>550</v>
      </c>
      <c r="BC31" s="189">
        <v>1</v>
      </c>
      <c r="BD31" s="189" t="s">
        <v>550</v>
      </c>
      <c r="BE31" s="189" t="s">
        <v>550</v>
      </c>
      <c r="BF31" s="191">
        <v>56</v>
      </c>
      <c r="BG31" s="47"/>
      <c r="BH31" s="187">
        <v>7</v>
      </c>
      <c r="BI31" s="189">
        <v>18961</v>
      </c>
      <c r="BJ31" s="189" t="s">
        <v>550</v>
      </c>
      <c r="BK31" s="194" t="s">
        <v>550</v>
      </c>
      <c r="BL31" s="189">
        <v>1</v>
      </c>
      <c r="BM31" s="189">
        <v>1</v>
      </c>
      <c r="BN31" s="189">
        <v>24600</v>
      </c>
      <c r="BO31" s="189">
        <v>2</v>
      </c>
      <c r="BP31" s="189">
        <v>1448</v>
      </c>
      <c r="BQ31" s="189">
        <v>4</v>
      </c>
      <c r="BR31" s="191">
        <v>24</v>
      </c>
      <c r="BS31" s="47"/>
      <c r="BT31" s="376">
        <v>4</v>
      </c>
      <c r="BU31" s="377">
        <v>2912</v>
      </c>
      <c r="BV31" s="795"/>
      <c r="BW31" s="187" t="s">
        <v>550</v>
      </c>
      <c r="BX31" s="189" t="s">
        <v>550</v>
      </c>
      <c r="BY31" s="189" t="s">
        <v>550</v>
      </c>
      <c r="BZ31" s="219">
        <v>81</v>
      </c>
      <c r="CA31" s="189">
        <v>3565</v>
      </c>
      <c r="CB31" s="189">
        <v>3546</v>
      </c>
      <c r="CC31" s="219" t="s">
        <v>550</v>
      </c>
      <c r="CD31" s="189" t="s">
        <v>550</v>
      </c>
      <c r="CE31" s="191" t="s">
        <v>550</v>
      </c>
      <c r="CF31" s="47"/>
      <c r="CG31" s="187">
        <v>346</v>
      </c>
      <c r="CH31" s="189">
        <v>120</v>
      </c>
      <c r="CI31" s="189">
        <v>11</v>
      </c>
      <c r="CJ31" s="189">
        <v>11</v>
      </c>
      <c r="CK31" s="189">
        <v>4</v>
      </c>
      <c r="CL31" s="194">
        <v>8</v>
      </c>
      <c r="CM31" s="194">
        <v>5</v>
      </c>
      <c r="CN31" s="189">
        <v>48</v>
      </c>
      <c r="CO31" s="194">
        <v>9805</v>
      </c>
      <c r="CP31" s="194">
        <v>253</v>
      </c>
      <c r="CQ31" s="194">
        <v>439</v>
      </c>
      <c r="CR31" s="191">
        <v>209</v>
      </c>
      <c r="CS31" s="47"/>
      <c r="CT31" s="187">
        <v>55</v>
      </c>
      <c r="CU31" s="194">
        <v>16</v>
      </c>
      <c r="CV31" s="194">
        <v>3</v>
      </c>
      <c r="CW31" s="194">
        <v>4</v>
      </c>
      <c r="CX31" s="194">
        <v>4</v>
      </c>
      <c r="CY31" s="226">
        <v>28</v>
      </c>
      <c r="CZ31" s="226" t="s">
        <v>550</v>
      </c>
      <c r="DA31" s="189">
        <v>899555.30000000016</v>
      </c>
      <c r="DB31" s="191">
        <v>21814.6</v>
      </c>
    </row>
    <row r="32" spans="1:106" ht="15.75" customHeight="1">
      <c r="A32" s="458" t="s">
        <v>573</v>
      </c>
      <c r="B32" s="270" t="s">
        <v>550</v>
      </c>
      <c r="C32" s="260" t="s">
        <v>550</v>
      </c>
      <c r="D32" s="259" t="s">
        <v>550</v>
      </c>
      <c r="E32" s="290">
        <v>23</v>
      </c>
      <c r="F32" s="290" t="s">
        <v>550</v>
      </c>
      <c r="G32" s="290">
        <v>1496</v>
      </c>
      <c r="H32" s="290" t="s">
        <v>550</v>
      </c>
      <c r="I32" s="272">
        <v>244</v>
      </c>
      <c r="J32" s="258">
        <v>27</v>
      </c>
      <c r="K32" s="259">
        <v>7647</v>
      </c>
      <c r="L32" s="260">
        <v>589</v>
      </c>
      <c r="M32" s="259">
        <v>2</v>
      </c>
      <c r="N32" s="259">
        <v>890</v>
      </c>
      <c r="O32" s="259">
        <v>62</v>
      </c>
      <c r="P32" s="260">
        <v>13</v>
      </c>
      <c r="Q32" s="259">
        <v>3992</v>
      </c>
      <c r="R32" s="259">
        <v>326</v>
      </c>
      <c r="S32" s="259">
        <v>4</v>
      </c>
      <c r="T32" s="259">
        <v>956</v>
      </c>
      <c r="U32" s="261">
        <v>67</v>
      </c>
      <c r="V32" s="550" t="s">
        <v>550</v>
      </c>
      <c r="W32" s="300" t="s">
        <v>550</v>
      </c>
      <c r="X32" s="300" t="s">
        <v>550</v>
      </c>
      <c r="Y32" s="300" t="s">
        <v>550</v>
      </c>
      <c r="Z32" s="300" t="s">
        <v>550</v>
      </c>
      <c r="AA32" s="300" t="s">
        <v>550</v>
      </c>
      <c r="AB32" s="259">
        <v>1</v>
      </c>
      <c r="AC32" s="259">
        <v>772</v>
      </c>
      <c r="AD32" s="260">
        <v>71</v>
      </c>
      <c r="AE32" s="259">
        <v>11</v>
      </c>
      <c r="AF32" s="259">
        <v>8102</v>
      </c>
      <c r="AG32" s="261">
        <v>662</v>
      </c>
      <c r="AH32" s="258" t="s">
        <v>550</v>
      </c>
      <c r="AI32" s="259" t="s">
        <v>550</v>
      </c>
      <c r="AJ32" s="259" t="s">
        <v>550</v>
      </c>
      <c r="AK32" s="259">
        <v>2</v>
      </c>
      <c r="AL32" s="259">
        <v>346</v>
      </c>
      <c r="AM32" s="260">
        <v>79</v>
      </c>
      <c r="AN32" s="608" t="s">
        <v>550</v>
      </c>
      <c r="AO32" s="618" t="s">
        <v>550</v>
      </c>
      <c r="AP32" s="618">
        <v>6</v>
      </c>
      <c r="AQ32" s="260">
        <v>1</v>
      </c>
      <c r="AR32" s="259">
        <v>401794</v>
      </c>
      <c r="AS32" s="1047">
        <v>216</v>
      </c>
      <c r="AT32" s="259">
        <v>386315</v>
      </c>
      <c r="AU32" s="272" t="s">
        <v>550</v>
      </c>
      <c r="AV32" s="290">
        <v>6</v>
      </c>
      <c r="AW32" s="469">
        <v>1</v>
      </c>
      <c r="AX32" s="469">
        <v>1</v>
      </c>
      <c r="AY32" s="259">
        <v>2</v>
      </c>
      <c r="AZ32" s="469">
        <v>1</v>
      </c>
      <c r="BA32" s="469" t="s">
        <v>550</v>
      </c>
      <c r="BB32" s="469">
        <v>1</v>
      </c>
      <c r="BC32" s="469" t="s">
        <v>550</v>
      </c>
      <c r="BD32" s="469" t="s">
        <v>550</v>
      </c>
      <c r="BE32" s="469" t="s">
        <v>550</v>
      </c>
      <c r="BF32" s="261">
        <v>9</v>
      </c>
      <c r="BG32" s="47"/>
      <c r="BH32" s="258">
        <v>1</v>
      </c>
      <c r="BI32" s="259">
        <v>1116</v>
      </c>
      <c r="BJ32" s="259">
        <v>1</v>
      </c>
      <c r="BK32" s="260">
        <v>24958</v>
      </c>
      <c r="BL32" s="259">
        <v>1</v>
      </c>
      <c r="BM32" s="259">
        <v>1</v>
      </c>
      <c r="BN32" s="259">
        <v>20930</v>
      </c>
      <c r="BO32" s="259">
        <v>2</v>
      </c>
      <c r="BP32" s="259">
        <v>1268</v>
      </c>
      <c r="BQ32" s="259">
        <v>3</v>
      </c>
      <c r="BR32" s="261">
        <v>22</v>
      </c>
      <c r="BS32" s="47"/>
      <c r="BT32" s="305">
        <v>1</v>
      </c>
      <c r="BU32" s="306">
        <v>2000</v>
      </c>
      <c r="BV32" s="795"/>
      <c r="BW32" s="258">
        <v>26</v>
      </c>
      <c r="BX32" s="259">
        <v>1500</v>
      </c>
      <c r="BY32" s="259">
        <v>1390</v>
      </c>
      <c r="BZ32" s="482" t="s">
        <v>550</v>
      </c>
      <c r="CA32" s="469" t="s">
        <v>550</v>
      </c>
      <c r="CB32" s="469" t="s">
        <v>550</v>
      </c>
      <c r="CC32" s="290">
        <v>11</v>
      </c>
      <c r="CD32" s="290">
        <v>450</v>
      </c>
      <c r="CE32" s="261">
        <v>342</v>
      </c>
      <c r="CF32" s="47"/>
      <c r="CG32" s="258">
        <v>225</v>
      </c>
      <c r="CH32" s="259">
        <v>32</v>
      </c>
      <c r="CI32" s="259">
        <v>7</v>
      </c>
      <c r="CJ32" s="259">
        <v>7</v>
      </c>
      <c r="CK32" s="259">
        <v>2</v>
      </c>
      <c r="CL32" s="260" t="s">
        <v>550</v>
      </c>
      <c r="CM32" s="301">
        <v>6</v>
      </c>
      <c r="CN32" s="259">
        <v>51</v>
      </c>
      <c r="CO32" s="260">
        <v>10180</v>
      </c>
      <c r="CP32" s="260">
        <v>100</v>
      </c>
      <c r="CQ32" s="260" t="s">
        <v>550</v>
      </c>
      <c r="CR32" s="261" t="s">
        <v>550</v>
      </c>
      <c r="CS32" s="47"/>
      <c r="CT32" s="258">
        <v>42</v>
      </c>
      <c r="CU32" s="260">
        <v>8</v>
      </c>
      <c r="CV32" s="260" t="s">
        <v>550</v>
      </c>
      <c r="CW32" s="260">
        <v>1</v>
      </c>
      <c r="CX32" s="260">
        <v>16</v>
      </c>
      <c r="CY32" s="299">
        <v>13</v>
      </c>
      <c r="CZ32" s="299">
        <v>4</v>
      </c>
      <c r="DA32" s="469">
        <v>598234.86</v>
      </c>
      <c r="DB32" s="471">
        <v>3949.98</v>
      </c>
    </row>
    <row r="33" spans="1:106" ht="15.75" customHeight="1">
      <c r="A33" s="638" t="s">
        <v>257</v>
      </c>
      <c r="B33" s="187" t="s">
        <v>550</v>
      </c>
      <c r="C33" s="219" t="s">
        <v>550</v>
      </c>
      <c r="D33" s="219" t="s">
        <v>550</v>
      </c>
      <c r="E33" s="144">
        <v>23</v>
      </c>
      <c r="F33" s="219">
        <v>5</v>
      </c>
      <c r="G33" s="144">
        <v>2767</v>
      </c>
      <c r="H33" s="219">
        <v>437</v>
      </c>
      <c r="I33" s="128">
        <v>296</v>
      </c>
      <c r="J33" s="125">
        <v>54</v>
      </c>
      <c r="K33" s="126">
        <v>18087</v>
      </c>
      <c r="L33" s="126">
        <v>1197</v>
      </c>
      <c r="M33" s="189">
        <v>3</v>
      </c>
      <c r="N33" s="189">
        <v>680</v>
      </c>
      <c r="O33" s="189">
        <v>42</v>
      </c>
      <c r="P33" s="127">
        <v>25</v>
      </c>
      <c r="Q33" s="126">
        <v>9111</v>
      </c>
      <c r="R33" s="126">
        <v>808</v>
      </c>
      <c r="S33" s="126">
        <v>5</v>
      </c>
      <c r="T33" s="126">
        <v>1086</v>
      </c>
      <c r="U33" s="128">
        <v>84</v>
      </c>
      <c r="V33" s="219" t="s">
        <v>550</v>
      </c>
      <c r="W33" s="194" t="s">
        <v>550</v>
      </c>
      <c r="X33" s="194" t="s">
        <v>550</v>
      </c>
      <c r="Y33" s="189" t="s">
        <v>550</v>
      </c>
      <c r="Z33" s="194" t="s">
        <v>550</v>
      </c>
      <c r="AA33" s="194" t="s">
        <v>550</v>
      </c>
      <c r="AB33" s="189">
        <v>1</v>
      </c>
      <c r="AC33" s="194">
        <v>481</v>
      </c>
      <c r="AD33" s="194">
        <v>74</v>
      </c>
      <c r="AE33" s="126">
        <v>17</v>
      </c>
      <c r="AF33" s="126">
        <v>9052</v>
      </c>
      <c r="AG33" s="423">
        <v>856</v>
      </c>
      <c r="AH33" s="187" t="s">
        <v>550</v>
      </c>
      <c r="AI33" s="189" t="s">
        <v>550</v>
      </c>
      <c r="AJ33" s="189" t="s">
        <v>550</v>
      </c>
      <c r="AK33" s="126">
        <v>6</v>
      </c>
      <c r="AL33" s="126">
        <v>990</v>
      </c>
      <c r="AM33" s="434">
        <v>95</v>
      </c>
      <c r="AN33" s="126" t="s">
        <v>550</v>
      </c>
      <c r="AO33" s="126" t="s">
        <v>550</v>
      </c>
      <c r="AP33" s="127">
        <v>5</v>
      </c>
      <c r="AQ33" s="194">
        <v>2</v>
      </c>
      <c r="AR33" s="189">
        <v>1087321</v>
      </c>
      <c r="AS33" s="1046">
        <v>294.10000000000002</v>
      </c>
      <c r="AT33" s="189">
        <v>1490453</v>
      </c>
      <c r="AU33" s="227" t="s">
        <v>550</v>
      </c>
      <c r="AV33" s="144">
        <v>16</v>
      </c>
      <c r="AW33" s="189">
        <v>2</v>
      </c>
      <c r="AX33" s="189">
        <v>1</v>
      </c>
      <c r="AY33" s="194">
        <v>6</v>
      </c>
      <c r="AZ33" s="189">
        <v>6</v>
      </c>
      <c r="BA33" s="189" t="s">
        <v>550</v>
      </c>
      <c r="BB33" s="189">
        <v>1</v>
      </c>
      <c r="BC33" s="189" t="s">
        <v>550</v>
      </c>
      <c r="BD33" s="189" t="s">
        <v>550</v>
      </c>
      <c r="BE33" s="189" t="s">
        <v>550</v>
      </c>
      <c r="BF33" s="191">
        <v>24</v>
      </c>
      <c r="BG33" s="47"/>
      <c r="BH33" s="187">
        <v>4</v>
      </c>
      <c r="BI33" s="189">
        <v>36079.47</v>
      </c>
      <c r="BJ33" s="189">
        <v>2</v>
      </c>
      <c r="BK33" s="194">
        <v>42944</v>
      </c>
      <c r="BL33" s="189">
        <v>1</v>
      </c>
      <c r="BM33" s="189">
        <v>1</v>
      </c>
      <c r="BN33" s="189">
        <v>37900</v>
      </c>
      <c r="BO33" s="189">
        <v>7</v>
      </c>
      <c r="BP33" s="189">
        <v>8173</v>
      </c>
      <c r="BQ33" s="189">
        <v>15</v>
      </c>
      <c r="BR33" s="191">
        <v>62</v>
      </c>
      <c r="BS33" s="47"/>
      <c r="BT33" s="223">
        <v>8</v>
      </c>
      <c r="BU33" s="224">
        <v>1292</v>
      </c>
      <c r="BV33" s="786"/>
      <c r="BW33" s="187" t="s">
        <v>550</v>
      </c>
      <c r="BX33" s="189" t="s">
        <v>550</v>
      </c>
      <c r="BY33" s="189" t="s">
        <v>550</v>
      </c>
      <c r="BZ33" s="219">
        <v>85</v>
      </c>
      <c r="CA33" s="189">
        <v>13342</v>
      </c>
      <c r="CB33" s="189">
        <v>8248</v>
      </c>
      <c r="CC33" s="219">
        <v>2</v>
      </c>
      <c r="CD33" s="189">
        <v>45</v>
      </c>
      <c r="CE33" s="191">
        <v>44</v>
      </c>
      <c r="CF33" s="47"/>
      <c r="CG33" s="187">
        <v>486</v>
      </c>
      <c r="CH33" s="189">
        <v>101</v>
      </c>
      <c r="CI33" s="189">
        <v>26</v>
      </c>
      <c r="CJ33" s="189">
        <v>26</v>
      </c>
      <c r="CK33" s="189">
        <v>6</v>
      </c>
      <c r="CL33" s="194">
        <v>11</v>
      </c>
      <c r="CM33" s="194">
        <v>1</v>
      </c>
      <c r="CN33" s="189">
        <v>100</v>
      </c>
      <c r="CO33" s="194">
        <v>19021</v>
      </c>
      <c r="CP33" s="194">
        <v>174</v>
      </c>
      <c r="CQ33" s="194">
        <v>306</v>
      </c>
      <c r="CR33" s="191">
        <v>249</v>
      </c>
      <c r="CS33" s="47"/>
      <c r="CT33" s="187">
        <v>326</v>
      </c>
      <c r="CU33" s="194">
        <v>63</v>
      </c>
      <c r="CV33" s="194">
        <v>24</v>
      </c>
      <c r="CW33" s="194">
        <v>124</v>
      </c>
      <c r="CX33" s="194">
        <v>30</v>
      </c>
      <c r="CY33" s="226">
        <v>85</v>
      </c>
      <c r="CZ33" s="226" t="s">
        <v>550</v>
      </c>
      <c r="DA33" s="189">
        <v>1550031</v>
      </c>
      <c r="DB33" s="191">
        <v>50785</v>
      </c>
    </row>
    <row r="34" spans="1:106" ht="15.75" customHeight="1">
      <c r="A34" s="458" t="s">
        <v>607</v>
      </c>
      <c r="B34" s="464">
        <v>3</v>
      </c>
      <c r="C34" s="482">
        <v>162</v>
      </c>
      <c r="D34" s="482">
        <v>24</v>
      </c>
      <c r="E34" s="482">
        <v>8</v>
      </c>
      <c r="F34" s="482">
        <v>5</v>
      </c>
      <c r="G34" s="482">
        <v>1201</v>
      </c>
      <c r="H34" s="482">
        <v>1090</v>
      </c>
      <c r="I34" s="471">
        <v>118</v>
      </c>
      <c r="J34" s="464">
        <v>29</v>
      </c>
      <c r="K34" s="469">
        <v>11953</v>
      </c>
      <c r="L34" s="469">
        <v>787</v>
      </c>
      <c r="M34" s="469">
        <v>2</v>
      </c>
      <c r="N34" s="469">
        <v>688</v>
      </c>
      <c r="O34" s="469">
        <v>45</v>
      </c>
      <c r="P34" s="470">
        <v>22</v>
      </c>
      <c r="Q34" s="469">
        <v>5874</v>
      </c>
      <c r="R34" s="469">
        <v>511</v>
      </c>
      <c r="S34" s="469">
        <v>3</v>
      </c>
      <c r="T34" s="469">
        <v>625</v>
      </c>
      <c r="U34" s="471">
        <v>41</v>
      </c>
      <c r="V34" s="482" t="s">
        <v>550</v>
      </c>
      <c r="W34" s="470" t="s">
        <v>550</v>
      </c>
      <c r="X34" s="470" t="s">
        <v>550</v>
      </c>
      <c r="Y34" s="469" t="s">
        <v>550</v>
      </c>
      <c r="Z34" s="470" t="s">
        <v>550</v>
      </c>
      <c r="AA34" s="470" t="s">
        <v>550</v>
      </c>
      <c r="AB34" s="469" t="s">
        <v>550</v>
      </c>
      <c r="AC34" s="470" t="s">
        <v>550</v>
      </c>
      <c r="AD34" s="470" t="s">
        <v>550</v>
      </c>
      <c r="AE34" s="469">
        <v>10</v>
      </c>
      <c r="AF34" s="469">
        <v>7333</v>
      </c>
      <c r="AG34" s="471">
        <v>479</v>
      </c>
      <c r="AH34" s="464" t="s">
        <v>550</v>
      </c>
      <c r="AI34" s="469" t="s">
        <v>550</v>
      </c>
      <c r="AJ34" s="469" t="s">
        <v>550</v>
      </c>
      <c r="AK34" s="469">
        <v>3</v>
      </c>
      <c r="AL34" s="469">
        <v>2020</v>
      </c>
      <c r="AM34" s="470">
        <v>87</v>
      </c>
      <c r="AN34" s="469" t="s">
        <v>550</v>
      </c>
      <c r="AO34" s="469" t="s">
        <v>550</v>
      </c>
      <c r="AP34" s="470">
        <v>4</v>
      </c>
      <c r="AQ34" s="470">
        <v>11</v>
      </c>
      <c r="AR34" s="469">
        <v>1307599</v>
      </c>
      <c r="AS34" s="1048">
        <v>553.20000000000005</v>
      </c>
      <c r="AT34" s="469">
        <v>1593732</v>
      </c>
      <c r="AU34" s="486" t="s">
        <v>550</v>
      </c>
      <c r="AV34" s="482">
        <v>26</v>
      </c>
      <c r="AW34" s="469" t="s">
        <v>550</v>
      </c>
      <c r="AX34" s="469">
        <v>6</v>
      </c>
      <c r="AY34" s="470">
        <v>14</v>
      </c>
      <c r="AZ34" s="469">
        <v>6</v>
      </c>
      <c r="BA34" s="469" t="s">
        <v>550</v>
      </c>
      <c r="BB34" s="469">
        <v>1</v>
      </c>
      <c r="BC34" s="469" t="s">
        <v>550</v>
      </c>
      <c r="BD34" s="469" t="s">
        <v>550</v>
      </c>
      <c r="BE34" s="469" t="s">
        <v>550</v>
      </c>
      <c r="BF34" s="471">
        <v>36</v>
      </c>
      <c r="BG34" s="47"/>
      <c r="BH34" s="464">
        <v>25</v>
      </c>
      <c r="BI34" s="469">
        <v>43208.7</v>
      </c>
      <c r="BJ34" s="259" t="s">
        <v>550</v>
      </c>
      <c r="BK34" s="260" t="s">
        <v>550</v>
      </c>
      <c r="BL34" s="469">
        <v>2</v>
      </c>
      <c r="BM34" s="469">
        <v>2</v>
      </c>
      <c r="BN34" s="469">
        <f>42000+13256</f>
        <v>55256</v>
      </c>
      <c r="BO34" s="469">
        <v>5</v>
      </c>
      <c r="BP34" s="469">
        <v>3158</v>
      </c>
      <c r="BQ34" s="469">
        <v>8</v>
      </c>
      <c r="BR34" s="471">
        <v>48</v>
      </c>
      <c r="BS34" s="47"/>
      <c r="BT34" s="487">
        <v>8</v>
      </c>
      <c r="BU34" s="488">
        <v>1800</v>
      </c>
      <c r="BV34" s="786"/>
      <c r="BW34" s="464">
        <v>29</v>
      </c>
      <c r="BX34" s="469">
        <v>4150</v>
      </c>
      <c r="BY34" s="469">
        <v>3103</v>
      </c>
      <c r="BZ34" s="482">
        <v>12</v>
      </c>
      <c r="CA34" s="469">
        <v>550</v>
      </c>
      <c r="CB34" s="470">
        <v>352</v>
      </c>
      <c r="CC34" s="1213" t="s">
        <v>550</v>
      </c>
      <c r="CD34" s="469" t="s">
        <v>550</v>
      </c>
      <c r="CE34" s="471" t="s">
        <v>550</v>
      </c>
      <c r="CF34" s="47"/>
      <c r="CG34" s="464">
        <v>227</v>
      </c>
      <c r="CH34" s="469">
        <v>42</v>
      </c>
      <c r="CI34" s="469">
        <v>8</v>
      </c>
      <c r="CJ34" s="469">
        <v>8</v>
      </c>
      <c r="CK34" s="469">
        <v>5</v>
      </c>
      <c r="CL34" s="260" t="s">
        <v>550</v>
      </c>
      <c r="CM34" s="470">
        <v>4</v>
      </c>
      <c r="CN34" s="469">
        <v>75</v>
      </c>
      <c r="CO34" s="470">
        <v>9905</v>
      </c>
      <c r="CP34" s="470">
        <v>120</v>
      </c>
      <c r="CQ34" s="470">
        <v>220</v>
      </c>
      <c r="CR34" s="471">
        <v>159</v>
      </c>
      <c r="CS34" s="47"/>
      <c r="CT34" s="464">
        <v>176</v>
      </c>
      <c r="CU34" s="470">
        <v>38</v>
      </c>
      <c r="CV34" s="470">
        <v>16</v>
      </c>
      <c r="CW34" s="470">
        <v>58</v>
      </c>
      <c r="CX34" s="470">
        <v>11</v>
      </c>
      <c r="CY34" s="489">
        <v>53</v>
      </c>
      <c r="CZ34" s="489" t="s">
        <v>550</v>
      </c>
      <c r="DA34" s="469">
        <v>1014385.75</v>
      </c>
      <c r="DB34" s="471">
        <v>41823.94</v>
      </c>
    </row>
    <row r="35" spans="1:106" ht="15.75" customHeight="1">
      <c r="A35" s="638" t="s">
        <v>220</v>
      </c>
      <c r="B35" s="125">
        <v>2</v>
      </c>
      <c r="C35" s="144">
        <v>125</v>
      </c>
      <c r="D35" s="144">
        <v>17</v>
      </c>
      <c r="E35" s="144">
        <v>32</v>
      </c>
      <c r="F35" s="144" t="s">
        <v>550</v>
      </c>
      <c r="G35" s="144">
        <v>5731</v>
      </c>
      <c r="H35" s="144">
        <v>5731</v>
      </c>
      <c r="I35" s="347">
        <v>619</v>
      </c>
      <c r="J35" s="125">
        <v>46</v>
      </c>
      <c r="K35" s="126">
        <v>19266</v>
      </c>
      <c r="L35" s="127">
        <v>1720</v>
      </c>
      <c r="M35" s="126">
        <v>1</v>
      </c>
      <c r="N35" s="126">
        <v>371</v>
      </c>
      <c r="O35" s="126">
        <v>34</v>
      </c>
      <c r="P35" s="127">
        <v>23</v>
      </c>
      <c r="Q35" s="126">
        <v>9800</v>
      </c>
      <c r="R35" s="126">
        <v>872</v>
      </c>
      <c r="S35" s="126">
        <v>4</v>
      </c>
      <c r="T35" s="126">
        <v>855</v>
      </c>
      <c r="U35" s="128">
        <v>161</v>
      </c>
      <c r="V35" s="144" t="s">
        <v>550</v>
      </c>
      <c r="W35" s="127" t="s">
        <v>550</v>
      </c>
      <c r="X35" s="127" t="s">
        <v>550</v>
      </c>
      <c r="Y35" s="127">
        <v>1</v>
      </c>
      <c r="Z35" s="127">
        <v>944</v>
      </c>
      <c r="AA35" s="127">
        <v>70</v>
      </c>
      <c r="AB35" s="126">
        <v>1</v>
      </c>
      <c r="AC35" s="127">
        <v>475</v>
      </c>
      <c r="AD35" s="127">
        <v>44</v>
      </c>
      <c r="AE35" s="126">
        <v>16</v>
      </c>
      <c r="AF35" s="126">
        <v>13648</v>
      </c>
      <c r="AG35" s="128">
        <v>1535</v>
      </c>
      <c r="AH35" s="125" t="s">
        <v>550</v>
      </c>
      <c r="AI35" s="126" t="s">
        <v>550</v>
      </c>
      <c r="AJ35" s="126" t="s">
        <v>550</v>
      </c>
      <c r="AK35" s="126">
        <v>5</v>
      </c>
      <c r="AL35" s="126">
        <v>2110</v>
      </c>
      <c r="AM35" s="127">
        <v>241</v>
      </c>
      <c r="AN35" s="127">
        <v>1</v>
      </c>
      <c r="AO35" s="127">
        <v>1</v>
      </c>
      <c r="AP35" s="127">
        <v>7</v>
      </c>
      <c r="AQ35" s="127">
        <v>7</v>
      </c>
      <c r="AR35" s="126">
        <v>850662</v>
      </c>
      <c r="AS35" s="1044">
        <v>211.1</v>
      </c>
      <c r="AT35" s="126">
        <v>1975625</v>
      </c>
      <c r="AU35" s="347">
        <v>2636</v>
      </c>
      <c r="AV35" s="144">
        <v>4</v>
      </c>
      <c r="AW35" s="126" t="s">
        <v>550</v>
      </c>
      <c r="AX35" s="127">
        <v>1</v>
      </c>
      <c r="AY35" s="126">
        <v>2</v>
      </c>
      <c r="AZ35" s="126">
        <v>1</v>
      </c>
      <c r="BA35" s="127" t="s">
        <v>550</v>
      </c>
      <c r="BB35" s="127" t="s">
        <v>550</v>
      </c>
      <c r="BC35" s="127" t="s">
        <v>550</v>
      </c>
      <c r="BD35" s="127" t="s">
        <v>550</v>
      </c>
      <c r="BE35" s="127" t="s">
        <v>550</v>
      </c>
      <c r="BF35" s="128">
        <v>50</v>
      </c>
      <c r="BG35" s="47"/>
      <c r="BH35" s="125">
        <v>11</v>
      </c>
      <c r="BI35" s="126">
        <v>29814</v>
      </c>
      <c r="BJ35" s="126" t="s">
        <v>550</v>
      </c>
      <c r="BK35" s="127" t="s">
        <v>550</v>
      </c>
      <c r="BL35" s="126">
        <v>3</v>
      </c>
      <c r="BM35" s="126">
        <v>3</v>
      </c>
      <c r="BN35" s="126">
        <v>34800</v>
      </c>
      <c r="BO35" s="126">
        <v>3</v>
      </c>
      <c r="BP35" s="126">
        <v>2008</v>
      </c>
      <c r="BQ35" s="126">
        <v>7</v>
      </c>
      <c r="BR35" s="128">
        <v>33</v>
      </c>
      <c r="BS35" s="47"/>
      <c r="BT35" s="145">
        <v>4</v>
      </c>
      <c r="BU35" s="785">
        <v>5430</v>
      </c>
      <c r="BV35" s="786"/>
      <c r="BW35" s="125" t="s">
        <v>550</v>
      </c>
      <c r="BX35" s="127" t="s">
        <v>550</v>
      </c>
      <c r="BY35" s="127" t="s">
        <v>550</v>
      </c>
      <c r="BZ35" s="127">
        <v>122</v>
      </c>
      <c r="CA35" s="127">
        <v>3682</v>
      </c>
      <c r="CB35" s="126">
        <v>3517</v>
      </c>
      <c r="CC35" s="126" t="s">
        <v>550</v>
      </c>
      <c r="CD35" s="126" t="s">
        <v>550</v>
      </c>
      <c r="CE35" s="128" t="s">
        <v>550</v>
      </c>
      <c r="CF35" s="47"/>
      <c r="CG35" s="125">
        <v>655</v>
      </c>
      <c r="CH35" s="126">
        <v>95</v>
      </c>
      <c r="CI35" s="126">
        <v>27</v>
      </c>
      <c r="CJ35" s="126">
        <v>27</v>
      </c>
      <c r="CK35" s="126">
        <v>6</v>
      </c>
      <c r="CL35" s="127">
        <v>15</v>
      </c>
      <c r="CM35" s="127" t="s">
        <v>550</v>
      </c>
      <c r="CN35" s="126">
        <v>145</v>
      </c>
      <c r="CO35" s="127">
        <v>22885</v>
      </c>
      <c r="CP35" s="127">
        <v>377</v>
      </c>
      <c r="CQ35" s="127">
        <v>564</v>
      </c>
      <c r="CR35" s="128">
        <v>256</v>
      </c>
      <c r="CS35" s="47"/>
      <c r="CT35" s="125">
        <v>106</v>
      </c>
      <c r="CU35" s="127">
        <v>18</v>
      </c>
      <c r="CV35" s="127">
        <v>4</v>
      </c>
      <c r="CW35" s="127">
        <v>23</v>
      </c>
      <c r="CX35" s="127">
        <v>27</v>
      </c>
      <c r="CY35" s="225">
        <v>34</v>
      </c>
      <c r="CZ35" s="225" t="s">
        <v>550</v>
      </c>
      <c r="DA35" s="126">
        <v>1283210</v>
      </c>
      <c r="DB35" s="128">
        <v>61584</v>
      </c>
    </row>
    <row r="36" spans="1:106" ht="15.75" customHeight="1">
      <c r="A36" s="458" t="s">
        <v>490</v>
      </c>
      <c r="B36" s="464" t="s">
        <v>550</v>
      </c>
      <c r="C36" s="482" t="s">
        <v>550</v>
      </c>
      <c r="D36" s="482" t="s">
        <v>550</v>
      </c>
      <c r="E36" s="482">
        <v>19</v>
      </c>
      <c r="F36" s="482">
        <v>19</v>
      </c>
      <c r="G36" s="482">
        <v>2256</v>
      </c>
      <c r="H36" s="482">
        <v>117</v>
      </c>
      <c r="I36" s="486">
        <v>198</v>
      </c>
      <c r="J36" s="464">
        <v>52</v>
      </c>
      <c r="K36" s="469">
        <v>20454</v>
      </c>
      <c r="L36" s="470">
        <v>1349</v>
      </c>
      <c r="M36" s="469" t="s">
        <v>550</v>
      </c>
      <c r="N36" s="469" t="s">
        <v>550</v>
      </c>
      <c r="O36" s="469" t="s">
        <v>550</v>
      </c>
      <c r="P36" s="470">
        <v>22</v>
      </c>
      <c r="Q36" s="469">
        <v>10383</v>
      </c>
      <c r="R36" s="469">
        <v>785</v>
      </c>
      <c r="S36" s="469">
        <v>1</v>
      </c>
      <c r="T36" s="469">
        <v>242</v>
      </c>
      <c r="U36" s="471">
        <v>17</v>
      </c>
      <c r="V36" s="482"/>
      <c r="W36" s="470"/>
      <c r="X36" s="470"/>
      <c r="Y36" s="469"/>
      <c r="Z36" s="470"/>
      <c r="AA36" s="470"/>
      <c r="AB36" s="469" t="s">
        <v>550</v>
      </c>
      <c r="AC36" s="470" t="s">
        <v>550</v>
      </c>
      <c r="AD36" s="470" t="s">
        <v>550</v>
      </c>
      <c r="AE36" s="469">
        <v>10</v>
      </c>
      <c r="AF36" s="469">
        <v>8995</v>
      </c>
      <c r="AG36" s="471">
        <v>597</v>
      </c>
      <c r="AH36" s="464">
        <v>1</v>
      </c>
      <c r="AI36" s="469">
        <v>637</v>
      </c>
      <c r="AJ36" s="469">
        <v>75</v>
      </c>
      <c r="AK36" s="469">
        <v>1</v>
      </c>
      <c r="AL36" s="469">
        <v>119</v>
      </c>
      <c r="AM36" s="470">
        <v>14</v>
      </c>
      <c r="AN36" s="469"/>
      <c r="AO36" s="469"/>
      <c r="AP36" s="470">
        <v>3</v>
      </c>
      <c r="AQ36" s="470">
        <v>4</v>
      </c>
      <c r="AR36" s="469">
        <v>1092577</v>
      </c>
      <c r="AS36" s="1048">
        <f>AR36/3711.22</f>
        <v>294.39833801283675</v>
      </c>
      <c r="AT36" s="469">
        <v>1791617</v>
      </c>
      <c r="AU36" s="486" t="s">
        <v>550</v>
      </c>
      <c r="AV36" s="482">
        <v>5</v>
      </c>
      <c r="AW36" s="469" t="s">
        <v>550</v>
      </c>
      <c r="AX36" s="469">
        <v>2</v>
      </c>
      <c r="AY36" s="470">
        <v>1</v>
      </c>
      <c r="AZ36" s="469">
        <v>1</v>
      </c>
      <c r="BA36" s="469" t="s">
        <v>550</v>
      </c>
      <c r="BB36" s="469" t="s">
        <v>550</v>
      </c>
      <c r="BC36" s="469" t="s">
        <v>550</v>
      </c>
      <c r="BD36" s="469">
        <v>1</v>
      </c>
      <c r="BE36" s="469" t="s">
        <v>550</v>
      </c>
      <c r="BF36" s="471">
        <v>72</v>
      </c>
      <c r="BG36" s="47"/>
      <c r="BH36" s="464">
        <v>12</v>
      </c>
      <c r="BI36" s="469">
        <v>27326</v>
      </c>
      <c r="BJ36" s="469">
        <v>1</v>
      </c>
      <c r="BK36" s="470">
        <v>27438</v>
      </c>
      <c r="BL36" s="469">
        <v>3</v>
      </c>
      <c r="BM36" s="469">
        <v>3</v>
      </c>
      <c r="BN36" s="469">
        <v>67483</v>
      </c>
      <c r="BO36" s="469">
        <v>1</v>
      </c>
      <c r="BP36" s="469">
        <v>1625</v>
      </c>
      <c r="BQ36" s="469">
        <v>6</v>
      </c>
      <c r="BR36" s="471">
        <v>26</v>
      </c>
      <c r="BS36" s="47"/>
      <c r="BT36" s="487">
        <v>2</v>
      </c>
      <c r="BU36" s="488">
        <v>2469</v>
      </c>
      <c r="BV36" s="786"/>
      <c r="BW36" s="464">
        <v>57</v>
      </c>
      <c r="BX36" s="469">
        <v>2015</v>
      </c>
      <c r="BY36" s="469">
        <v>1859</v>
      </c>
      <c r="BZ36" s="482">
        <v>1</v>
      </c>
      <c r="CA36" s="469">
        <v>16</v>
      </c>
      <c r="CB36" s="469">
        <v>16</v>
      </c>
      <c r="CC36" s="482">
        <v>40</v>
      </c>
      <c r="CD36" s="469">
        <v>1567</v>
      </c>
      <c r="CE36" s="471">
        <v>1821</v>
      </c>
      <c r="CF36" s="47"/>
      <c r="CG36" s="464">
        <v>347</v>
      </c>
      <c r="CH36" s="469">
        <v>53</v>
      </c>
      <c r="CI36" s="469">
        <v>11</v>
      </c>
      <c r="CJ36" s="469">
        <v>11</v>
      </c>
      <c r="CK36" s="469">
        <v>2</v>
      </c>
      <c r="CL36" s="470">
        <v>2</v>
      </c>
      <c r="CM36" s="470">
        <v>4</v>
      </c>
      <c r="CN36" s="469">
        <v>100</v>
      </c>
      <c r="CO36" s="470">
        <v>15014</v>
      </c>
      <c r="CP36" s="470">
        <v>265</v>
      </c>
      <c r="CQ36" s="470">
        <v>376</v>
      </c>
      <c r="CR36" s="471">
        <v>166</v>
      </c>
      <c r="CS36" s="47"/>
      <c r="CT36" s="464">
        <v>168</v>
      </c>
      <c r="CU36" s="470">
        <v>27</v>
      </c>
      <c r="CV36" s="470">
        <v>2</v>
      </c>
      <c r="CW36" s="470">
        <v>34</v>
      </c>
      <c r="CX36" s="470">
        <v>87</v>
      </c>
      <c r="CY36" s="489">
        <v>18</v>
      </c>
      <c r="CZ36" s="489" t="s">
        <v>550</v>
      </c>
      <c r="DA36" s="469">
        <v>1241922.96</v>
      </c>
      <c r="DB36" s="471">
        <v>25443.32</v>
      </c>
    </row>
    <row r="37" spans="1:106" ht="15.75" customHeight="1">
      <c r="A37" s="638" t="s">
        <v>218</v>
      </c>
      <c r="B37" s="125" t="s">
        <v>550</v>
      </c>
      <c r="C37" s="144" t="s">
        <v>550</v>
      </c>
      <c r="D37" s="144" t="s">
        <v>550</v>
      </c>
      <c r="E37" s="144">
        <v>22</v>
      </c>
      <c r="F37" s="144">
        <v>2</v>
      </c>
      <c r="G37" s="144">
        <v>4657</v>
      </c>
      <c r="H37" s="144">
        <v>285</v>
      </c>
      <c r="I37" s="347">
        <f>284+39</f>
        <v>323</v>
      </c>
      <c r="J37" s="125">
        <v>47</v>
      </c>
      <c r="K37" s="126">
        <v>22167</v>
      </c>
      <c r="L37" s="127">
        <f>1247+99</f>
        <v>1346</v>
      </c>
      <c r="M37" s="126">
        <v>1</v>
      </c>
      <c r="N37" s="126">
        <v>570</v>
      </c>
      <c r="O37" s="126">
        <v>27</v>
      </c>
      <c r="P37" s="127">
        <v>20</v>
      </c>
      <c r="Q37" s="126">
        <v>10879</v>
      </c>
      <c r="R37" s="126">
        <v>759</v>
      </c>
      <c r="S37" s="126">
        <v>3</v>
      </c>
      <c r="T37" s="126">
        <v>432</v>
      </c>
      <c r="U37" s="128">
        <v>29</v>
      </c>
      <c r="V37" s="144" t="s">
        <v>550</v>
      </c>
      <c r="W37" s="127" t="s">
        <v>550</v>
      </c>
      <c r="X37" s="127" t="s">
        <v>550</v>
      </c>
      <c r="Y37" s="126" t="s">
        <v>550</v>
      </c>
      <c r="Z37" s="127" t="s">
        <v>550</v>
      </c>
      <c r="AA37" s="127" t="s">
        <v>550</v>
      </c>
      <c r="AB37" s="126" t="s">
        <v>550</v>
      </c>
      <c r="AC37" s="127" t="s">
        <v>550</v>
      </c>
      <c r="AD37" s="127" t="s">
        <v>550</v>
      </c>
      <c r="AE37" s="126">
        <v>9</v>
      </c>
      <c r="AF37" s="126">
        <v>11125</v>
      </c>
      <c r="AG37" s="128">
        <v>782</v>
      </c>
      <c r="AH37" s="125" t="s">
        <v>550</v>
      </c>
      <c r="AI37" s="126" t="s">
        <v>550</v>
      </c>
      <c r="AJ37" s="126" t="s">
        <v>550</v>
      </c>
      <c r="AK37" s="126">
        <v>2</v>
      </c>
      <c r="AL37" s="126">
        <v>173</v>
      </c>
      <c r="AM37" s="126">
        <v>30</v>
      </c>
      <c r="AN37" s="127" t="s">
        <v>550</v>
      </c>
      <c r="AO37" s="126" t="s">
        <v>550</v>
      </c>
      <c r="AP37" s="127">
        <v>5</v>
      </c>
      <c r="AQ37" s="127">
        <v>2</v>
      </c>
      <c r="AR37" s="126">
        <v>1015425</v>
      </c>
      <c r="AS37" s="1044">
        <v>263.7</v>
      </c>
      <c r="AT37" s="126">
        <v>2170360</v>
      </c>
      <c r="AU37" s="347">
        <v>1358</v>
      </c>
      <c r="AV37" s="144">
        <v>1</v>
      </c>
      <c r="AW37" s="126" t="s">
        <v>550</v>
      </c>
      <c r="AX37" s="126" t="s">
        <v>550</v>
      </c>
      <c r="AY37" s="127" t="s">
        <v>550</v>
      </c>
      <c r="AZ37" s="126">
        <v>1</v>
      </c>
      <c r="BA37" s="388" t="s">
        <v>550</v>
      </c>
      <c r="BB37" s="126" t="s">
        <v>550</v>
      </c>
      <c r="BC37" s="388" t="s">
        <v>550</v>
      </c>
      <c r="BD37" s="388" t="s">
        <v>550</v>
      </c>
      <c r="BE37" s="388" t="s">
        <v>550</v>
      </c>
      <c r="BF37" s="128">
        <v>8</v>
      </c>
      <c r="BG37" s="47"/>
      <c r="BH37" s="125">
        <v>6</v>
      </c>
      <c r="BI37" s="126">
        <v>40159</v>
      </c>
      <c r="BJ37" s="126">
        <v>1</v>
      </c>
      <c r="BK37" s="127">
        <v>24134</v>
      </c>
      <c r="BL37" s="126">
        <v>2</v>
      </c>
      <c r="BM37" s="126">
        <v>2</v>
      </c>
      <c r="BN37" s="126">
        <v>49497</v>
      </c>
      <c r="BO37" s="126" t="s">
        <v>550</v>
      </c>
      <c r="BP37" s="126" t="s">
        <v>550</v>
      </c>
      <c r="BQ37" s="126">
        <v>3</v>
      </c>
      <c r="BR37" s="128">
        <v>29</v>
      </c>
      <c r="BS37" s="47"/>
      <c r="BT37" s="145">
        <v>5</v>
      </c>
      <c r="BU37" s="785">
        <v>2108</v>
      </c>
      <c r="BV37" s="786"/>
      <c r="BW37" s="125" t="s">
        <v>550</v>
      </c>
      <c r="BX37" s="127" t="s">
        <v>550</v>
      </c>
      <c r="BY37" s="127" t="s">
        <v>550</v>
      </c>
      <c r="BZ37" s="126">
        <v>37</v>
      </c>
      <c r="CA37" s="126">
        <v>2640</v>
      </c>
      <c r="CB37" s="126">
        <v>2492</v>
      </c>
      <c r="CC37" s="144">
        <v>14</v>
      </c>
      <c r="CD37" s="126">
        <v>686</v>
      </c>
      <c r="CE37" s="128">
        <v>688</v>
      </c>
      <c r="CF37" s="47"/>
      <c r="CG37" s="125">
        <v>392</v>
      </c>
      <c r="CH37" s="126">
        <v>76</v>
      </c>
      <c r="CI37" s="126">
        <v>15</v>
      </c>
      <c r="CJ37" s="126">
        <v>15</v>
      </c>
      <c r="CK37" s="126">
        <v>3</v>
      </c>
      <c r="CL37" s="127">
        <v>2</v>
      </c>
      <c r="CM37" s="127">
        <v>5</v>
      </c>
      <c r="CN37" s="126">
        <v>95</v>
      </c>
      <c r="CO37" s="127">
        <v>15201</v>
      </c>
      <c r="CP37" s="127">
        <v>235</v>
      </c>
      <c r="CQ37" s="127">
        <v>108</v>
      </c>
      <c r="CR37" s="128">
        <v>70</v>
      </c>
      <c r="CS37" s="47"/>
      <c r="CT37" s="125">
        <v>149</v>
      </c>
      <c r="CU37" s="127">
        <v>4</v>
      </c>
      <c r="CV37" s="127">
        <v>4</v>
      </c>
      <c r="CW37" s="127">
        <v>7</v>
      </c>
      <c r="CX37" s="127">
        <v>5</v>
      </c>
      <c r="CY37" s="225">
        <v>12</v>
      </c>
      <c r="CZ37" s="225">
        <v>117</v>
      </c>
      <c r="DA37" s="126">
        <v>1150294</v>
      </c>
      <c r="DB37" s="128">
        <v>3798</v>
      </c>
    </row>
    <row r="38" spans="1:106" ht="15.75" customHeight="1">
      <c r="A38" s="458" t="s">
        <v>602</v>
      </c>
      <c r="B38" s="464" t="s">
        <v>550</v>
      </c>
      <c r="C38" s="482" t="s">
        <v>550</v>
      </c>
      <c r="D38" s="482" t="s">
        <v>550</v>
      </c>
      <c r="E38" s="482">
        <v>20</v>
      </c>
      <c r="F38" s="482">
        <v>2</v>
      </c>
      <c r="G38" s="469">
        <v>2933</v>
      </c>
      <c r="H38" s="482">
        <v>131</v>
      </c>
      <c r="I38" s="471">
        <v>288</v>
      </c>
      <c r="J38" s="464">
        <v>42</v>
      </c>
      <c r="K38" s="469">
        <v>20452</v>
      </c>
      <c r="L38" s="470">
        <v>1173</v>
      </c>
      <c r="M38" s="469" t="s">
        <v>550</v>
      </c>
      <c r="N38" s="469" t="s">
        <v>550</v>
      </c>
      <c r="O38" s="469" t="s">
        <v>550</v>
      </c>
      <c r="P38" s="470">
        <v>19</v>
      </c>
      <c r="Q38" s="469">
        <v>10796</v>
      </c>
      <c r="R38" s="469">
        <v>669</v>
      </c>
      <c r="S38" s="469">
        <v>1</v>
      </c>
      <c r="T38" s="469" t="s">
        <v>723</v>
      </c>
      <c r="U38" s="471" t="s">
        <v>723</v>
      </c>
      <c r="V38" s="482" t="s">
        <v>550</v>
      </c>
      <c r="W38" s="470" t="s">
        <v>550</v>
      </c>
      <c r="X38" s="470" t="s">
        <v>550</v>
      </c>
      <c r="Y38" s="469" t="s">
        <v>550</v>
      </c>
      <c r="Z38" s="470" t="s">
        <v>550</v>
      </c>
      <c r="AA38" s="470" t="s">
        <v>550</v>
      </c>
      <c r="AB38" s="469" t="s">
        <v>550</v>
      </c>
      <c r="AC38" s="470" t="s">
        <v>550</v>
      </c>
      <c r="AD38" s="470" t="s">
        <v>550</v>
      </c>
      <c r="AE38" s="469">
        <v>12</v>
      </c>
      <c r="AF38" s="469" t="s">
        <v>550</v>
      </c>
      <c r="AG38" s="471" t="s">
        <v>550</v>
      </c>
      <c r="AH38" s="464" t="s">
        <v>550</v>
      </c>
      <c r="AI38" s="469" t="s">
        <v>550</v>
      </c>
      <c r="AJ38" s="469" t="s">
        <v>550</v>
      </c>
      <c r="AK38" s="469">
        <v>2</v>
      </c>
      <c r="AL38" s="469" t="s">
        <v>550</v>
      </c>
      <c r="AM38" s="470" t="s">
        <v>550</v>
      </c>
      <c r="AN38" s="469" t="s">
        <v>550</v>
      </c>
      <c r="AO38" s="469" t="s">
        <v>550</v>
      </c>
      <c r="AP38" s="470" t="s">
        <v>550</v>
      </c>
      <c r="AQ38" s="469">
        <v>4</v>
      </c>
      <c r="AR38" s="469">
        <v>1185643</v>
      </c>
      <c r="AS38" s="1048">
        <v>310.89999999999998</v>
      </c>
      <c r="AT38" s="469">
        <v>2730309</v>
      </c>
      <c r="AU38" s="486">
        <v>4221</v>
      </c>
      <c r="AV38" s="482">
        <v>8</v>
      </c>
      <c r="AW38" s="469" t="s">
        <v>550</v>
      </c>
      <c r="AX38" s="469" t="s">
        <v>550</v>
      </c>
      <c r="AY38" s="470">
        <v>7</v>
      </c>
      <c r="AZ38" s="469">
        <v>1</v>
      </c>
      <c r="BA38" s="469" t="s">
        <v>550</v>
      </c>
      <c r="BB38" s="469" t="s">
        <v>550</v>
      </c>
      <c r="BC38" s="469" t="s">
        <v>550</v>
      </c>
      <c r="BD38" s="469" t="s">
        <v>550</v>
      </c>
      <c r="BE38" s="469" t="s">
        <v>550</v>
      </c>
      <c r="BF38" s="471">
        <v>23</v>
      </c>
      <c r="BG38" s="47"/>
      <c r="BH38" s="464">
        <v>5</v>
      </c>
      <c r="BI38" s="469">
        <v>32115</v>
      </c>
      <c r="BJ38" s="259" t="s">
        <v>550</v>
      </c>
      <c r="BK38" s="260" t="s">
        <v>550</v>
      </c>
      <c r="BL38" s="469">
        <v>1</v>
      </c>
      <c r="BM38" s="469">
        <v>1</v>
      </c>
      <c r="BN38" s="469">
        <v>23595</v>
      </c>
      <c r="BO38" s="469">
        <v>3</v>
      </c>
      <c r="BP38" s="469">
        <v>3097.8</v>
      </c>
      <c r="BQ38" s="469">
        <v>2</v>
      </c>
      <c r="BR38" s="471">
        <v>20</v>
      </c>
      <c r="BS38" s="47"/>
      <c r="BT38" s="464">
        <v>4</v>
      </c>
      <c r="BU38" s="471">
        <v>1588</v>
      </c>
      <c r="BV38" s="786"/>
      <c r="BW38" s="464" t="s">
        <v>550</v>
      </c>
      <c r="BX38" s="469" t="s">
        <v>550</v>
      </c>
      <c r="BY38" s="469" t="s">
        <v>550</v>
      </c>
      <c r="BZ38" s="482">
        <v>60</v>
      </c>
      <c r="CA38" s="469">
        <v>5098</v>
      </c>
      <c r="CB38" s="469">
        <v>3386</v>
      </c>
      <c r="CC38" s="482" t="s">
        <v>550</v>
      </c>
      <c r="CD38" s="469" t="s">
        <v>550</v>
      </c>
      <c r="CE38" s="471" t="s">
        <v>550</v>
      </c>
      <c r="CF38" s="47"/>
      <c r="CG38" s="464">
        <v>404</v>
      </c>
      <c r="CH38" s="469">
        <v>60</v>
      </c>
      <c r="CI38" s="469">
        <v>14</v>
      </c>
      <c r="CJ38" s="469">
        <v>14</v>
      </c>
      <c r="CK38" s="469">
        <v>3</v>
      </c>
      <c r="CL38" s="470">
        <v>1</v>
      </c>
      <c r="CM38" s="470">
        <v>8</v>
      </c>
      <c r="CN38" s="469">
        <v>81</v>
      </c>
      <c r="CO38" s="470">
        <v>17136</v>
      </c>
      <c r="CP38" s="470">
        <v>236</v>
      </c>
      <c r="CQ38" s="470">
        <v>77</v>
      </c>
      <c r="CR38" s="471">
        <v>61</v>
      </c>
      <c r="CS38" s="47"/>
      <c r="CT38" s="464">
        <v>89</v>
      </c>
      <c r="CU38" s="470">
        <v>8</v>
      </c>
      <c r="CV38" s="470">
        <v>2</v>
      </c>
      <c r="CW38" s="470">
        <v>3</v>
      </c>
      <c r="CX38" s="470">
        <v>7</v>
      </c>
      <c r="CY38" s="787">
        <v>59</v>
      </c>
      <c r="CZ38" s="787">
        <v>10</v>
      </c>
      <c r="DA38" s="469">
        <v>1049793.73</v>
      </c>
      <c r="DB38" s="471">
        <v>20451.05</v>
      </c>
    </row>
    <row r="39" spans="1:106" ht="15.75" customHeight="1">
      <c r="A39" s="638" t="s">
        <v>210</v>
      </c>
      <c r="B39" s="125">
        <v>9</v>
      </c>
      <c r="C39" s="144">
        <v>264</v>
      </c>
      <c r="D39" s="144">
        <v>43</v>
      </c>
      <c r="E39" s="144">
        <v>10</v>
      </c>
      <c r="F39" s="144">
        <v>4</v>
      </c>
      <c r="G39" s="126">
        <v>1506</v>
      </c>
      <c r="H39" s="144">
        <v>255</v>
      </c>
      <c r="I39" s="128">
        <v>127</v>
      </c>
      <c r="J39" s="125">
        <v>75</v>
      </c>
      <c r="K39" s="126">
        <v>23240</v>
      </c>
      <c r="L39" s="127">
        <v>1667</v>
      </c>
      <c r="M39" s="126" t="s">
        <v>550</v>
      </c>
      <c r="N39" s="126" t="s">
        <v>550</v>
      </c>
      <c r="O39" s="126" t="s">
        <v>550</v>
      </c>
      <c r="P39" s="127">
        <v>28</v>
      </c>
      <c r="Q39" s="126">
        <v>12119</v>
      </c>
      <c r="R39" s="126">
        <v>900</v>
      </c>
      <c r="S39" s="126">
        <v>1</v>
      </c>
      <c r="T39" s="126" t="s">
        <v>550</v>
      </c>
      <c r="U39" s="128" t="s">
        <v>550</v>
      </c>
      <c r="V39" s="144" t="s">
        <v>550</v>
      </c>
      <c r="W39" s="127" t="s">
        <v>550</v>
      </c>
      <c r="X39" s="127" t="s">
        <v>550</v>
      </c>
      <c r="Y39" s="126" t="s">
        <v>550</v>
      </c>
      <c r="Z39" s="127" t="s">
        <v>550</v>
      </c>
      <c r="AA39" s="127" t="s">
        <v>550</v>
      </c>
      <c r="AB39" s="126" t="s">
        <v>550</v>
      </c>
      <c r="AC39" s="127" t="s">
        <v>550</v>
      </c>
      <c r="AD39" s="127" t="s">
        <v>550</v>
      </c>
      <c r="AE39" s="126">
        <v>15</v>
      </c>
      <c r="AF39" s="126">
        <v>9957</v>
      </c>
      <c r="AG39" s="128">
        <v>788</v>
      </c>
      <c r="AH39" s="125" t="s">
        <v>550</v>
      </c>
      <c r="AI39" s="126" t="s">
        <v>550</v>
      </c>
      <c r="AJ39" s="126" t="s">
        <v>550</v>
      </c>
      <c r="AK39" s="126">
        <v>3</v>
      </c>
      <c r="AL39" s="126">
        <v>1513</v>
      </c>
      <c r="AM39" s="127">
        <v>66</v>
      </c>
      <c r="AN39" s="126" t="s">
        <v>550</v>
      </c>
      <c r="AO39" s="126" t="s">
        <v>550</v>
      </c>
      <c r="AP39" s="127">
        <v>2</v>
      </c>
      <c r="AQ39" s="126">
        <v>2</v>
      </c>
      <c r="AR39" s="126">
        <v>1710883</v>
      </c>
      <c r="AS39" s="1044">
        <v>409</v>
      </c>
      <c r="AT39" s="126">
        <v>2858546</v>
      </c>
      <c r="AU39" s="347">
        <v>214</v>
      </c>
      <c r="AV39" s="219">
        <v>19</v>
      </c>
      <c r="AW39" s="189" t="s">
        <v>550</v>
      </c>
      <c r="AX39" s="189">
        <v>2</v>
      </c>
      <c r="AY39" s="194">
        <v>13</v>
      </c>
      <c r="AZ39" s="189">
        <v>3</v>
      </c>
      <c r="BA39" s="189" t="s">
        <v>550</v>
      </c>
      <c r="BB39" s="189" t="s">
        <v>550</v>
      </c>
      <c r="BC39" s="189" t="s">
        <v>550</v>
      </c>
      <c r="BD39" s="189">
        <v>1</v>
      </c>
      <c r="BE39" s="189" t="s">
        <v>550</v>
      </c>
      <c r="BF39" s="191">
        <v>28</v>
      </c>
      <c r="BG39" s="47"/>
      <c r="BH39" s="1237">
        <v>15</v>
      </c>
      <c r="BI39" s="1238">
        <v>57855</v>
      </c>
      <c r="BJ39" s="1238">
        <v>1</v>
      </c>
      <c r="BK39" s="1239">
        <v>28000</v>
      </c>
      <c r="BL39" s="1238">
        <v>2</v>
      </c>
      <c r="BM39" s="1238">
        <v>2</v>
      </c>
      <c r="BN39" s="1238">
        <v>33870</v>
      </c>
      <c r="BO39" s="1238">
        <v>6</v>
      </c>
      <c r="BP39" s="1238">
        <v>2249</v>
      </c>
      <c r="BQ39" s="1238">
        <v>20</v>
      </c>
      <c r="BR39" s="1240">
        <v>57</v>
      </c>
      <c r="BS39" s="47"/>
      <c r="BT39" s="125">
        <v>40</v>
      </c>
      <c r="BU39" s="128">
        <v>2712</v>
      </c>
      <c r="BV39" s="786"/>
      <c r="BW39" s="125">
        <v>2</v>
      </c>
      <c r="BX39" s="126">
        <v>257</v>
      </c>
      <c r="BY39" s="126">
        <v>221</v>
      </c>
      <c r="BZ39" s="144">
        <v>69</v>
      </c>
      <c r="CA39" s="126">
        <v>6073</v>
      </c>
      <c r="CB39" s="126">
        <v>3670</v>
      </c>
      <c r="CC39" s="144">
        <v>2</v>
      </c>
      <c r="CD39" s="126">
        <v>70</v>
      </c>
      <c r="CE39" s="128">
        <v>37</v>
      </c>
      <c r="CF39" s="47"/>
      <c r="CG39" s="1237">
        <v>536</v>
      </c>
      <c r="CH39" s="1238">
        <v>107</v>
      </c>
      <c r="CI39" s="1238">
        <v>21</v>
      </c>
      <c r="CJ39" s="1238">
        <v>21</v>
      </c>
      <c r="CK39" s="1238">
        <v>4</v>
      </c>
      <c r="CL39" s="1239">
        <v>5</v>
      </c>
      <c r="CM39" s="1239">
        <v>7</v>
      </c>
      <c r="CN39" s="1238">
        <v>113</v>
      </c>
      <c r="CO39" s="1239">
        <v>17403</v>
      </c>
      <c r="CP39" s="1239">
        <v>267</v>
      </c>
      <c r="CQ39" s="127">
        <v>105</v>
      </c>
      <c r="CR39" s="128">
        <v>121</v>
      </c>
      <c r="CS39" s="47"/>
      <c r="CT39" s="125">
        <v>225</v>
      </c>
      <c r="CU39" s="127">
        <v>63</v>
      </c>
      <c r="CV39" s="127">
        <v>14</v>
      </c>
      <c r="CW39" s="127">
        <v>74</v>
      </c>
      <c r="CX39" s="127">
        <v>52</v>
      </c>
      <c r="CY39" s="387">
        <v>22</v>
      </c>
      <c r="CZ39" s="387" t="s">
        <v>550</v>
      </c>
      <c r="DA39" s="126">
        <v>1574065</v>
      </c>
      <c r="DB39" s="128">
        <v>140174</v>
      </c>
    </row>
    <row r="40" spans="1:106" ht="15.75" customHeight="1">
      <c r="A40" s="458" t="s">
        <v>229</v>
      </c>
      <c r="B40" s="258">
        <v>29</v>
      </c>
      <c r="C40" s="290">
        <v>2181</v>
      </c>
      <c r="D40" s="290">
        <v>256</v>
      </c>
      <c r="E40" s="290">
        <v>7</v>
      </c>
      <c r="F40" s="290">
        <v>4</v>
      </c>
      <c r="G40" s="290">
        <v>612</v>
      </c>
      <c r="H40" s="290">
        <v>190</v>
      </c>
      <c r="I40" s="272">
        <v>74</v>
      </c>
      <c r="J40" s="258">
        <v>37</v>
      </c>
      <c r="K40" s="259">
        <v>18250</v>
      </c>
      <c r="L40" s="260">
        <v>1111</v>
      </c>
      <c r="M40" s="259">
        <v>1</v>
      </c>
      <c r="N40" s="259">
        <v>624</v>
      </c>
      <c r="O40" s="259">
        <v>27</v>
      </c>
      <c r="P40" s="260">
        <v>18</v>
      </c>
      <c r="Q40" s="259">
        <v>8865</v>
      </c>
      <c r="R40" s="259">
        <v>630</v>
      </c>
      <c r="S40" s="259">
        <v>3</v>
      </c>
      <c r="T40" s="259">
        <v>697</v>
      </c>
      <c r="U40" s="261">
        <v>55</v>
      </c>
      <c r="V40" s="290" t="s">
        <v>550</v>
      </c>
      <c r="W40" s="260" t="s">
        <v>550</v>
      </c>
      <c r="X40" s="260" t="s">
        <v>550</v>
      </c>
      <c r="Y40" s="259" t="s">
        <v>550</v>
      </c>
      <c r="Z40" s="260" t="s">
        <v>550</v>
      </c>
      <c r="AA40" s="260" t="s">
        <v>550</v>
      </c>
      <c r="AB40" s="259" t="s">
        <v>550</v>
      </c>
      <c r="AC40" s="260" t="s">
        <v>550</v>
      </c>
      <c r="AD40" s="260" t="s">
        <v>550</v>
      </c>
      <c r="AE40" s="259">
        <v>11</v>
      </c>
      <c r="AF40" s="259">
        <v>8829</v>
      </c>
      <c r="AG40" s="261">
        <v>619</v>
      </c>
      <c r="AH40" s="258" t="s">
        <v>550</v>
      </c>
      <c r="AI40" s="259" t="s">
        <v>550</v>
      </c>
      <c r="AJ40" s="259" t="s">
        <v>550</v>
      </c>
      <c r="AK40" s="259">
        <v>4</v>
      </c>
      <c r="AL40" s="259">
        <v>950</v>
      </c>
      <c r="AM40" s="260">
        <v>74</v>
      </c>
      <c r="AN40" s="259" t="s">
        <v>550</v>
      </c>
      <c r="AO40" s="259" t="s">
        <v>550</v>
      </c>
      <c r="AP40" s="260">
        <v>3</v>
      </c>
      <c r="AQ40" s="260">
        <v>4</v>
      </c>
      <c r="AR40" s="259">
        <v>891443</v>
      </c>
      <c r="AS40" s="1047">
        <v>259.3</v>
      </c>
      <c r="AT40" s="259">
        <v>1505101</v>
      </c>
      <c r="AU40" s="272">
        <v>6550</v>
      </c>
      <c r="AV40" s="290">
        <v>7</v>
      </c>
      <c r="AW40" s="259" t="s">
        <v>550</v>
      </c>
      <c r="AX40" s="259" t="s">
        <v>550</v>
      </c>
      <c r="AY40" s="260">
        <v>5</v>
      </c>
      <c r="AZ40" s="259">
        <v>1</v>
      </c>
      <c r="BA40" s="259">
        <v>1</v>
      </c>
      <c r="BB40" s="259" t="s">
        <v>550</v>
      </c>
      <c r="BC40" s="259" t="s">
        <v>550</v>
      </c>
      <c r="BD40" s="259" t="s">
        <v>550</v>
      </c>
      <c r="BE40" s="259" t="s">
        <v>550</v>
      </c>
      <c r="BF40" s="261">
        <v>22</v>
      </c>
      <c r="BG40" s="47"/>
      <c r="BH40" s="258">
        <v>7</v>
      </c>
      <c r="BI40" s="259">
        <v>14609</v>
      </c>
      <c r="BJ40" s="259">
        <v>1</v>
      </c>
      <c r="BK40" s="260">
        <v>31853</v>
      </c>
      <c r="BL40" s="259">
        <v>1</v>
      </c>
      <c r="BM40" s="259">
        <v>1</v>
      </c>
      <c r="BN40" s="259">
        <v>21447</v>
      </c>
      <c r="BO40" s="259">
        <v>13</v>
      </c>
      <c r="BP40" s="259">
        <v>6076</v>
      </c>
      <c r="BQ40" s="259">
        <v>16</v>
      </c>
      <c r="BR40" s="261">
        <v>54</v>
      </c>
      <c r="BS40" s="47"/>
      <c r="BT40" s="297">
        <v>1</v>
      </c>
      <c r="BU40" s="298">
        <v>1300</v>
      </c>
      <c r="BV40" s="786"/>
      <c r="BW40" s="258">
        <v>37</v>
      </c>
      <c r="BX40" s="259">
        <v>3258</v>
      </c>
      <c r="BY40" s="259">
        <v>3008</v>
      </c>
      <c r="BZ40" s="290" t="s">
        <v>550</v>
      </c>
      <c r="CA40" s="259" t="s">
        <v>550</v>
      </c>
      <c r="CB40" s="259" t="s">
        <v>550</v>
      </c>
      <c r="CC40" s="290">
        <v>28</v>
      </c>
      <c r="CD40" s="259">
        <v>1231</v>
      </c>
      <c r="CE40" s="261">
        <v>932</v>
      </c>
      <c r="CF40" s="47"/>
      <c r="CG40" s="258">
        <v>324</v>
      </c>
      <c r="CH40" s="259">
        <v>54</v>
      </c>
      <c r="CI40" s="259">
        <v>12</v>
      </c>
      <c r="CJ40" s="259">
        <v>12</v>
      </c>
      <c r="CK40" s="259">
        <v>4</v>
      </c>
      <c r="CL40" s="260">
        <v>2</v>
      </c>
      <c r="CM40" s="260">
        <v>4</v>
      </c>
      <c r="CN40" s="259">
        <v>74</v>
      </c>
      <c r="CO40" s="260">
        <v>16531</v>
      </c>
      <c r="CP40" s="260">
        <v>350</v>
      </c>
      <c r="CQ40" s="260">
        <v>341</v>
      </c>
      <c r="CR40" s="261">
        <v>196</v>
      </c>
      <c r="CS40" s="47"/>
      <c r="CT40" s="258">
        <v>352</v>
      </c>
      <c r="CU40" s="260">
        <v>19</v>
      </c>
      <c r="CV40" s="260">
        <v>3</v>
      </c>
      <c r="CW40" s="260">
        <v>310</v>
      </c>
      <c r="CX40" s="260">
        <v>10</v>
      </c>
      <c r="CY40" s="299">
        <v>10</v>
      </c>
      <c r="CZ40" s="299" t="s">
        <v>550</v>
      </c>
      <c r="DA40" s="259">
        <v>1047609</v>
      </c>
      <c r="DB40" s="261">
        <v>6121</v>
      </c>
    </row>
    <row r="41" spans="1:106" ht="15.75" customHeight="1">
      <c r="A41" s="638" t="s">
        <v>491</v>
      </c>
      <c r="B41" s="187" t="s">
        <v>550</v>
      </c>
      <c r="C41" s="219" t="s">
        <v>550</v>
      </c>
      <c r="D41" s="219" t="s">
        <v>550</v>
      </c>
      <c r="E41" s="219">
        <v>18</v>
      </c>
      <c r="F41" s="219">
        <v>8</v>
      </c>
      <c r="G41" s="219">
        <v>3173</v>
      </c>
      <c r="H41" s="219">
        <v>1139</v>
      </c>
      <c r="I41" s="227">
        <v>259</v>
      </c>
      <c r="J41" s="187">
        <v>41</v>
      </c>
      <c r="K41" s="189">
        <v>22315</v>
      </c>
      <c r="L41" s="127">
        <v>1407</v>
      </c>
      <c r="M41" s="189">
        <v>1</v>
      </c>
      <c r="N41" s="189">
        <v>140</v>
      </c>
      <c r="O41" s="126">
        <v>14</v>
      </c>
      <c r="P41" s="194">
        <v>17</v>
      </c>
      <c r="Q41" s="189">
        <v>9602</v>
      </c>
      <c r="R41" s="126">
        <v>694</v>
      </c>
      <c r="S41" s="126">
        <v>3</v>
      </c>
      <c r="T41" s="126">
        <v>771</v>
      </c>
      <c r="U41" s="128">
        <v>52</v>
      </c>
      <c r="V41" s="144" t="s">
        <v>550</v>
      </c>
      <c r="W41" s="127" t="s">
        <v>550</v>
      </c>
      <c r="X41" s="127" t="s">
        <v>550</v>
      </c>
      <c r="Y41" s="126" t="s">
        <v>550</v>
      </c>
      <c r="Z41" s="127" t="s">
        <v>550</v>
      </c>
      <c r="AA41" s="127" t="s">
        <v>550</v>
      </c>
      <c r="AB41" s="126" t="s">
        <v>550</v>
      </c>
      <c r="AC41" s="127" t="s">
        <v>550</v>
      </c>
      <c r="AD41" s="127" t="s">
        <v>550</v>
      </c>
      <c r="AE41" s="126">
        <v>8</v>
      </c>
      <c r="AF41" s="126">
        <v>10109</v>
      </c>
      <c r="AG41" s="128">
        <v>597</v>
      </c>
      <c r="AH41" s="125" t="s">
        <v>550</v>
      </c>
      <c r="AI41" s="126" t="s">
        <v>550</v>
      </c>
      <c r="AJ41" s="126" t="s">
        <v>550</v>
      </c>
      <c r="AK41" s="126">
        <v>1</v>
      </c>
      <c r="AL41" s="126">
        <v>165</v>
      </c>
      <c r="AM41" s="127">
        <v>20</v>
      </c>
      <c r="AN41" s="126" t="s">
        <v>550</v>
      </c>
      <c r="AO41" s="126" t="s">
        <v>550</v>
      </c>
      <c r="AP41" s="127">
        <v>2</v>
      </c>
      <c r="AQ41" s="194">
        <v>9</v>
      </c>
      <c r="AR41" s="189">
        <v>1045857</v>
      </c>
      <c r="AS41" s="1046">
        <v>256.42108824690399</v>
      </c>
      <c r="AT41" s="189">
        <v>3270344</v>
      </c>
      <c r="AU41" s="227" t="s">
        <v>550</v>
      </c>
      <c r="AV41" s="219">
        <v>4</v>
      </c>
      <c r="AW41" s="189">
        <v>1</v>
      </c>
      <c r="AX41" s="189" t="s">
        <v>550</v>
      </c>
      <c r="AY41" s="194">
        <v>2</v>
      </c>
      <c r="AZ41" s="189">
        <v>1</v>
      </c>
      <c r="BA41" s="189" t="s">
        <v>550</v>
      </c>
      <c r="BB41" s="189" t="s">
        <v>550</v>
      </c>
      <c r="BC41" s="189" t="s">
        <v>550</v>
      </c>
      <c r="BD41" s="189" t="s">
        <v>550</v>
      </c>
      <c r="BE41" s="189" t="s">
        <v>550</v>
      </c>
      <c r="BF41" s="191">
        <v>4</v>
      </c>
      <c r="BG41" s="47"/>
      <c r="BH41" s="430">
        <v>6</v>
      </c>
      <c r="BI41" s="408">
        <v>27511.02</v>
      </c>
      <c r="BJ41" s="408" t="s">
        <v>550</v>
      </c>
      <c r="BK41" s="408" t="s">
        <v>550</v>
      </c>
      <c r="BL41" s="408">
        <v>4</v>
      </c>
      <c r="BM41" s="408">
        <v>4</v>
      </c>
      <c r="BN41" s="408">
        <v>40188.6</v>
      </c>
      <c r="BO41" s="408">
        <v>2</v>
      </c>
      <c r="BP41" s="408">
        <v>1219.5</v>
      </c>
      <c r="BQ41" s="408">
        <v>5</v>
      </c>
      <c r="BR41" s="423">
        <v>20</v>
      </c>
      <c r="BS41" s="47"/>
      <c r="BT41" s="376">
        <v>2</v>
      </c>
      <c r="BU41" s="719">
        <v>1344</v>
      </c>
      <c r="BV41" s="795"/>
      <c r="BW41" s="187">
        <v>41</v>
      </c>
      <c r="BX41" s="189" t="s">
        <v>550</v>
      </c>
      <c r="BY41" s="189">
        <v>4592</v>
      </c>
      <c r="BZ41" s="219" t="s">
        <v>550</v>
      </c>
      <c r="CA41" s="189" t="s">
        <v>550</v>
      </c>
      <c r="CB41" s="189" t="s">
        <v>550</v>
      </c>
      <c r="CC41" s="219" t="s">
        <v>550</v>
      </c>
      <c r="CD41" s="189" t="s">
        <v>550</v>
      </c>
      <c r="CE41" s="191" t="s">
        <v>550</v>
      </c>
      <c r="CF41" s="47"/>
      <c r="CG41" s="187">
        <v>426</v>
      </c>
      <c r="CH41" s="189">
        <v>72</v>
      </c>
      <c r="CI41" s="189">
        <v>17</v>
      </c>
      <c r="CJ41" s="189">
        <v>17</v>
      </c>
      <c r="CK41" s="189">
        <v>3</v>
      </c>
      <c r="CL41" s="194">
        <v>1</v>
      </c>
      <c r="CM41" s="194">
        <v>6</v>
      </c>
      <c r="CN41" s="189">
        <v>82</v>
      </c>
      <c r="CO41" s="194">
        <v>22509</v>
      </c>
      <c r="CP41" s="194">
        <v>506</v>
      </c>
      <c r="CQ41" s="194">
        <v>268</v>
      </c>
      <c r="CR41" s="191">
        <v>160</v>
      </c>
      <c r="CS41" s="47"/>
      <c r="CT41" s="187">
        <v>62</v>
      </c>
      <c r="CU41" s="194">
        <v>19</v>
      </c>
      <c r="CV41" s="194">
        <v>1</v>
      </c>
      <c r="CW41" s="194">
        <v>31</v>
      </c>
      <c r="CX41" s="194">
        <v>7</v>
      </c>
      <c r="CY41" s="226">
        <v>4</v>
      </c>
      <c r="CZ41" s="226" t="s">
        <v>550</v>
      </c>
      <c r="DA41" s="189">
        <v>833371</v>
      </c>
      <c r="DB41" s="191">
        <v>70224</v>
      </c>
    </row>
    <row r="42" spans="1:106" ht="15.75" customHeight="1">
      <c r="A42" s="458" t="s">
        <v>577</v>
      </c>
      <c r="B42" s="464">
        <v>13</v>
      </c>
      <c r="C42" s="482">
        <v>738</v>
      </c>
      <c r="D42" s="482">
        <v>57</v>
      </c>
      <c r="E42" s="482">
        <v>16</v>
      </c>
      <c r="F42" s="482">
        <v>16</v>
      </c>
      <c r="G42" s="290">
        <v>3912</v>
      </c>
      <c r="H42" s="290">
        <v>940</v>
      </c>
      <c r="I42" s="272">
        <v>320</v>
      </c>
      <c r="J42" s="464">
        <v>36</v>
      </c>
      <c r="K42" s="469">
        <v>21343</v>
      </c>
      <c r="L42" s="470">
        <v>1276</v>
      </c>
      <c r="M42" s="469" t="s">
        <v>550</v>
      </c>
      <c r="N42" s="469" t="s">
        <v>550</v>
      </c>
      <c r="O42" s="469" t="s">
        <v>550</v>
      </c>
      <c r="P42" s="470">
        <v>18</v>
      </c>
      <c r="Q42" s="469">
        <v>8938</v>
      </c>
      <c r="R42" s="469">
        <v>627</v>
      </c>
      <c r="S42" s="469">
        <v>2</v>
      </c>
      <c r="T42" s="469">
        <v>1250</v>
      </c>
      <c r="U42" s="471">
        <v>69</v>
      </c>
      <c r="V42" s="482" t="s">
        <v>550</v>
      </c>
      <c r="W42" s="470" t="s">
        <v>550</v>
      </c>
      <c r="X42" s="470" t="s">
        <v>550</v>
      </c>
      <c r="Y42" s="469" t="s">
        <v>550</v>
      </c>
      <c r="Z42" s="470" t="s">
        <v>550</v>
      </c>
      <c r="AA42" s="470" t="s">
        <v>550</v>
      </c>
      <c r="AB42" s="469" t="s">
        <v>550</v>
      </c>
      <c r="AC42" s="469" t="s">
        <v>550</v>
      </c>
      <c r="AD42" s="469" t="s">
        <v>550</v>
      </c>
      <c r="AE42" s="469">
        <v>8</v>
      </c>
      <c r="AF42" s="469">
        <v>7718</v>
      </c>
      <c r="AG42" s="471">
        <v>412</v>
      </c>
      <c r="AH42" s="464" t="s">
        <v>550</v>
      </c>
      <c r="AI42" s="469" t="s">
        <v>550</v>
      </c>
      <c r="AJ42" s="469" t="s">
        <v>550</v>
      </c>
      <c r="AK42" s="469" t="s">
        <v>550</v>
      </c>
      <c r="AL42" s="469" t="s">
        <v>550</v>
      </c>
      <c r="AM42" s="470" t="s">
        <v>550</v>
      </c>
      <c r="AN42" s="469" t="s">
        <v>550</v>
      </c>
      <c r="AO42" s="469" t="s">
        <v>550</v>
      </c>
      <c r="AP42" s="470">
        <v>1</v>
      </c>
      <c r="AQ42" s="470">
        <v>10</v>
      </c>
      <c r="AR42" s="469">
        <v>1266487</v>
      </c>
      <c r="AS42" s="1048">
        <v>334.35</v>
      </c>
      <c r="AT42" s="469">
        <v>3693591</v>
      </c>
      <c r="AU42" s="486">
        <v>35194</v>
      </c>
      <c r="AV42" s="482">
        <v>4</v>
      </c>
      <c r="AW42" s="469" t="s">
        <v>550</v>
      </c>
      <c r="AX42" s="469" t="s">
        <v>550</v>
      </c>
      <c r="AY42" s="470">
        <v>3</v>
      </c>
      <c r="AZ42" s="469">
        <v>1</v>
      </c>
      <c r="BA42" s="469" t="s">
        <v>550</v>
      </c>
      <c r="BB42" s="469" t="s">
        <v>550</v>
      </c>
      <c r="BC42" s="469" t="s">
        <v>550</v>
      </c>
      <c r="BD42" s="469" t="s">
        <v>550</v>
      </c>
      <c r="BE42" s="469" t="s">
        <v>550</v>
      </c>
      <c r="BF42" s="471">
        <v>30</v>
      </c>
      <c r="BG42" s="47"/>
      <c r="BH42" s="464">
        <v>5</v>
      </c>
      <c r="BI42" s="469">
        <v>29727</v>
      </c>
      <c r="BJ42" s="469">
        <v>1</v>
      </c>
      <c r="BK42" s="470">
        <v>30975</v>
      </c>
      <c r="BL42" s="469">
        <v>4</v>
      </c>
      <c r="BM42" s="469">
        <v>5</v>
      </c>
      <c r="BN42" s="469">
        <v>46281</v>
      </c>
      <c r="BO42" s="469">
        <v>2</v>
      </c>
      <c r="BP42" s="469">
        <v>4735</v>
      </c>
      <c r="BQ42" s="469">
        <v>4</v>
      </c>
      <c r="BR42" s="471">
        <v>15</v>
      </c>
      <c r="BS42" s="47"/>
      <c r="BT42" s="487">
        <v>14</v>
      </c>
      <c r="BU42" s="1248">
        <v>1382</v>
      </c>
      <c r="BV42" s="786"/>
      <c r="BW42" s="464">
        <v>24</v>
      </c>
      <c r="BX42" s="469">
        <v>3540</v>
      </c>
      <c r="BY42" s="469">
        <v>3171</v>
      </c>
      <c r="BZ42" s="482">
        <v>12</v>
      </c>
      <c r="CA42" s="469">
        <v>1890</v>
      </c>
      <c r="CB42" s="469">
        <v>1517</v>
      </c>
      <c r="CC42" s="482" t="s">
        <v>550</v>
      </c>
      <c r="CD42" s="469" t="s">
        <v>550</v>
      </c>
      <c r="CE42" s="471" t="s">
        <v>550</v>
      </c>
      <c r="CF42" s="47"/>
      <c r="CG42" s="258">
        <v>369</v>
      </c>
      <c r="CH42" s="469">
        <v>44</v>
      </c>
      <c r="CI42" s="469">
        <v>13</v>
      </c>
      <c r="CJ42" s="469">
        <v>13</v>
      </c>
      <c r="CK42" s="469">
        <v>4</v>
      </c>
      <c r="CL42" s="470" t="s">
        <v>550</v>
      </c>
      <c r="CM42" s="470">
        <v>4</v>
      </c>
      <c r="CN42" s="259">
        <v>36</v>
      </c>
      <c r="CO42" s="260">
        <v>17651</v>
      </c>
      <c r="CP42" s="260">
        <v>276</v>
      </c>
      <c r="CQ42" s="260">
        <v>111</v>
      </c>
      <c r="CR42" s="261">
        <v>135</v>
      </c>
      <c r="CS42" s="47"/>
      <c r="CT42" s="464">
        <v>76</v>
      </c>
      <c r="CU42" s="470">
        <v>15</v>
      </c>
      <c r="CV42" s="470">
        <v>2</v>
      </c>
      <c r="CW42" s="470">
        <v>25</v>
      </c>
      <c r="CX42" s="470">
        <v>25</v>
      </c>
      <c r="CY42" s="489">
        <v>9</v>
      </c>
      <c r="CZ42" s="489" t="s">
        <v>550</v>
      </c>
      <c r="DA42" s="470">
        <v>913976.96</v>
      </c>
      <c r="DB42" s="471">
        <v>9112.59</v>
      </c>
    </row>
    <row r="43" spans="1:106" ht="15.75" customHeight="1">
      <c r="A43" s="638" t="s">
        <v>492</v>
      </c>
      <c r="B43" s="187">
        <v>15</v>
      </c>
      <c r="C43" s="144">
        <v>551</v>
      </c>
      <c r="D43" s="219">
        <v>73</v>
      </c>
      <c r="E43" s="219">
        <v>6</v>
      </c>
      <c r="F43" s="219" t="s">
        <v>789</v>
      </c>
      <c r="G43" s="219">
        <v>1579</v>
      </c>
      <c r="H43" s="219">
        <v>1579</v>
      </c>
      <c r="I43" s="227">
        <v>116</v>
      </c>
      <c r="J43" s="187">
        <v>41</v>
      </c>
      <c r="K43" s="189">
        <v>17237</v>
      </c>
      <c r="L43" s="194">
        <v>1328</v>
      </c>
      <c r="M43" s="189">
        <v>1</v>
      </c>
      <c r="N43" s="189">
        <v>365</v>
      </c>
      <c r="O43" s="189">
        <v>32</v>
      </c>
      <c r="P43" s="194">
        <v>18</v>
      </c>
      <c r="Q43" s="189">
        <v>8780</v>
      </c>
      <c r="R43" s="189">
        <v>696</v>
      </c>
      <c r="S43" s="189">
        <v>3</v>
      </c>
      <c r="T43" s="189">
        <v>1208</v>
      </c>
      <c r="U43" s="191">
        <v>82</v>
      </c>
      <c r="V43" s="219" t="s">
        <v>550</v>
      </c>
      <c r="W43" s="189" t="s">
        <v>550</v>
      </c>
      <c r="X43" s="194" t="s">
        <v>550</v>
      </c>
      <c r="Y43" s="189" t="s">
        <v>550</v>
      </c>
      <c r="Z43" s="189" t="s">
        <v>550</v>
      </c>
      <c r="AA43" s="194" t="s">
        <v>550</v>
      </c>
      <c r="AB43" s="189" t="s">
        <v>550</v>
      </c>
      <c r="AC43" s="189" t="s">
        <v>550</v>
      </c>
      <c r="AD43" s="194" t="s">
        <v>550</v>
      </c>
      <c r="AE43" s="189">
        <v>9</v>
      </c>
      <c r="AF43" s="189">
        <v>7545</v>
      </c>
      <c r="AG43" s="191">
        <v>501</v>
      </c>
      <c r="AH43" s="187" t="s">
        <v>550</v>
      </c>
      <c r="AI43" s="189" t="s">
        <v>550</v>
      </c>
      <c r="AJ43" s="189" t="s">
        <v>550</v>
      </c>
      <c r="AK43" s="189" t="s">
        <v>550</v>
      </c>
      <c r="AL43" s="189" t="s">
        <v>550</v>
      </c>
      <c r="AM43" s="194" t="s">
        <v>550</v>
      </c>
      <c r="AN43" s="189" t="s">
        <v>550</v>
      </c>
      <c r="AO43" s="189" t="s">
        <v>550</v>
      </c>
      <c r="AP43" s="194">
        <v>1</v>
      </c>
      <c r="AQ43" s="194">
        <v>5</v>
      </c>
      <c r="AR43" s="189">
        <v>1623850</v>
      </c>
      <c r="AS43" s="1044">
        <v>465.14125960659851</v>
      </c>
      <c r="AT43" s="189">
        <v>2747399</v>
      </c>
      <c r="AU43" s="227" t="s">
        <v>550</v>
      </c>
      <c r="AV43" s="219">
        <v>4</v>
      </c>
      <c r="AW43" s="189" t="s">
        <v>550</v>
      </c>
      <c r="AX43" s="189">
        <v>1</v>
      </c>
      <c r="AY43" s="194">
        <v>3</v>
      </c>
      <c r="AZ43" s="189" t="s">
        <v>550</v>
      </c>
      <c r="BA43" s="189" t="s">
        <v>550</v>
      </c>
      <c r="BB43" s="189" t="s">
        <v>550</v>
      </c>
      <c r="BC43" s="189" t="s">
        <v>550</v>
      </c>
      <c r="BD43" s="189" t="s">
        <v>550</v>
      </c>
      <c r="BE43" s="189" t="s">
        <v>550</v>
      </c>
      <c r="BF43" s="191">
        <v>13</v>
      </c>
      <c r="BG43" s="47"/>
      <c r="BH43" s="187">
        <v>3</v>
      </c>
      <c r="BI43" s="126">
        <v>14721</v>
      </c>
      <c r="BJ43" s="189">
        <v>1</v>
      </c>
      <c r="BK43" s="194">
        <v>24719</v>
      </c>
      <c r="BL43" s="189">
        <v>2</v>
      </c>
      <c r="BM43" s="189">
        <v>2</v>
      </c>
      <c r="BN43" s="189">
        <v>26843</v>
      </c>
      <c r="BO43" s="126">
        <v>3</v>
      </c>
      <c r="BP43" s="126">
        <v>2187</v>
      </c>
      <c r="BQ43" s="189">
        <v>5</v>
      </c>
      <c r="BR43" s="191">
        <v>24</v>
      </c>
      <c r="BS43" s="47"/>
      <c r="BT43" s="223">
        <v>3</v>
      </c>
      <c r="BU43" s="224">
        <v>1564</v>
      </c>
      <c r="BV43" s="786"/>
      <c r="BW43" s="187">
        <v>63</v>
      </c>
      <c r="BX43" s="189">
        <v>3720</v>
      </c>
      <c r="BY43" s="189">
        <v>3096</v>
      </c>
      <c r="BZ43" s="194" t="s">
        <v>550</v>
      </c>
      <c r="CA43" s="194" t="s">
        <v>550</v>
      </c>
      <c r="CB43" s="189" t="s">
        <v>550</v>
      </c>
      <c r="CC43" s="219">
        <v>19</v>
      </c>
      <c r="CD43" s="189">
        <v>760</v>
      </c>
      <c r="CE43" s="191">
        <v>442</v>
      </c>
      <c r="CF43" s="47"/>
      <c r="CG43" s="187">
        <v>330</v>
      </c>
      <c r="CH43" s="189">
        <v>55</v>
      </c>
      <c r="CI43" s="189">
        <v>14</v>
      </c>
      <c r="CJ43" s="189">
        <v>14</v>
      </c>
      <c r="CK43" s="189">
        <v>2</v>
      </c>
      <c r="CL43" s="194">
        <v>4</v>
      </c>
      <c r="CM43" s="194">
        <v>3</v>
      </c>
      <c r="CN43" s="189">
        <v>55</v>
      </c>
      <c r="CO43" s="194">
        <v>20098</v>
      </c>
      <c r="CP43" s="194">
        <v>335</v>
      </c>
      <c r="CQ43" s="194">
        <v>129</v>
      </c>
      <c r="CR43" s="191">
        <v>92</v>
      </c>
      <c r="CS43" s="47"/>
      <c r="CT43" s="187">
        <v>47</v>
      </c>
      <c r="CU43" s="194">
        <v>16</v>
      </c>
      <c r="CV43" s="194" t="s">
        <v>550</v>
      </c>
      <c r="CW43" s="194">
        <v>14</v>
      </c>
      <c r="CX43" s="194">
        <v>5</v>
      </c>
      <c r="CY43" s="226">
        <v>12</v>
      </c>
      <c r="CZ43" s="226" t="s">
        <v>550</v>
      </c>
      <c r="DA43" s="189">
        <v>770904.01</v>
      </c>
      <c r="DB43" s="191">
        <v>31103.759999999998</v>
      </c>
    </row>
    <row r="44" spans="1:106" ht="15.75" customHeight="1">
      <c r="A44" s="458" t="s">
        <v>493</v>
      </c>
      <c r="B44" s="258">
        <v>6</v>
      </c>
      <c r="C44" s="290">
        <v>431</v>
      </c>
      <c r="D44" s="290">
        <v>52</v>
      </c>
      <c r="E44" s="290">
        <v>15</v>
      </c>
      <c r="F44" s="290">
        <v>4</v>
      </c>
      <c r="G44" s="290">
        <v>3181</v>
      </c>
      <c r="H44" s="290">
        <v>669</v>
      </c>
      <c r="I44" s="272">
        <v>235</v>
      </c>
      <c r="J44" s="258">
        <v>44</v>
      </c>
      <c r="K44" s="259">
        <v>19786</v>
      </c>
      <c r="L44" s="260">
        <v>1451</v>
      </c>
      <c r="M44" s="259">
        <v>1</v>
      </c>
      <c r="N44" s="259">
        <v>572</v>
      </c>
      <c r="O44" s="259">
        <v>35</v>
      </c>
      <c r="P44" s="260">
        <v>19</v>
      </c>
      <c r="Q44" s="259">
        <v>10119</v>
      </c>
      <c r="R44" s="259">
        <v>757</v>
      </c>
      <c r="S44" s="259">
        <v>2</v>
      </c>
      <c r="T44" s="259">
        <v>502</v>
      </c>
      <c r="U44" s="261">
        <v>41</v>
      </c>
      <c r="V44" s="290" t="s">
        <v>550</v>
      </c>
      <c r="W44" s="260" t="s">
        <v>550</v>
      </c>
      <c r="X44" s="260" t="s">
        <v>550</v>
      </c>
      <c r="Y44" s="260" t="s">
        <v>550</v>
      </c>
      <c r="Z44" s="260" t="s">
        <v>550</v>
      </c>
      <c r="AA44" s="260" t="s">
        <v>550</v>
      </c>
      <c r="AB44" s="259" t="s">
        <v>550</v>
      </c>
      <c r="AC44" s="259" t="s">
        <v>550</v>
      </c>
      <c r="AD44" s="260" t="s">
        <v>550</v>
      </c>
      <c r="AE44" s="259">
        <v>2</v>
      </c>
      <c r="AF44" s="259">
        <v>2283</v>
      </c>
      <c r="AG44" s="261">
        <v>120</v>
      </c>
      <c r="AH44" s="258" t="s">
        <v>550</v>
      </c>
      <c r="AI44" s="259" t="s">
        <v>550</v>
      </c>
      <c r="AJ44" s="259" t="s">
        <v>550</v>
      </c>
      <c r="AK44" s="259" t="s">
        <v>550</v>
      </c>
      <c r="AL44" s="259" t="s">
        <v>550</v>
      </c>
      <c r="AM44" s="260" t="s">
        <v>550</v>
      </c>
      <c r="AN44" s="259" t="s">
        <v>550</v>
      </c>
      <c r="AO44" s="259" t="s">
        <v>550</v>
      </c>
      <c r="AP44" s="260">
        <v>2</v>
      </c>
      <c r="AQ44" s="260">
        <v>8</v>
      </c>
      <c r="AR44" s="259">
        <v>1191970</v>
      </c>
      <c r="AS44" s="1047">
        <v>300.8</v>
      </c>
      <c r="AT44" s="259">
        <v>3841278</v>
      </c>
      <c r="AU44" s="272">
        <v>6793</v>
      </c>
      <c r="AV44" s="290" t="s">
        <v>550</v>
      </c>
      <c r="AW44" s="259" t="s">
        <v>550</v>
      </c>
      <c r="AX44" s="259" t="s">
        <v>550</v>
      </c>
      <c r="AY44" s="260" t="s">
        <v>550</v>
      </c>
      <c r="AZ44" s="259" t="s">
        <v>550</v>
      </c>
      <c r="BA44" s="259" t="s">
        <v>550</v>
      </c>
      <c r="BB44" s="259" t="s">
        <v>550</v>
      </c>
      <c r="BC44" s="259" t="s">
        <v>550</v>
      </c>
      <c r="BD44" s="259" t="s">
        <v>550</v>
      </c>
      <c r="BE44" s="259" t="s">
        <v>550</v>
      </c>
      <c r="BF44" s="261" t="s">
        <v>550</v>
      </c>
      <c r="BG44" s="47"/>
      <c r="BH44" s="258">
        <v>4</v>
      </c>
      <c r="BI44" s="259">
        <v>17904</v>
      </c>
      <c r="BJ44" s="259">
        <v>1</v>
      </c>
      <c r="BK44" s="260">
        <v>25462</v>
      </c>
      <c r="BL44" s="259">
        <v>1</v>
      </c>
      <c r="BM44" s="259">
        <v>1</v>
      </c>
      <c r="BN44" s="259">
        <v>11220</v>
      </c>
      <c r="BO44" s="259">
        <v>2</v>
      </c>
      <c r="BP44" s="259">
        <v>10591</v>
      </c>
      <c r="BQ44" s="259">
        <v>5</v>
      </c>
      <c r="BR44" s="261">
        <v>21</v>
      </c>
      <c r="BS44" s="47"/>
      <c r="BT44" s="297">
        <v>2</v>
      </c>
      <c r="BU44" s="303">
        <v>1468</v>
      </c>
      <c r="BV44" s="786"/>
      <c r="BW44" s="258">
        <v>92</v>
      </c>
      <c r="BX44" s="259">
        <v>4726</v>
      </c>
      <c r="BY44" s="259">
        <v>4525</v>
      </c>
      <c r="BZ44" s="290">
        <v>4</v>
      </c>
      <c r="CA44" s="259">
        <v>200</v>
      </c>
      <c r="CB44" s="259">
        <v>158</v>
      </c>
      <c r="CC44" s="290" t="s">
        <v>550</v>
      </c>
      <c r="CD44" s="259" t="s">
        <v>550</v>
      </c>
      <c r="CE44" s="261" t="s">
        <v>550</v>
      </c>
      <c r="CF44" s="47"/>
      <c r="CG44" s="258">
        <v>464</v>
      </c>
      <c r="CH44" s="259">
        <v>32</v>
      </c>
      <c r="CI44" s="259">
        <v>14</v>
      </c>
      <c r="CJ44" s="259">
        <v>14</v>
      </c>
      <c r="CK44" s="259">
        <v>2</v>
      </c>
      <c r="CL44" s="260" t="s">
        <v>550</v>
      </c>
      <c r="CM44" s="260">
        <v>9</v>
      </c>
      <c r="CN44" s="259">
        <v>81</v>
      </c>
      <c r="CO44" s="260">
        <v>21205</v>
      </c>
      <c r="CP44" s="260">
        <v>137</v>
      </c>
      <c r="CQ44" s="260">
        <v>53</v>
      </c>
      <c r="CR44" s="261">
        <v>71</v>
      </c>
      <c r="CS44" s="47"/>
      <c r="CT44" s="258">
        <v>57</v>
      </c>
      <c r="CU44" s="260">
        <v>10</v>
      </c>
      <c r="CV44" s="260" t="s">
        <v>550</v>
      </c>
      <c r="CW44" s="260">
        <v>23</v>
      </c>
      <c r="CX44" s="260">
        <v>16</v>
      </c>
      <c r="CY44" s="299">
        <v>8</v>
      </c>
      <c r="CZ44" s="299" t="s">
        <v>550</v>
      </c>
      <c r="DA44" s="259">
        <v>743346</v>
      </c>
      <c r="DB44" s="261">
        <v>3446</v>
      </c>
    </row>
    <row r="45" spans="1:106" ht="15.75" customHeight="1">
      <c r="A45" s="638" t="s">
        <v>572</v>
      </c>
      <c r="B45" s="187" t="s">
        <v>550</v>
      </c>
      <c r="C45" s="219" t="s">
        <v>550</v>
      </c>
      <c r="D45" s="219" t="s">
        <v>550</v>
      </c>
      <c r="E45" s="219">
        <v>1</v>
      </c>
      <c r="F45" s="219" t="s">
        <v>550</v>
      </c>
      <c r="G45" s="219">
        <v>498</v>
      </c>
      <c r="H45" s="219">
        <v>498</v>
      </c>
      <c r="I45" s="227">
        <v>24</v>
      </c>
      <c r="J45" s="187">
        <v>27</v>
      </c>
      <c r="K45" s="189">
        <v>12358</v>
      </c>
      <c r="L45" s="194">
        <v>821</v>
      </c>
      <c r="M45" s="189" t="s">
        <v>550</v>
      </c>
      <c r="N45" s="189" t="s">
        <v>550</v>
      </c>
      <c r="O45" s="189" t="s">
        <v>550</v>
      </c>
      <c r="P45" s="194">
        <v>14</v>
      </c>
      <c r="Q45" s="189">
        <v>6130</v>
      </c>
      <c r="R45" s="189">
        <v>499</v>
      </c>
      <c r="S45" s="189">
        <v>1</v>
      </c>
      <c r="T45" s="189">
        <v>154</v>
      </c>
      <c r="U45" s="191">
        <v>13</v>
      </c>
      <c r="V45" s="219">
        <v>1</v>
      </c>
      <c r="W45" s="189">
        <v>397</v>
      </c>
      <c r="X45" s="189">
        <v>42</v>
      </c>
      <c r="Y45" s="189" t="s">
        <v>550</v>
      </c>
      <c r="Z45" s="189" t="s">
        <v>550</v>
      </c>
      <c r="AA45" s="189" t="s">
        <v>550</v>
      </c>
      <c r="AB45" s="189" t="s">
        <v>550</v>
      </c>
      <c r="AC45" s="189" t="s">
        <v>550</v>
      </c>
      <c r="AD45" s="189" t="s">
        <v>550</v>
      </c>
      <c r="AE45" s="189">
        <v>1</v>
      </c>
      <c r="AF45" s="189">
        <v>665</v>
      </c>
      <c r="AG45" s="191">
        <v>46</v>
      </c>
      <c r="AH45" s="187" t="s">
        <v>550</v>
      </c>
      <c r="AI45" s="189" t="s">
        <v>550</v>
      </c>
      <c r="AJ45" s="189" t="s">
        <v>550</v>
      </c>
      <c r="AK45" s="189" t="s">
        <v>550</v>
      </c>
      <c r="AL45" s="189" t="s">
        <v>550</v>
      </c>
      <c r="AM45" s="194" t="s">
        <v>550</v>
      </c>
      <c r="AN45" s="189" t="s">
        <v>550</v>
      </c>
      <c r="AO45" s="189" t="s">
        <v>550</v>
      </c>
      <c r="AP45" s="194" t="s">
        <v>550</v>
      </c>
      <c r="AQ45" s="194">
        <v>4</v>
      </c>
      <c r="AR45" s="189">
        <v>739369</v>
      </c>
      <c r="AS45" s="1044">
        <v>281.3</v>
      </c>
      <c r="AT45" s="189">
        <v>1454034</v>
      </c>
      <c r="AU45" s="227" t="s">
        <v>550</v>
      </c>
      <c r="AV45" s="219">
        <v>4</v>
      </c>
      <c r="AW45" s="189" t="s">
        <v>550</v>
      </c>
      <c r="AX45" s="189" t="s">
        <v>550</v>
      </c>
      <c r="AY45" s="194">
        <v>4</v>
      </c>
      <c r="AZ45" s="189" t="s">
        <v>550</v>
      </c>
      <c r="BA45" s="189" t="s">
        <v>550</v>
      </c>
      <c r="BB45" s="189" t="s">
        <v>550</v>
      </c>
      <c r="BC45" s="189" t="s">
        <v>550</v>
      </c>
      <c r="BD45" s="189" t="s">
        <v>550</v>
      </c>
      <c r="BE45" s="189" t="s">
        <v>550</v>
      </c>
      <c r="BF45" s="191" t="s">
        <v>550</v>
      </c>
      <c r="BG45" s="47"/>
      <c r="BH45" s="187">
        <v>2</v>
      </c>
      <c r="BI45" s="189">
        <v>15776</v>
      </c>
      <c r="BJ45" s="408" t="s">
        <v>550</v>
      </c>
      <c r="BK45" s="408" t="s">
        <v>550</v>
      </c>
      <c r="BL45" s="189">
        <v>2</v>
      </c>
      <c r="BM45" s="189">
        <v>2</v>
      </c>
      <c r="BN45" s="189">
        <v>18365</v>
      </c>
      <c r="BO45" s="189">
        <v>1</v>
      </c>
      <c r="BP45" s="189">
        <v>454</v>
      </c>
      <c r="BQ45" s="189">
        <v>2</v>
      </c>
      <c r="BR45" s="191">
        <v>8</v>
      </c>
      <c r="BS45" s="47"/>
      <c r="BT45" s="223">
        <v>1</v>
      </c>
      <c r="BU45" s="1272">
        <v>1317</v>
      </c>
      <c r="BV45" s="786"/>
      <c r="BW45" s="114">
        <v>84</v>
      </c>
      <c r="BX45" s="189">
        <v>4080</v>
      </c>
      <c r="BY45" s="126">
        <v>3416</v>
      </c>
      <c r="BZ45" s="47" t="s">
        <v>550</v>
      </c>
      <c r="CA45" s="126" t="s">
        <v>550</v>
      </c>
      <c r="CB45" s="144" t="s">
        <v>550</v>
      </c>
      <c r="CC45" s="126">
        <v>5</v>
      </c>
      <c r="CD45" s="126">
        <v>192</v>
      </c>
      <c r="CE45" s="128">
        <v>94</v>
      </c>
      <c r="CF45" s="47"/>
      <c r="CG45" s="187">
        <v>258</v>
      </c>
      <c r="CH45" s="189">
        <v>31</v>
      </c>
      <c r="CI45" s="189">
        <v>8</v>
      </c>
      <c r="CJ45" s="189">
        <v>8</v>
      </c>
      <c r="CK45" s="189">
        <v>1</v>
      </c>
      <c r="CL45" s="194" t="s">
        <v>789</v>
      </c>
      <c r="CM45" s="194">
        <v>5</v>
      </c>
      <c r="CN45" s="189">
        <v>42</v>
      </c>
      <c r="CO45" s="194">
        <v>15358</v>
      </c>
      <c r="CP45" s="194">
        <v>203</v>
      </c>
      <c r="CQ45" s="194">
        <v>123</v>
      </c>
      <c r="CR45" s="191">
        <v>48</v>
      </c>
      <c r="CS45" s="47"/>
      <c r="CT45" s="187">
        <v>37</v>
      </c>
      <c r="CU45" s="194">
        <v>11</v>
      </c>
      <c r="CV45" s="194" t="s">
        <v>550</v>
      </c>
      <c r="CW45" s="194">
        <v>8</v>
      </c>
      <c r="CX45" s="194">
        <v>9</v>
      </c>
      <c r="CY45" s="226">
        <v>9</v>
      </c>
      <c r="CZ45" s="194" t="s">
        <v>550</v>
      </c>
      <c r="DA45" s="189">
        <v>671616</v>
      </c>
      <c r="DB45" s="191">
        <v>7159</v>
      </c>
    </row>
    <row r="46" spans="1:106" ht="15.75" customHeight="1">
      <c r="A46" s="458" t="s">
        <v>571</v>
      </c>
      <c r="B46" s="258">
        <v>4</v>
      </c>
      <c r="C46" s="290">
        <v>94</v>
      </c>
      <c r="D46" s="290">
        <v>26</v>
      </c>
      <c r="E46" s="290">
        <v>5</v>
      </c>
      <c r="F46" s="290" t="s">
        <v>550</v>
      </c>
      <c r="G46" s="290">
        <v>1204</v>
      </c>
      <c r="H46" s="290" t="s">
        <v>550</v>
      </c>
      <c r="I46" s="272">
        <v>84</v>
      </c>
      <c r="J46" s="258">
        <v>24</v>
      </c>
      <c r="K46" s="259">
        <v>10443</v>
      </c>
      <c r="L46" s="260">
        <v>743</v>
      </c>
      <c r="M46" s="259">
        <v>1</v>
      </c>
      <c r="N46" s="259">
        <v>507</v>
      </c>
      <c r="O46" s="259">
        <v>42</v>
      </c>
      <c r="P46" s="260">
        <v>12</v>
      </c>
      <c r="Q46" s="259">
        <v>5375</v>
      </c>
      <c r="R46" s="259">
        <v>421</v>
      </c>
      <c r="S46" s="259">
        <v>2</v>
      </c>
      <c r="T46" s="259">
        <v>907</v>
      </c>
      <c r="U46" s="261">
        <v>59</v>
      </c>
      <c r="V46" s="290" t="s">
        <v>550</v>
      </c>
      <c r="W46" s="259" t="s">
        <v>550</v>
      </c>
      <c r="X46" s="259" t="s">
        <v>550</v>
      </c>
      <c r="Y46" s="260" t="s">
        <v>550</v>
      </c>
      <c r="Z46" s="260" t="s">
        <v>550</v>
      </c>
      <c r="AA46" s="260" t="s">
        <v>550</v>
      </c>
      <c r="AB46" s="259" t="s">
        <v>550</v>
      </c>
      <c r="AC46" s="259" t="s">
        <v>550</v>
      </c>
      <c r="AD46" s="259" t="s">
        <v>550</v>
      </c>
      <c r="AE46" s="260">
        <v>5</v>
      </c>
      <c r="AF46" s="260">
        <v>4044</v>
      </c>
      <c r="AG46" s="261">
        <v>280</v>
      </c>
      <c r="AH46" s="258" t="s">
        <v>550</v>
      </c>
      <c r="AI46" s="259" t="s">
        <v>550</v>
      </c>
      <c r="AJ46" s="259" t="s">
        <v>550</v>
      </c>
      <c r="AK46" s="259" t="s">
        <v>550</v>
      </c>
      <c r="AL46" s="259" t="s">
        <v>550</v>
      </c>
      <c r="AM46" s="260" t="s">
        <v>550</v>
      </c>
      <c r="AN46" s="259" t="s">
        <v>550</v>
      </c>
      <c r="AO46" s="259" t="s">
        <v>550</v>
      </c>
      <c r="AP46" s="260">
        <v>1</v>
      </c>
      <c r="AQ46" s="260">
        <v>3</v>
      </c>
      <c r="AR46" s="259">
        <v>572647</v>
      </c>
      <c r="AS46" s="1047">
        <v>251</v>
      </c>
      <c r="AT46" s="259">
        <v>978269</v>
      </c>
      <c r="AU46" s="272">
        <v>12226</v>
      </c>
      <c r="AV46" s="290">
        <v>1</v>
      </c>
      <c r="AW46" s="259" t="s">
        <v>550</v>
      </c>
      <c r="AX46" s="259" t="s">
        <v>550</v>
      </c>
      <c r="AY46" s="260">
        <v>1</v>
      </c>
      <c r="AZ46" s="259" t="s">
        <v>550</v>
      </c>
      <c r="BA46" s="259" t="s">
        <v>550</v>
      </c>
      <c r="BB46" s="259" t="s">
        <v>550</v>
      </c>
      <c r="BC46" s="259" t="s">
        <v>550</v>
      </c>
      <c r="BD46" s="259" t="s">
        <v>550</v>
      </c>
      <c r="BE46" s="259" t="s">
        <v>550</v>
      </c>
      <c r="BF46" s="261" t="s">
        <v>550</v>
      </c>
      <c r="BG46" s="47"/>
      <c r="BH46" s="258">
        <v>2</v>
      </c>
      <c r="BI46" s="259">
        <v>8755</v>
      </c>
      <c r="BJ46" s="259" t="s">
        <v>550</v>
      </c>
      <c r="BK46" s="260" t="s">
        <v>550</v>
      </c>
      <c r="BL46" s="259" t="s">
        <v>550</v>
      </c>
      <c r="BM46" s="259" t="s">
        <v>550</v>
      </c>
      <c r="BN46" s="259" t="s">
        <v>550</v>
      </c>
      <c r="BO46" s="259" t="s">
        <v>550</v>
      </c>
      <c r="BP46" s="259" t="s">
        <v>550</v>
      </c>
      <c r="BQ46" s="259">
        <v>2</v>
      </c>
      <c r="BR46" s="261">
        <v>6</v>
      </c>
      <c r="BS46" s="47"/>
      <c r="BT46" s="297">
        <v>2</v>
      </c>
      <c r="BU46" s="302">
        <v>1209</v>
      </c>
      <c r="BV46" s="786"/>
      <c r="BW46" s="270">
        <v>41</v>
      </c>
      <c r="BX46" s="259">
        <v>2550</v>
      </c>
      <c r="BY46" s="259">
        <v>2224</v>
      </c>
      <c r="BZ46" s="290" t="s">
        <v>550</v>
      </c>
      <c r="CA46" s="290" t="s">
        <v>550</v>
      </c>
      <c r="CB46" s="290" t="s">
        <v>550</v>
      </c>
      <c r="CC46" s="290" t="s">
        <v>550</v>
      </c>
      <c r="CD46" s="290" t="s">
        <v>550</v>
      </c>
      <c r="CE46" s="471" t="s">
        <v>550</v>
      </c>
      <c r="CF46" s="47"/>
      <c r="CG46" s="258">
        <v>191</v>
      </c>
      <c r="CH46" s="259">
        <v>24</v>
      </c>
      <c r="CI46" s="259">
        <v>9</v>
      </c>
      <c r="CJ46" s="259">
        <v>7</v>
      </c>
      <c r="CK46" s="259">
        <v>1</v>
      </c>
      <c r="CL46" s="260" t="s">
        <v>550</v>
      </c>
      <c r="CM46" s="260">
        <v>6</v>
      </c>
      <c r="CN46" s="259">
        <v>52</v>
      </c>
      <c r="CO46" s="260">
        <v>14553</v>
      </c>
      <c r="CP46" s="260">
        <v>90</v>
      </c>
      <c r="CQ46" s="260">
        <v>58</v>
      </c>
      <c r="CR46" s="261">
        <v>56</v>
      </c>
      <c r="CS46" s="47"/>
      <c r="CT46" s="258">
        <v>57</v>
      </c>
      <c r="CU46" s="260">
        <v>2</v>
      </c>
      <c r="CV46" s="260" t="s">
        <v>550</v>
      </c>
      <c r="CW46" s="260">
        <v>35</v>
      </c>
      <c r="CX46" s="260">
        <v>10</v>
      </c>
      <c r="CY46" s="299">
        <v>9</v>
      </c>
      <c r="CZ46" s="299">
        <v>1</v>
      </c>
      <c r="DA46" s="259">
        <v>399839</v>
      </c>
      <c r="DB46" s="261">
        <v>27461</v>
      </c>
    </row>
    <row r="47" spans="1:106" ht="15.75" customHeight="1">
      <c r="A47" s="638" t="s">
        <v>494</v>
      </c>
      <c r="B47" s="125">
        <v>6</v>
      </c>
      <c r="C47" s="144">
        <v>446</v>
      </c>
      <c r="D47" s="144">
        <v>49</v>
      </c>
      <c r="E47" s="431">
        <v>11</v>
      </c>
      <c r="F47" s="431">
        <v>4</v>
      </c>
      <c r="G47" s="431">
        <v>1469</v>
      </c>
      <c r="H47" s="431">
        <v>1376</v>
      </c>
      <c r="I47" s="433">
        <v>155</v>
      </c>
      <c r="J47" s="125">
        <v>49</v>
      </c>
      <c r="K47" s="126">
        <v>19991</v>
      </c>
      <c r="L47" s="127">
        <v>1397</v>
      </c>
      <c r="M47" s="408" t="s">
        <v>550</v>
      </c>
      <c r="N47" s="408" t="s">
        <v>550</v>
      </c>
      <c r="O47" s="408" t="s">
        <v>550</v>
      </c>
      <c r="P47" s="127">
        <v>23</v>
      </c>
      <c r="Q47" s="126">
        <v>10009</v>
      </c>
      <c r="R47" s="126">
        <v>819</v>
      </c>
      <c r="S47" s="408">
        <v>2</v>
      </c>
      <c r="T47" s="408">
        <v>1114</v>
      </c>
      <c r="U47" s="423">
        <v>61</v>
      </c>
      <c r="V47" s="219">
        <v>2</v>
      </c>
      <c r="W47" s="189">
        <v>1803</v>
      </c>
      <c r="X47" s="189">
        <v>130</v>
      </c>
      <c r="Y47" s="189" t="s">
        <v>550</v>
      </c>
      <c r="Z47" s="189" t="s">
        <v>550</v>
      </c>
      <c r="AA47" s="189" t="s">
        <v>550</v>
      </c>
      <c r="AB47" s="189">
        <v>1</v>
      </c>
      <c r="AC47" s="189">
        <v>704</v>
      </c>
      <c r="AD47" s="189">
        <v>61</v>
      </c>
      <c r="AE47" s="408">
        <v>13</v>
      </c>
      <c r="AF47" s="408">
        <v>11199</v>
      </c>
      <c r="AG47" s="423">
        <v>898</v>
      </c>
      <c r="AH47" s="187" t="s">
        <v>550</v>
      </c>
      <c r="AI47" s="189" t="s">
        <v>550</v>
      </c>
      <c r="AJ47" s="189" t="s">
        <v>550</v>
      </c>
      <c r="AK47" s="408">
        <v>1</v>
      </c>
      <c r="AL47" s="408">
        <v>81</v>
      </c>
      <c r="AM47" s="408">
        <v>21</v>
      </c>
      <c r="AN47" s="189" t="s">
        <v>550</v>
      </c>
      <c r="AO47" s="189" t="s">
        <v>550</v>
      </c>
      <c r="AP47" s="194">
        <v>2</v>
      </c>
      <c r="AQ47" s="127">
        <v>3</v>
      </c>
      <c r="AR47" s="126">
        <v>842443</v>
      </c>
      <c r="AS47" s="1044">
        <v>172.5</v>
      </c>
      <c r="AT47" s="126">
        <v>1584336</v>
      </c>
      <c r="AU47" s="347">
        <v>46991</v>
      </c>
      <c r="AV47" s="219">
        <v>7</v>
      </c>
      <c r="AW47" s="189" t="s">
        <v>550</v>
      </c>
      <c r="AX47" s="189" t="s">
        <v>550</v>
      </c>
      <c r="AY47" s="194">
        <v>6</v>
      </c>
      <c r="AZ47" s="189">
        <v>1</v>
      </c>
      <c r="BA47" s="189" t="s">
        <v>550</v>
      </c>
      <c r="BB47" s="189" t="s">
        <v>550</v>
      </c>
      <c r="BC47" s="189" t="s">
        <v>550</v>
      </c>
      <c r="BD47" s="189" t="s">
        <v>550</v>
      </c>
      <c r="BE47" s="189" t="s">
        <v>550</v>
      </c>
      <c r="BF47" s="191">
        <v>36</v>
      </c>
      <c r="BG47" s="47"/>
      <c r="BH47" s="125">
        <v>2</v>
      </c>
      <c r="BI47" s="126">
        <v>16141</v>
      </c>
      <c r="BJ47" s="126">
        <v>1</v>
      </c>
      <c r="BK47" s="127">
        <v>13500</v>
      </c>
      <c r="BL47" s="126">
        <v>7</v>
      </c>
      <c r="BM47" s="126">
        <v>7</v>
      </c>
      <c r="BN47" s="126">
        <v>58931</v>
      </c>
      <c r="BO47" s="126">
        <v>1</v>
      </c>
      <c r="BP47" s="126">
        <v>850</v>
      </c>
      <c r="BQ47" s="126">
        <v>4</v>
      </c>
      <c r="BR47" s="128">
        <v>16</v>
      </c>
      <c r="BS47" s="47"/>
      <c r="BT47" s="125">
        <v>1</v>
      </c>
      <c r="BU47" s="128">
        <v>1500</v>
      </c>
      <c r="BV47" s="786"/>
      <c r="BW47" s="187" t="s">
        <v>550</v>
      </c>
      <c r="BX47" s="189" t="s">
        <v>550</v>
      </c>
      <c r="BY47" s="189" t="s">
        <v>550</v>
      </c>
      <c r="BZ47" s="127">
        <v>50</v>
      </c>
      <c r="CA47" s="127">
        <v>4486</v>
      </c>
      <c r="CB47" s="126">
        <v>4148</v>
      </c>
      <c r="CC47" s="126">
        <v>6</v>
      </c>
      <c r="CD47" s="126">
        <v>314</v>
      </c>
      <c r="CE47" s="128">
        <v>186</v>
      </c>
      <c r="CF47" s="47"/>
      <c r="CG47" s="187">
        <v>510</v>
      </c>
      <c r="CH47" s="189">
        <v>67</v>
      </c>
      <c r="CI47" s="189">
        <v>18</v>
      </c>
      <c r="CJ47" s="189">
        <v>18</v>
      </c>
      <c r="CK47" s="189">
        <v>3</v>
      </c>
      <c r="CL47" s="434">
        <v>3</v>
      </c>
      <c r="CM47" s="194">
        <v>9</v>
      </c>
      <c r="CN47" s="189">
        <v>131</v>
      </c>
      <c r="CO47" s="194">
        <v>29689</v>
      </c>
      <c r="CP47" s="194">
        <v>317</v>
      </c>
      <c r="CQ47" s="194">
        <v>208</v>
      </c>
      <c r="CR47" s="191">
        <v>102</v>
      </c>
      <c r="CS47" s="47"/>
      <c r="CT47" s="125">
        <v>90</v>
      </c>
      <c r="CU47" s="127">
        <v>18</v>
      </c>
      <c r="CV47" s="127">
        <v>2</v>
      </c>
      <c r="CW47" s="127">
        <v>53</v>
      </c>
      <c r="CX47" s="127">
        <v>13</v>
      </c>
      <c r="CY47" s="225">
        <v>4</v>
      </c>
      <c r="CZ47" s="225" t="s">
        <v>550</v>
      </c>
      <c r="DA47" s="189">
        <v>1147280.75</v>
      </c>
      <c r="DB47" s="191">
        <v>10349.629999999999</v>
      </c>
    </row>
    <row r="48" spans="1:106" ht="15.75" customHeight="1">
      <c r="A48" s="458" t="s">
        <v>495</v>
      </c>
      <c r="B48" s="258">
        <v>34</v>
      </c>
      <c r="C48" s="290">
        <v>1185</v>
      </c>
      <c r="D48" s="290">
        <v>101</v>
      </c>
      <c r="E48" s="290">
        <v>7</v>
      </c>
      <c r="F48" s="482" t="s">
        <v>550</v>
      </c>
      <c r="G48" s="482">
        <v>872</v>
      </c>
      <c r="H48" s="482" t="s">
        <v>550</v>
      </c>
      <c r="I48" s="272">
        <v>96</v>
      </c>
      <c r="J48" s="258">
        <v>66</v>
      </c>
      <c r="K48" s="259">
        <v>26950</v>
      </c>
      <c r="L48" s="260">
        <v>1615</v>
      </c>
      <c r="M48" s="260" t="s">
        <v>550</v>
      </c>
      <c r="N48" s="260" t="s">
        <v>550</v>
      </c>
      <c r="O48" s="259" t="s">
        <v>550</v>
      </c>
      <c r="P48" s="260">
        <v>32</v>
      </c>
      <c r="Q48" s="259">
        <v>13147</v>
      </c>
      <c r="R48" s="259">
        <v>869</v>
      </c>
      <c r="S48" s="259">
        <v>5</v>
      </c>
      <c r="T48" s="259">
        <v>933</v>
      </c>
      <c r="U48" s="261">
        <v>71</v>
      </c>
      <c r="V48" s="294">
        <v>3</v>
      </c>
      <c r="W48" s="260">
        <v>2030</v>
      </c>
      <c r="X48" s="260">
        <v>157</v>
      </c>
      <c r="Y48" s="260" t="s">
        <v>550</v>
      </c>
      <c r="Z48" s="260" t="s">
        <v>550</v>
      </c>
      <c r="AA48" s="259" t="s">
        <v>550</v>
      </c>
      <c r="AB48" s="259">
        <v>3</v>
      </c>
      <c r="AC48" s="259">
        <v>2162</v>
      </c>
      <c r="AD48" s="259">
        <v>134</v>
      </c>
      <c r="AE48" s="259">
        <v>6</v>
      </c>
      <c r="AF48" s="259">
        <v>2792</v>
      </c>
      <c r="AG48" s="261">
        <v>262</v>
      </c>
      <c r="AH48" s="258" t="s">
        <v>550</v>
      </c>
      <c r="AI48" s="259" t="s">
        <v>550</v>
      </c>
      <c r="AJ48" s="259" t="s">
        <v>550</v>
      </c>
      <c r="AK48" s="259">
        <v>2</v>
      </c>
      <c r="AL48" s="259">
        <v>884</v>
      </c>
      <c r="AM48" s="260">
        <v>123</v>
      </c>
      <c r="AN48" s="260" t="s">
        <v>550</v>
      </c>
      <c r="AO48" s="259" t="s">
        <v>550</v>
      </c>
      <c r="AP48" s="260">
        <v>1</v>
      </c>
      <c r="AQ48" s="260">
        <v>15</v>
      </c>
      <c r="AR48" s="259">
        <v>1387227</v>
      </c>
      <c r="AS48" s="1047">
        <v>262</v>
      </c>
      <c r="AT48" s="259">
        <v>1899331</v>
      </c>
      <c r="AU48" s="486" t="s">
        <v>550</v>
      </c>
      <c r="AV48" s="290">
        <v>15</v>
      </c>
      <c r="AW48" s="259" t="s">
        <v>550</v>
      </c>
      <c r="AX48" s="259">
        <v>2</v>
      </c>
      <c r="AY48" s="260">
        <v>5</v>
      </c>
      <c r="AZ48" s="259">
        <v>4</v>
      </c>
      <c r="BA48" s="259" t="s">
        <v>550</v>
      </c>
      <c r="BB48" s="259">
        <v>2</v>
      </c>
      <c r="BC48" s="259">
        <v>1</v>
      </c>
      <c r="BD48" s="259" t="s">
        <v>550</v>
      </c>
      <c r="BE48" s="259">
        <v>1</v>
      </c>
      <c r="BF48" s="261">
        <v>68</v>
      </c>
      <c r="BG48" s="47"/>
      <c r="BH48" s="258">
        <v>8</v>
      </c>
      <c r="BI48" s="259">
        <v>32880</v>
      </c>
      <c r="BJ48" s="259">
        <v>1</v>
      </c>
      <c r="BK48" s="260">
        <v>39600</v>
      </c>
      <c r="BL48" s="259">
        <v>8</v>
      </c>
      <c r="BM48" s="259">
        <v>9</v>
      </c>
      <c r="BN48" s="259">
        <v>139175</v>
      </c>
      <c r="BO48" s="259">
        <v>5</v>
      </c>
      <c r="BP48" s="259">
        <v>2079</v>
      </c>
      <c r="BQ48" s="259">
        <v>9</v>
      </c>
      <c r="BR48" s="261">
        <v>37</v>
      </c>
      <c r="BS48" s="47"/>
      <c r="BT48" s="297">
        <v>2</v>
      </c>
      <c r="BU48" s="379">
        <v>1657</v>
      </c>
      <c r="BV48" s="786"/>
      <c r="BW48" s="258">
        <v>67</v>
      </c>
      <c r="BX48" s="259">
        <v>6246</v>
      </c>
      <c r="BY48" s="259">
        <v>4205</v>
      </c>
      <c r="BZ48" s="290" t="s">
        <v>550</v>
      </c>
      <c r="CA48" s="259" t="s">
        <v>550</v>
      </c>
      <c r="CB48" s="259" t="s">
        <v>550</v>
      </c>
      <c r="CC48" s="290">
        <v>9</v>
      </c>
      <c r="CD48" s="259">
        <v>317</v>
      </c>
      <c r="CE48" s="261">
        <v>260</v>
      </c>
      <c r="CF48" s="47"/>
      <c r="CG48" s="270">
        <v>578</v>
      </c>
      <c r="CH48" s="259">
        <v>59</v>
      </c>
      <c r="CI48" s="259">
        <v>23</v>
      </c>
      <c r="CJ48" s="259">
        <v>21</v>
      </c>
      <c r="CK48" s="259">
        <v>5</v>
      </c>
      <c r="CL48" s="259">
        <v>2</v>
      </c>
      <c r="CM48" s="259">
        <v>13</v>
      </c>
      <c r="CN48" s="259">
        <v>164</v>
      </c>
      <c r="CO48" s="260">
        <v>26567</v>
      </c>
      <c r="CP48" s="260">
        <v>529</v>
      </c>
      <c r="CQ48" s="260">
        <v>341</v>
      </c>
      <c r="CR48" s="261">
        <v>254</v>
      </c>
      <c r="CS48" s="47"/>
      <c r="CT48" s="270">
        <v>97</v>
      </c>
      <c r="CU48" s="260">
        <v>34</v>
      </c>
      <c r="CV48" s="260">
        <v>2</v>
      </c>
      <c r="CW48" s="260">
        <v>11</v>
      </c>
      <c r="CX48" s="260">
        <v>27</v>
      </c>
      <c r="CY48" s="259">
        <v>23</v>
      </c>
      <c r="CZ48" s="299" t="s">
        <v>550</v>
      </c>
      <c r="DA48" s="259">
        <v>1975959</v>
      </c>
      <c r="DB48" s="261">
        <v>30292</v>
      </c>
    </row>
    <row r="49" spans="1:106" ht="15.75" customHeight="1">
      <c r="A49" s="638" t="s">
        <v>496</v>
      </c>
      <c r="B49" s="187">
        <v>9</v>
      </c>
      <c r="C49" s="219">
        <v>470</v>
      </c>
      <c r="D49" s="219">
        <v>60</v>
      </c>
      <c r="E49" s="219">
        <v>11</v>
      </c>
      <c r="F49" s="144">
        <v>1</v>
      </c>
      <c r="G49" s="219">
        <v>2146</v>
      </c>
      <c r="H49" s="144">
        <v>26</v>
      </c>
      <c r="I49" s="227">
        <v>402</v>
      </c>
      <c r="J49" s="187">
        <v>41</v>
      </c>
      <c r="K49" s="189">
        <v>20296</v>
      </c>
      <c r="L49" s="194">
        <v>1348</v>
      </c>
      <c r="M49" s="189">
        <v>1</v>
      </c>
      <c r="N49" s="189">
        <v>117</v>
      </c>
      <c r="O49" s="189">
        <v>18</v>
      </c>
      <c r="P49" s="194">
        <v>18</v>
      </c>
      <c r="Q49" s="189">
        <v>9660</v>
      </c>
      <c r="R49" s="189">
        <v>643</v>
      </c>
      <c r="S49" s="189">
        <v>2</v>
      </c>
      <c r="T49" s="189">
        <v>156</v>
      </c>
      <c r="U49" s="191">
        <v>26</v>
      </c>
      <c r="V49" s="219" t="s">
        <v>550</v>
      </c>
      <c r="W49" s="189" t="s">
        <v>550</v>
      </c>
      <c r="X49" s="189" t="s">
        <v>550</v>
      </c>
      <c r="Y49" s="189" t="s">
        <v>550</v>
      </c>
      <c r="Z49" s="189" t="s">
        <v>550</v>
      </c>
      <c r="AA49" s="189" t="s">
        <v>550</v>
      </c>
      <c r="AB49" s="189">
        <v>2</v>
      </c>
      <c r="AC49" s="189">
        <v>1982</v>
      </c>
      <c r="AD49" s="189">
        <v>185</v>
      </c>
      <c r="AE49" s="189">
        <v>9</v>
      </c>
      <c r="AF49" s="189">
        <v>6191</v>
      </c>
      <c r="AG49" s="191">
        <v>564</v>
      </c>
      <c r="AH49" s="187">
        <v>1</v>
      </c>
      <c r="AI49" s="189">
        <v>225</v>
      </c>
      <c r="AJ49" s="189">
        <v>46</v>
      </c>
      <c r="AK49" s="189">
        <v>1</v>
      </c>
      <c r="AL49" s="189">
        <v>113</v>
      </c>
      <c r="AM49" s="194">
        <v>41</v>
      </c>
      <c r="AN49" s="189" t="s">
        <v>550</v>
      </c>
      <c r="AO49" s="189" t="s">
        <v>550</v>
      </c>
      <c r="AP49" s="194">
        <v>1</v>
      </c>
      <c r="AQ49" s="194">
        <v>2</v>
      </c>
      <c r="AR49" s="189">
        <v>748751</v>
      </c>
      <c r="AS49" s="1046">
        <v>164.3</v>
      </c>
      <c r="AT49" s="189">
        <v>1434288</v>
      </c>
      <c r="AU49" s="227">
        <v>9438</v>
      </c>
      <c r="AV49" s="219">
        <v>5</v>
      </c>
      <c r="AW49" s="189" t="s">
        <v>550</v>
      </c>
      <c r="AX49" s="189" t="s">
        <v>550</v>
      </c>
      <c r="AY49" s="194">
        <v>5</v>
      </c>
      <c r="AZ49" s="189" t="s">
        <v>550</v>
      </c>
      <c r="BA49" s="189" t="s">
        <v>550</v>
      </c>
      <c r="BB49" s="189" t="s">
        <v>550</v>
      </c>
      <c r="BC49" s="189" t="s">
        <v>550</v>
      </c>
      <c r="BD49" s="189" t="s">
        <v>550</v>
      </c>
      <c r="BE49" s="189" t="s">
        <v>550</v>
      </c>
      <c r="BF49" s="191" t="s">
        <v>550</v>
      </c>
      <c r="BG49" s="47"/>
      <c r="BH49" s="187">
        <v>7</v>
      </c>
      <c r="BI49" s="189">
        <v>24514</v>
      </c>
      <c r="BJ49" s="189">
        <v>1</v>
      </c>
      <c r="BK49" s="194">
        <v>30215</v>
      </c>
      <c r="BL49" s="189">
        <v>6</v>
      </c>
      <c r="BM49" s="189">
        <v>6</v>
      </c>
      <c r="BN49" s="189">
        <v>66298</v>
      </c>
      <c r="BO49" s="189">
        <v>2</v>
      </c>
      <c r="BP49" s="189">
        <v>824</v>
      </c>
      <c r="BQ49" s="189">
        <v>2</v>
      </c>
      <c r="BR49" s="191">
        <v>12</v>
      </c>
      <c r="BS49" s="47"/>
      <c r="BT49" s="223" t="s">
        <v>550</v>
      </c>
      <c r="BU49" s="191" t="s">
        <v>550</v>
      </c>
      <c r="BV49" s="786"/>
      <c r="BW49" s="187">
        <v>56</v>
      </c>
      <c r="BX49" s="189">
        <v>2532</v>
      </c>
      <c r="BY49" s="189">
        <v>2681</v>
      </c>
      <c r="BZ49" s="47" t="s">
        <v>550</v>
      </c>
      <c r="CA49" s="126" t="s">
        <v>550</v>
      </c>
      <c r="CB49" s="144" t="s">
        <v>550</v>
      </c>
      <c r="CC49" s="219">
        <v>37</v>
      </c>
      <c r="CD49" s="219">
        <v>926</v>
      </c>
      <c r="CE49" s="227">
        <v>678</v>
      </c>
      <c r="CF49" s="47"/>
      <c r="CG49" s="187">
        <v>449</v>
      </c>
      <c r="CH49" s="189">
        <v>57</v>
      </c>
      <c r="CI49" s="189">
        <v>14</v>
      </c>
      <c r="CJ49" s="189">
        <v>14</v>
      </c>
      <c r="CK49" s="189">
        <v>4</v>
      </c>
      <c r="CL49" s="194">
        <v>3</v>
      </c>
      <c r="CM49" s="194">
        <v>3</v>
      </c>
      <c r="CN49" s="189">
        <v>112</v>
      </c>
      <c r="CO49" s="194">
        <v>28198</v>
      </c>
      <c r="CP49" s="194">
        <v>630</v>
      </c>
      <c r="CQ49" s="194">
        <v>75</v>
      </c>
      <c r="CR49" s="191">
        <v>84</v>
      </c>
      <c r="CS49" s="47"/>
      <c r="CT49" s="187">
        <v>171</v>
      </c>
      <c r="CU49" s="194">
        <v>18</v>
      </c>
      <c r="CV49" s="194" t="s">
        <v>550</v>
      </c>
      <c r="CW49" s="194">
        <v>116</v>
      </c>
      <c r="CX49" s="194">
        <v>24</v>
      </c>
      <c r="CY49" s="226">
        <v>13</v>
      </c>
      <c r="CZ49" s="226" t="s">
        <v>550</v>
      </c>
      <c r="DA49" s="189">
        <v>1684610.69</v>
      </c>
      <c r="DB49" s="191">
        <v>111463.07</v>
      </c>
    </row>
    <row r="50" spans="1:106" ht="15.75" customHeight="1">
      <c r="A50" s="458" t="s">
        <v>570</v>
      </c>
      <c r="B50" s="258">
        <v>27</v>
      </c>
      <c r="C50" s="290">
        <v>2749</v>
      </c>
      <c r="D50" s="290">
        <v>191</v>
      </c>
      <c r="E50" s="290">
        <v>1</v>
      </c>
      <c r="F50" s="290">
        <v>1</v>
      </c>
      <c r="G50" s="290">
        <v>66</v>
      </c>
      <c r="H50" s="290">
        <v>66</v>
      </c>
      <c r="I50" s="272">
        <v>8</v>
      </c>
      <c r="J50" s="258">
        <v>28</v>
      </c>
      <c r="K50" s="259">
        <v>16526</v>
      </c>
      <c r="L50" s="260">
        <v>955</v>
      </c>
      <c r="M50" s="259">
        <v>1</v>
      </c>
      <c r="N50" s="259">
        <v>406</v>
      </c>
      <c r="O50" s="259">
        <v>21</v>
      </c>
      <c r="P50" s="260">
        <v>13</v>
      </c>
      <c r="Q50" s="259">
        <v>7528</v>
      </c>
      <c r="R50" s="259">
        <v>523</v>
      </c>
      <c r="S50" s="259" t="s">
        <v>550</v>
      </c>
      <c r="T50" s="259" t="s">
        <v>550</v>
      </c>
      <c r="U50" s="261" t="s">
        <v>550</v>
      </c>
      <c r="V50" s="290" t="s">
        <v>550</v>
      </c>
      <c r="W50" s="259" t="s">
        <v>550</v>
      </c>
      <c r="X50" s="259" t="s">
        <v>550</v>
      </c>
      <c r="Y50" s="259" t="s">
        <v>550</v>
      </c>
      <c r="Z50" s="259" t="s">
        <v>550</v>
      </c>
      <c r="AA50" s="259" t="s">
        <v>550</v>
      </c>
      <c r="AB50" s="259">
        <v>1</v>
      </c>
      <c r="AC50" s="259">
        <v>807</v>
      </c>
      <c r="AD50" s="259">
        <v>41</v>
      </c>
      <c r="AE50" s="259">
        <v>6</v>
      </c>
      <c r="AF50" s="259">
        <v>5498</v>
      </c>
      <c r="AG50" s="261">
        <v>372</v>
      </c>
      <c r="AH50" s="258" t="s">
        <v>550</v>
      </c>
      <c r="AI50" s="259" t="s">
        <v>550</v>
      </c>
      <c r="AJ50" s="259" t="s">
        <v>550</v>
      </c>
      <c r="AK50" s="259">
        <v>1</v>
      </c>
      <c r="AL50" s="259">
        <v>153</v>
      </c>
      <c r="AM50" s="260">
        <v>22</v>
      </c>
      <c r="AN50" s="259" t="s">
        <v>550</v>
      </c>
      <c r="AO50" s="259" t="s">
        <v>550</v>
      </c>
      <c r="AP50" s="260">
        <v>2</v>
      </c>
      <c r="AQ50" s="260">
        <v>2</v>
      </c>
      <c r="AR50" s="259">
        <v>624134</v>
      </c>
      <c r="AS50" s="1047">
        <v>205.2</v>
      </c>
      <c r="AT50" s="259">
        <v>2274793</v>
      </c>
      <c r="AU50" s="272">
        <v>7589</v>
      </c>
      <c r="AV50" s="290">
        <v>2</v>
      </c>
      <c r="AW50" s="259" t="s">
        <v>550</v>
      </c>
      <c r="AX50" s="259">
        <v>1</v>
      </c>
      <c r="AY50" s="260">
        <v>1</v>
      </c>
      <c r="AZ50" s="259" t="s">
        <v>550</v>
      </c>
      <c r="BA50" s="259" t="s">
        <v>550</v>
      </c>
      <c r="BB50" s="259" t="s">
        <v>550</v>
      </c>
      <c r="BC50" s="259" t="s">
        <v>550</v>
      </c>
      <c r="BD50" s="259" t="s">
        <v>550</v>
      </c>
      <c r="BE50" s="259" t="s">
        <v>550</v>
      </c>
      <c r="BF50" s="261" t="s">
        <v>550</v>
      </c>
      <c r="BG50" s="47"/>
      <c r="BH50" s="258">
        <v>2</v>
      </c>
      <c r="BI50" s="259">
        <v>9204</v>
      </c>
      <c r="BJ50" s="259" t="s">
        <v>550</v>
      </c>
      <c r="BK50" s="260" t="s">
        <v>550</v>
      </c>
      <c r="BL50" s="259" t="s">
        <v>550</v>
      </c>
      <c r="BM50" s="259" t="s">
        <v>550</v>
      </c>
      <c r="BN50" s="259" t="s">
        <v>550</v>
      </c>
      <c r="BO50" s="259">
        <v>1</v>
      </c>
      <c r="BP50" s="259">
        <v>2102</v>
      </c>
      <c r="BQ50" s="259">
        <v>2</v>
      </c>
      <c r="BR50" s="261">
        <v>11</v>
      </c>
      <c r="BS50" s="47"/>
      <c r="BT50" s="297">
        <v>4</v>
      </c>
      <c r="BU50" s="304">
        <v>1268</v>
      </c>
      <c r="BV50" s="786"/>
      <c r="BW50" s="258" t="s">
        <v>550</v>
      </c>
      <c r="BX50" s="259" t="s">
        <v>550</v>
      </c>
      <c r="BY50" s="259" t="s">
        <v>550</v>
      </c>
      <c r="BZ50" s="290">
        <v>28</v>
      </c>
      <c r="CA50" s="259">
        <v>4640</v>
      </c>
      <c r="CB50" s="259">
        <v>3672</v>
      </c>
      <c r="CC50" s="290" t="s">
        <v>550</v>
      </c>
      <c r="CD50" s="259" t="s">
        <v>550</v>
      </c>
      <c r="CE50" s="261" t="s">
        <v>550</v>
      </c>
      <c r="CF50" s="47"/>
      <c r="CG50" s="258">
        <v>249</v>
      </c>
      <c r="CH50" s="259">
        <v>40</v>
      </c>
      <c r="CI50" s="259">
        <v>9</v>
      </c>
      <c r="CJ50" s="259">
        <v>9</v>
      </c>
      <c r="CK50" s="259">
        <v>1</v>
      </c>
      <c r="CL50" s="260">
        <v>6</v>
      </c>
      <c r="CM50" s="260" t="s">
        <v>550</v>
      </c>
      <c r="CN50" s="259">
        <v>58</v>
      </c>
      <c r="CO50" s="260">
        <v>14782</v>
      </c>
      <c r="CP50" s="260">
        <v>436</v>
      </c>
      <c r="CQ50" s="260">
        <v>60</v>
      </c>
      <c r="CR50" s="261">
        <v>62</v>
      </c>
      <c r="CS50" s="47"/>
      <c r="CT50" s="258">
        <v>34</v>
      </c>
      <c r="CU50" s="260">
        <v>2</v>
      </c>
      <c r="CV50" s="260">
        <v>3</v>
      </c>
      <c r="CW50" s="260">
        <v>7</v>
      </c>
      <c r="CX50" s="260">
        <v>9</v>
      </c>
      <c r="CY50" s="299">
        <v>13</v>
      </c>
      <c r="CZ50" s="299" t="s">
        <v>550</v>
      </c>
      <c r="DA50" s="259">
        <v>808418</v>
      </c>
      <c r="DB50" s="261">
        <v>7112</v>
      </c>
    </row>
    <row r="51" spans="1:106" ht="15.75" customHeight="1">
      <c r="A51" s="638" t="s">
        <v>497</v>
      </c>
      <c r="B51" s="187">
        <v>21</v>
      </c>
      <c r="C51" s="219">
        <v>541</v>
      </c>
      <c r="D51" s="219">
        <v>75</v>
      </c>
      <c r="E51" s="219">
        <v>38</v>
      </c>
      <c r="F51" s="219">
        <v>9</v>
      </c>
      <c r="G51" s="219">
        <v>6477</v>
      </c>
      <c r="H51" s="219">
        <v>715</v>
      </c>
      <c r="I51" s="227">
        <v>583</v>
      </c>
      <c r="J51" s="187">
        <v>40</v>
      </c>
      <c r="K51" s="189">
        <v>26057</v>
      </c>
      <c r="L51" s="194">
        <v>1576</v>
      </c>
      <c r="M51" s="189">
        <v>2</v>
      </c>
      <c r="N51" s="189">
        <v>432</v>
      </c>
      <c r="O51" s="189">
        <v>37</v>
      </c>
      <c r="P51" s="194">
        <v>19</v>
      </c>
      <c r="Q51" s="189">
        <v>11021</v>
      </c>
      <c r="R51" s="189">
        <v>776</v>
      </c>
      <c r="S51" s="189">
        <v>7</v>
      </c>
      <c r="T51" s="189">
        <v>2773</v>
      </c>
      <c r="U51" s="191">
        <v>190</v>
      </c>
      <c r="V51" s="219">
        <v>1</v>
      </c>
      <c r="W51" s="189">
        <v>449</v>
      </c>
      <c r="X51" s="189">
        <v>47</v>
      </c>
      <c r="Y51" s="189" t="s">
        <v>550</v>
      </c>
      <c r="Z51" s="189" t="s">
        <v>550</v>
      </c>
      <c r="AA51" s="189" t="s">
        <v>550</v>
      </c>
      <c r="AB51" s="189">
        <v>2</v>
      </c>
      <c r="AC51" s="189">
        <v>1863</v>
      </c>
      <c r="AD51" s="189">
        <v>187</v>
      </c>
      <c r="AE51" s="189">
        <v>13</v>
      </c>
      <c r="AF51" s="189">
        <v>11228</v>
      </c>
      <c r="AG51" s="191">
        <v>666</v>
      </c>
      <c r="AH51" s="187" t="s">
        <v>550</v>
      </c>
      <c r="AI51" s="189" t="s">
        <v>550</v>
      </c>
      <c r="AJ51" s="189" t="s">
        <v>550</v>
      </c>
      <c r="AK51" s="189">
        <v>1</v>
      </c>
      <c r="AL51" s="189">
        <v>718</v>
      </c>
      <c r="AM51" s="194">
        <v>84</v>
      </c>
      <c r="AN51" s="189" t="s">
        <v>550</v>
      </c>
      <c r="AO51" s="189" t="s">
        <v>550</v>
      </c>
      <c r="AP51" s="194">
        <v>3</v>
      </c>
      <c r="AQ51" s="194">
        <v>11</v>
      </c>
      <c r="AR51" s="189">
        <v>1040922</v>
      </c>
      <c r="AS51" s="1046">
        <v>215.3</v>
      </c>
      <c r="AT51" s="189">
        <v>3311639</v>
      </c>
      <c r="AU51" s="227" t="s">
        <v>550</v>
      </c>
      <c r="AV51" s="219">
        <v>15</v>
      </c>
      <c r="AW51" s="189">
        <v>5</v>
      </c>
      <c r="AX51" s="189">
        <v>1</v>
      </c>
      <c r="AY51" s="194">
        <v>5</v>
      </c>
      <c r="AZ51" s="189">
        <v>4</v>
      </c>
      <c r="BA51" s="189" t="s">
        <v>550</v>
      </c>
      <c r="BB51" s="189" t="s">
        <v>550</v>
      </c>
      <c r="BC51" s="189" t="s">
        <v>550</v>
      </c>
      <c r="BD51" s="189" t="s">
        <v>550</v>
      </c>
      <c r="BE51" s="189" t="s">
        <v>550</v>
      </c>
      <c r="BF51" s="191">
        <v>24</v>
      </c>
      <c r="BG51" s="47"/>
      <c r="BH51" s="187">
        <v>10</v>
      </c>
      <c r="BI51" s="189">
        <v>21638</v>
      </c>
      <c r="BJ51" s="189">
        <v>1</v>
      </c>
      <c r="BK51" s="194">
        <v>20355</v>
      </c>
      <c r="BL51" s="189">
        <v>7</v>
      </c>
      <c r="BM51" s="189">
        <v>9</v>
      </c>
      <c r="BN51" s="189">
        <v>96441</v>
      </c>
      <c r="BO51" s="189">
        <v>1</v>
      </c>
      <c r="BP51" s="189">
        <v>1242</v>
      </c>
      <c r="BQ51" s="189">
        <v>6</v>
      </c>
      <c r="BR51" s="191">
        <v>34</v>
      </c>
      <c r="BS51" s="47"/>
      <c r="BT51" s="223">
        <v>6</v>
      </c>
      <c r="BU51" s="224">
        <v>3181</v>
      </c>
      <c r="BV51" s="786"/>
      <c r="BW51" s="187" t="s">
        <v>550</v>
      </c>
      <c r="BX51" s="189" t="s">
        <v>550</v>
      </c>
      <c r="BY51" s="189" t="s">
        <v>550</v>
      </c>
      <c r="BZ51" s="144">
        <v>91</v>
      </c>
      <c r="CA51" s="126">
        <v>4853</v>
      </c>
      <c r="CB51" s="126">
        <v>4136</v>
      </c>
      <c r="CC51" s="219">
        <v>6</v>
      </c>
      <c r="CD51" s="189">
        <v>205</v>
      </c>
      <c r="CE51" s="191">
        <v>112</v>
      </c>
      <c r="CF51" s="47"/>
      <c r="CG51" s="187">
        <v>495</v>
      </c>
      <c r="CH51" s="189">
        <v>73</v>
      </c>
      <c r="CI51" s="189">
        <v>14</v>
      </c>
      <c r="CJ51" s="189">
        <v>14</v>
      </c>
      <c r="CK51" s="189">
        <v>4</v>
      </c>
      <c r="CL51" s="194">
        <v>4</v>
      </c>
      <c r="CM51" s="194" t="s">
        <v>789</v>
      </c>
      <c r="CN51" s="189">
        <v>81</v>
      </c>
      <c r="CO51" s="194">
        <v>22230</v>
      </c>
      <c r="CP51" s="194">
        <v>481</v>
      </c>
      <c r="CQ51" s="194">
        <v>109</v>
      </c>
      <c r="CR51" s="191">
        <v>142</v>
      </c>
      <c r="CS51" s="47"/>
      <c r="CT51" s="187">
        <v>265</v>
      </c>
      <c r="CU51" s="194">
        <v>32</v>
      </c>
      <c r="CV51" s="194">
        <v>2</v>
      </c>
      <c r="CW51" s="194">
        <v>146</v>
      </c>
      <c r="CX51" s="194">
        <v>33</v>
      </c>
      <c r="CY51" s="226">
        <v>52</v>
      </c>
      <c r="CZ51" s="226" t="s">
        <v>550</v>
      </c>
      <c r="DA51" s="189">
        <v>1566042.3</v>
      </c>
      <c r="DB51" s="191">
        <v>43187.95</v>
      </c>
    </row>
    <row r="52" spans="1:106" ht="15.75" customHeight="1">
      <c r="A52" s="458" t="s">
        <v>212</v>
      </c>
      <c r="B52" s="258">
        <v>13</v>
      </c>
      <c r="C52" s="290">
        <v>274</v>
      </c>
      <c r="D52" s="290">
        <v>37</v>
      </c>
      <c r="E52" s="290">
        <v>17</v>
      </c>
      <c r="F52" s="290">
        <v>4</v>
      </c>
      <c r="G52" s="290">
        <v>2098</v>
      </c>
      <c r="H52" s="290">
        <v>1988</v>
      </c>
      <c r="I52" s="272">
        <v>192</v>
      </c>
      <c r="J52" s="258">
        <v>42</v>
      </c>
      <c r="K52" s="259">
        <v>15226</v>
      </c>
      <c r="L52" s="260">
        <v>1244</v>
      </c>
      <c r="M52" s="259">
        <v>6</v>
      </c>
      <c r="N52" s="259">
        <v>2466</v>
      </c>
      <c r="O52" s="259">
        <v>187</v>
      </c>
      <c r="P52" s="260">
        <v>22</v>
      </c>
      <c r="Q52" s="259">
        <v>7160</v>
      </c>
      <c r="R52" s="259">
        <v>606</v>
      </c>
      <c r="S52" s="259">
        <v>8</v>
      </c>
      <c r="T52" s="259">
        <v>3141</v>
      </c>
      <c r="U52" s="261">
        <v>256</v>
      </c>
      <c r="V52" s="290" t="s">
        <v>550</v>
      </c>
      <c r="W52" s="259" t="s">
        <v>550</v>
      </c>
      <c r="X52" s="259" t="s">
        <v>550</v>
      </c>
      <c r="Y52" s="259" t="s">
        <v>550</v>
      </c>
      <c r="Z52" s="259" t="s">
        <v>550</v>
      </c>
      <c r="AA52" s="259" t="s">
        <v>550</v>
      </c>
      <c r="AB52" s="259">
        <v>1</v>
      </c>
      <c r="AC52" s="259">
        <v>994</v>
      </c>
      <c r="AD52" s="259">
        <v>102</v>
      </c>
      <c r="AE52" s="259">
        <v>15</v>
      </c>
      <c r="AF52" s="259">
        <v>8376</v>
      </c>
      <c r="AG52" s="261">
        <v>671</v>
      </c>
      <c r="AH52" s="258" t="s">
        <v>550</v>
      </c>
      <c r="AI52" s="259" t="s">
        <v>550</v>
      </c>
      <c r="AJ52" s="259" t="s">
        <v>550</v>
      </c>
      <c r="AK52" s="259">
        <v>3</v>
      </c>
      <c r="AL52" s="259">
        <v>144</v>
      </c>
      <c r="AM52" s="260">
        <v>30</v>
      </c>
      <c r="AN52" s="260" t="s">
        <v>550</v>
      </c>
      <c r="AO52" s="259" t="s">
        <v>550</v>
      </c>
      <c r="AP52" s="260">
        <v>3</v>
      </c>
      <c r="AQ52" s="260">
        <v>3</v>
      </c>
      <c r="AR52" s="259">
        <v>600974</v>
      </c>
      <c r="AS52" s="1047">
        <v>170.60814071664197</v>
      </c>
      <c r="AT52" s="259">
        <v>1204554</v>
      </c>
      <c r="AU52" s="272">
        <v>8667</v>
      </c>
      <c r="AV52" s="482">
        <v>5</v>
      </c>
      <c r="AW52" s="259" t="s">
        <v>550</v>
      </c>
      <c r="AX52" s="259" t="s">
        <v>550</v>
      </c>
      <c r="AY52" s="260">
        <v>2</v>
      </c>
      <c r="AZ52" s="259">
        <v>3</v>
      </c>
      <c r="BA52" s="259" t="s">
        <v>550</v>
      </c>
      <c r="BB52" s="259" t="s">
        <v>550</v>
      </c>
      <c r="BC52" s="259" t="s">
        <v>550</v>
      </c>
      <c r="BD52" s="259" t="s">
        <v>550</v>
      </c>
      <c r="BE52" s="259" t="s">
        <v>550</v>
      </c>
      <c r="BF52" s="261">
        <v>47</v>
      </c>
      <c r="BG52" s="47"/>
      <c r="BH52" s="258">
        <v>11</v>
      </c>
      <c r="BI52" s="259">
        <v>19640</v>
      </c>
      <c r="BJ52" s="259">
        <v>1</v>
      </c>
      <c r="BK52" s="260">
        <v>77091</v>
      </c>
      <c r="BL52" s="259">
        <v>2</v>
      </c>
      <c r="BM52" s="259">
        <v>2</v>
      </c>
      <c r="BN52" s="259">
        <v>61800</v>
      </c>
      <c r="BO52" s="259">
        <v>3</v>
      </c>
      <c r="BP52" s="259">
        <v>1381</v>
      </c>
      <c r="BQ52" s="259">
        <v>10</v>
      </c>
      <c r="BR52" s="261">
        <v>43</v>
      </c>
      <c r="BS52" s="47"/>
      <c r="BT52" s="297">
        <v>1</v>
      </c>
      <c r="BU52" s="298">
        <v>1496</v>
      </c>
      <c r="BV52" s="786"/>
      <c r="BW52" s="258">
        <v>38</v>
      </c>
      <c r="BX52" s="259">
        <v>3924</v>
      </c>
      <c r="BY52" s="259">
        <v>3690</v>
      </c>
      <c r="BZ52" s="290">
        <v>4</v>
      </c>
      <c r="CA52" s="259">
        <v>177</v>
      </c>
      <c r="CB52" s="259">
        <v>59</v>
      </c>
      <c r="CC52" s="290">
        <v>5</v>
      </c>
      <c r="CD52" s="259">
        <v>205</v>
      </c>
      <c r="CE52" s="261">
        <v>158</v>
      </c>
      <c r="CF52" s="47"/>
      <c r="CG52" s="258">
        <v>393</v>
      </c>
      <c r="CH52" s="259">
        <v>81</v>
      </c>
      <c r="CI52" s="259">
        <v>16</v>
      </c>
      <c r="CJ52" s="259">
        <v>16</v>
      </c>
      <c r="CK52" s="259">
        <v>5</v>
      </c>
      <c r="CL52" s="260">
        <v>6</v>
      </c>
      <c r="CM52" s="260" t="s">
        <v>550</v>
      </c>
      <c r="CN52" s="259">
        <v>66</v>
      </c>
      <c r="CO52" s="260">
        <v>18596</v>
      </c>
      <c r="CP52" s="260">
        <v>278</v>
      </c>
      <c r="CQ52" s="260">
        <v>164</v>
      </c>
      <c r="CR52" s="261">
        <v>148</v>
      </c>
      <c r="CS52" s="47"/>
      <c r="CT52" s="464">
        <v>207</v>
      </c>
      <c r="CU52" s="260">
        <v>47</v>
      </c>
      <c r="CV52" s="260">
        <v>10</v>
      </c>
      <c r="CW52" s="260">
        <v>25</v>
      </c>
      <c r="CX52" s="260">
        <v>85</v>
      </c>
      <c r="CY52" s="299">
        <v>39</v>
      </c>
      <c r="CZ52" s="299">
        <v>1</v>
      </c>
      <c r="DA52" s="259">
        <v>1036978.7899999998</v>
      </c>
      <c r="DB52" s="261">
        <v>20750.769999999997</v>
      </c>
    </row>
    <row r="53" spans="1:106" ht="15.75" customHeight="1">
      <c r="A53" s="638" t="s">
        <v>498</v>
      </c>
      <c r="B53" s="125">
        <v>11</v>
      </c>
      <c r="C53" s="144">
        <v>462</v>
      </c>
      <c r="D53" s="144">
        <v>78</v>
      </c>
      <c r="E53" s="144">
        <v>12</v>
      </c>
      <c r="F53" s="144">
        <v>3</v>
      </c>
      <c r="G53" s="144">
        <v>1992</v>
      </c>
      <c r="H53" s="144">
        <v>580</v>
      </c>
      <c r="I53" s="347">
        <v>158</v>
      </c>
      <c r="J53" s="125">
        <v>51</v>
      </c>
      <c r="K53" s="126">
        <v>16276</v>
      </c>
      <c r="L53" s="127">
        <v>1177</v>
      </c>
      <c r="M53" s="126">
        <v>2</v>
      </c>
      <c r="N53" s="126">
        <v>917</v>
      </c>
      <c r="O53" s="126">
        <v>173</v>
      </c>
      <c r="P53" s="127">
        <v>18</v>
      </c>
      <c r="Q53" s="126">
        <v>7115</v>
      </c>
      <c r="R53" s="126">
        <v>536</v>
      </c>
      <c r="S53" s="126">
        <v>7</v>
      </c>
      <c r="T53" s="126">
        <v>2836</v>
      </c>
      <c r="U53" s="128">
        <v>213</v>
      </c>
      <c r="V53" s="144">
        <v>1</v>
      </c>
      <c r="W53" s="126">
        <v>746</v>
      </c>
      <c r="X53" s="126">
        <v>52</v>
      </c>
      <c r="Y53" s="126" t="s">
        <v>550</v>
      </c>
      <c r="Z53" s="126" t="s">
        <v>550</v>
      </c>
      <c r="AA53" s="126" t="s">
        <v>550</v>
      </c>
      <c r="AB53" s="126">
        <v>1</v>
      </c>
      <c r="AC53" s="126">
        <v>744</v>
      </c>
      <c r="AD53" s="126">
        <v>74</v>
      </c>
      <c r="AE53" s="126">
        <v>12</v>
      </c>
      <c r="AF53" s="126">
        <v>10259</v>
      </c>
      <c r="AG53" s="128">
        <v>876</v>
      </c>
      <c r="AH53" s="125">
        <v>1</v>
      </c>
      <c r="AI53" s="126">
        <v>29</v>
      </c>
      <c r="AJ53" s="126">
        <v>21</v>
      </c>
      <c r="AK53" s="126">
        <v>2</v>
      </c>
      <c r="AL53" s="126">
        <v>282</v>
      </c>
      <c r="AM53" s="127">
        <v>71</v>
      </c>
      <c r="AN53" s="126" t="s">
        <v>550</v>
      </c>
      <c r="AO53" s="126" t="s">
        <v>550</v>
      </c>
      <c r="AP53" s="127">
        <v>6</v>
      </c>
      <c r="AQ53" s="127">
        <v>2</v>
      </c>
      <c r="AR53" s="126">
        <v>568625</v>
      </c>
      <c r="AS53" s="1044">
        <v>161.4</v>
      </c>
      <c r="AT53" s="126">
        <v>1117188</v>
      </c>
      <c r="AU53" s="347" t="s">
        <v>550</v>
      </c>
      <c r="AV53" s="144">
        <v>8</v>
      </c>
      <c r="AW53" s="126" t="s">
        <v>550</v>
      </c>
      <c r="AX53" s="126">
        <v>1</v>
      </c>
      <c r="AY53" s="127">
        <v>5</v>
      </c>
      <c r="AZ53" s="126">
        <v>1</v>
      </c>
      <c r="BA53" s="126" t="s">
        <v>550</v>
      </c>
      <c r="BB53" s="126">
        <v>1</v>
      </c>
      <c r="BC53" s="126" t="s">
        <v>550</v>
      </c>
      <c r="BD53" s="126" t="s">
        <v>550</v>
      </c>
      <c r="BE53" s="126" t="s">
        <v>550</v>
      </c>
      <c r="BF53" s="128">
        <v>1</v>
      </c>
      <c r="BG53" s="47"/>
      <c r="BH53" s="125">
        <v>5</v>
      </c>
      <c r="BI53" s="126">
        <v>12055</v>
      </c>
      <c r="BJ53" s="126">
        <v>1</v>
      </c>
      <c r="BK53" s="127">
        <v>14300</v>
      </c>
      <c r="BL53" s="126">
        <v>7</v>
      </c>
      <c r="BM53" s="126">
        <v>12</v>
      </c>
      <c r="BN53" s="126">
        <v>85150</v>
      </c>
      <c r="BO53" s="126">
        <v>1</v>
      </c>
      <c r="BP53" s="126">
        <v>415</v>
      </c>
      <c r="BQ53" s="126">
        <v>5</v>
      </c>
      <c r="BR53" s="128">
        <v>33</v>
      </c>
      <c r="BS53" s="47"/>
      <c r="BT53" s="145">
        <v>2</v>
      </c>
      <c r="BU53" s="146">
        <v>954</v>
      </c>
      <c r="BV53" s="786"/>
      <c r="BW53" s="125" t="s">
        <v>550</v>
      </c>
      <c r="BX53" s="126" t="s">
        <v>550</v>
      </c>
      <c r="BY53" s="126" t="s">
        <v>550</v>
      </c>
      <c r="BZ53" s="144">
        <v>96</v>
      </c>
      <c r="CA53" s="126">
        <v>3789</v>
      </c>
      <c r="CB53" s="126">
        <v>3499</v>
      </c>
      <c r="CC53" s="144">
        <v>9</v>
      </c>
      <c r="CD53" s="126">
        <v>332</v>
      </c>
      <c r="CE53" s="128">
        <v>169</v>
      </c>
      <c r="CF53" s="47"/>
      <c r="CG53" s="125">
        <v>395</v>
      </c>
      <c r="CH53" s="126">
        <v>62</v>
      </c>
      <c r="CI53" s="126">
        <v>16</v>
      </c>
      <c r="CJ53" s="126">
        <v>16</v>
      </c>
      <c r="CK53" s="126">
        <v>3</v>
      </c>
      <c r="CL53" s="127">
        <v>3</v>
      </c>
      <c r="CM53" s="127">
        <v>5</v>
      </c>
      <c r="CN53" s="126">
        <v>77</v>
      </c>
      <c r="CO53" s="127">
        <v>18925</v>
      </c>
      <c r="CP53" s="127">
        <v>348</v>
      </c>
      <c r="CQ53" s="127">
        <v>266</v>
      </c>
      <c r="CR53" s="128">
        <v>161</v>
      </c>
      <c r="CS53" s="47"/>
      <c r="CT53" s="125">
        <v>95</v>
      </c>
      <c r="CU53" s="127">
        <v>6</v>
      </c>
      <c r="CV53" s="127">
        <v>1</v>
      </c>
      <c r="CW53" s="127">
        <v>59</v>
      </c>
      <c r="CX53" s="127">
        <v>23</v>
      </c>
      <c r="CY53" s="225">
        <v>6</v>
      </c>
      <c r="CZ53" s="225" t="s">
        <v>550</v>
      </c>
      <c r="DA53" s="126">
        <v>1214181</v>
      </c>
      <c r="DB53" s="128">
        <v>22729</v>
      </c>
    </row>
    <row r="54" spans="1:106" ht="15.75" customHeight="1">
      <c r="A54" s="458" t="s">
        <v>569</v>
      </c>
      <c r="B54" s="258">
        <v>3</v>
      </c>
      <c r="C54" s="290">
        <v>143</v>
      </c>
      <c r="D54" s="290">
        <v>14</v>
      </c>
      <c r="E54" s="290">
        <v>7</v>
      </c>
      <c r="F54" s="290">
        <v>5</v>
      </c>
      <c r="G54" s="290">
        <v>596</v>
      </c>
      <c r="H54" s="290" t="s">
        <v>723</v>
      </c>
      <c r="I54" s="272">
        <v>84</v>
      </c>
      <c r="J54" s="258">
        <v>39</v>
      </c>
      <c r="K54" s="259">
        <v>8989</v>
      </c>
      <c r="L54" s="260">
        <v>941</v>
      </c>
      <c r="M54" s="259">
        <v>1</v>
      </c>
      <c r="N54" s="259">
        <v>375</v>
      </c>
      <c r="O54" s="259">
        <v>18</v>
      </c>
      <c r="P54" s="260">
        <v>14</v>
      </c>
      <c r="Q54" s="259">
        <v>4371</v>
      </c>
      <c r="R54" s="259">
        <v>457</v>
      </c>
      <c r="S54" s="259">
        <v>2</v>
      </c>
      <c r="T54" s="259">
        <v>547</v>
      </c>
      <c r="U54" s="261">
        <v>44</v>
      </c>
      <c r="V54" s="290">
        <v>4</v>
      </c>
      <c r="W54" s="259">
        <v>793</v>
      </c>
      <c r="X54" s="259">
        <v>132</v>
      </c>
      <c r="Y54" s="259" t="s">
        <v>550</v>
      </c>
      <c r="Z54" s="259" t="s">
        <v>550</v>
      </c>
      <c r="AA54" s="259" t="s">
        <v>550</v>
      </c>
      <c r="AB54" s="259" t="s">
        <v>550</v>
      </c>
      <c r="AC54" s="259" t="s">
        <v>550</v>
      </c>
      <c r="AD54" s="259" t="s">
        <v>550</v>
      </c>
      <c r="AE54" s="259">
        <v>9</v>
      </c>
      <c r="AF54" s="259">
        <v>5009</v>
      </c>
      <c r="AG54" s="261">
        <v>416</v>
      </c>
      <c r="AH54" s="259" t="s">
        <v>550</v>
      </c>
      <c r="AI54" s="259" t="s">
        <v>550</v>
      </c>
      <c r="AJ54" s="259" t="s">
        <v>550</v>
      </c>
      <c r="AK54" s="259">
        <v>1</v>
      </c>
      <c r="AL54" s="259">
        <v>143</v>
      </c>
      <c r="AM54" s="260">
        <v>41</v>
      </c>
      <c r="AN54" s="259" t="s">
        <v>550</v>
      </c>
      <c r="AO54" s="259" t="s">
        <v>550</v>
      </c>
      <c r="AP54" s="260">
        <v>5</v>
      </c>
      <c r="AQ54" s="260">
        <v>3</v>
      </c>
      <c r="AR54" s="259">
        <v>691905</v>
      </c>
      <c r="AS54" s="1047">
        <v>376.8</v>
      </c>
      <c r="AT54" s="259">
        <v>845847</v>
      </c>
      <c r="AU54" s="486" t="s">
        <v>550</v>
      </c>
      <c r="AV54" s="290">
        <v>12</v>
      </c>
      <c r="AW54" s="259">
        <v>1</v>
      </c>
      <c r="AX54" s="259">
        <v>2</v>
      </c>
      <c r="AY54" s="260">
        <v>8</v>
      </c>
      <c r="AZ54" s="259">
        <v>1</v>
      </c>
      <c r="BA54" s="259" t="s">
        <v>550</v>
      </c>
      <c r="BB54" s="259" t="s">
        <v>550</v>
      </c>
      <c r="BC54" s="259" t="s">
        <v>550</v>
      </c>
      <c r="BD54" s="259" t="s">
        <v>550</v>
      </c>
      <c r="BE54" s="259" t="s">
        <v>550</v>
      </c>
      <c r="BF54" s="471">
        <v>63</v>
      </c>
      <c r="BG54" s="47"/>
      <c r="BH54" s="464">
        <v>44</v>
      </c>
      <c r="BI54" s="469">
        <v>39736</v>
      </c>
      <c r="BJ54" s="469" t="s">
        <v>550</v>
      </c>
      <c r="BK54" s="469" t="s">
        <v>550</v>
      </c>
      <c r="BL54" s="469">
        <v>11</v>
      </c>
      <c r="BM54" s="469">
        <v>15</v>
      </c>
      <c r="BN54" s="469">
        <v>322905</v>
      </c>
      <c r="BO54" s="469">
        <v>7</v>
      </c>
      <c r="BP54" s="469">
        <v>3075</v>
      </c>
      <c r="BQ54" s="469">
        <v>13</v>
      </c>
      <c r="BR54" s="471">
        <v>51</v>
      </c>
      <c r="BS54" s="47"/>
      <c r="BT54" s="487">
        <v>2</v>
      </c>
      <c r="BU54" s="488">
        <v>1438</v>
      </c>
      <c r="BV54" s="786"/>
      <c r="BW54" s="258" t="s">
        <v>550</v>
      </c>
      <c r="BX54" s="259" t="s">
        <v>550</v>
      </c>
      <c r="BY54" s="259" t="s">
        <v>550</v>
      </c>
      <c r="BZ54" s="290">
        <v>76</v>
      </c>
      <c r="CA54" s="259">
        <v>3285</v>
      </c>
      <c r="CB54" s="259">
        <v>3048</v>
      </c>
      <c r="CC54" s="290">
        <v>2</v>
      </c>
      <c r="CD54" s="259">
        <v>65</v>
      </c>
      <c r="CE54" s="261">
        <v>61</v>
      </c>
      <c r="CF54" s="47"/>
      <c r="CG54" s="258">
        <v>254</v>
      </c>
      <c r="CH54" s="259">
        <v>42</v>
      </c>
      <c r="CI54" s="259">
        <v>10</v>
      </c>
      <c r="CJ54" s="259">
        <v>10</v>
      </c>
      <c r="CK54" s="259">
        <v>4</v>
      </c>
      <c r="CL54" s="260" t="s">
        <v>789</v>
      </c>
      <c r="CM54" s="260">
        <v>5</v>
      </c>
      <c r="CN54" s="259">
        <v>52</v>
      </c>
      <c r="CO54" s="260">
        <v>8503</v>
      </c>
      <c r="CP54" s="260">
        <v>68</v>
      </c>
      <c r="CQ54" s="260">
        <v>459</v>
      </c>
      <c r="CR54" s="261">
        <v>31</v>
      </c>
      <c r="CS54" s="47"/>
      <c r="CT54" s="478">
        <v>252</v>
      </c>
      <c r="CU54" s="480">
        <v>45</v>
      </c>
      <c r="CV54" s="480">
        <v>15</v>
      </c>
      <c r="CW54" s="480">
        <v>155</v>
      </c>
      <c r="CX54" s="480">
        <v>14</v>
      </c>
      <c r="CY54" s="1254">
        <v>23</v>
      </c>
      <c r="CZ54" s="299" t="s">
        <v>550</v>
      </c>
      <c r="DA54" s="259">
        <v>898642</v>
      </c>
      <c r="DB54" s="261">
        <v>44528</v>
      </c>
    </row>
    <row r="55" spans="1:106" ht="15.75" customHeight="1">
      <c r="A55" s="638" t="s">
        <v>568</v>
      </c>
      <c r="B55" s="187">
        <v>28</v>
      </c>
      <c r="C55" s="219">
        <v>999</v>
      </c>
      <c r="D55" s="219">
        <v>121</v>
      </c>
      <c r="E55" s="219">
        <v>4</v>
      </c>
      <c r="F55" s="219">
        <v>3</v>
      </c>
      <c r="G55" s="219">
        <v>200</v>
      </c>
      <c r="H55" s="219">
        <v>150</v>
      </c>
      <c r="I55" s="227">
        <v>26</v>
      </c>
      <c r="J55" s="187">
        <v>32</v>
      </c>
      <c r="K55" s="189">
        <v>9946</v>
      </c>
      <c r="L55" s="194">
        <v>765</v>
      </c>
      <c r="M55" s="408" t="s">
        <v>550</v>
      </c>
      <c r="N55" s="408" t="s">
        <v>550</v>
      </c>
      <c r="O55" s="408" t="s">
        <v>550</v>
      </c>
      <c r="P55" s="194">
        <v>15</v>
      </c>
      <c r="Q55" s="189">
        <v>4767</v>
      </c>
      <c r="R55" s="189">
        <v>454</v>
      </c>
      <c r="S55" s="189">
        <v>2</v>
      </c>
      <c r="T55" s="189">
        <v>157</v>
      </c>
      <c r="U55" s="191">
        <v>23</v>
      </c>
      <c r="V55" s="219">
        <v>2</v>
      </c>
      <c r="W55" s="189">
        <v>939</v>
      </c>
      <c r="X55" s="189">
        <v>74</v>
      </c>
      <c r="Y55" s="189">
        <v>1</v>
      </c>
      <c r="Z55" s="189">
        <v>710</v>
      </c>
      <c r="AA55" s="189">
        <v>49</v>
      </c>
      <c r="AB55" s="189">
        <v>1</v>
      </c>
      <c r="AC55" s="189">
        <v>287</v>
      </c>
      <c r="AD55" s="189">
        <v>43</v>
      </c>
      <c r="AE55" s="189">
        <v>9</v>
      </c>
      <c r="AF55" s="189">
        <v>4982</v>
      </c>
      <c r="AG55" s="191">
        <v>533</v>
      </c>
      <c r="AH55" s="187" t="s">
        <v>550</v>
      </c>
      <c r="AI55" s="189" t="s">
        <v>550</v>
      </c>
      <c r="AJ55" s="189" t="s">
        <v>550</v>
      </c>
      <c r="AK55" s="189">
        <v>2</v>
      </c>
      <c r="AL55" s="189">
        <v>260</v>
      </c>
      <c r="AM55" s="194">
        <v>89</v>
      </c>
      <c r="AN55" s="189" t="s">
        <v>550</v>
      </c>
      <c r="AO55" s="189" t="s">
        <v>550</v>
      </c>
      <c r="AP55" s="194">
        <v>5</v>
      </c>
      <c r="AQ55" s="194">
        <v>3</v>
      </c>
      <c r="AR55" s="189">
        <v>437143</v>
      </c>
      <c r="AS55" s="1046">
        <v>220.41193969646548</v>
      </c>
      <c r="AT55" s="189">
        <v>602610</v>
      </c>
      <c r="AU55" s="227" t="s">
        <v>550</v>
      </c>
      <c r="AV55" s="144">
        <v>12</v>
      </c>
      <c r="AW55" s="189">
        <v>1</v>
      </c>
      <c r="AX55" s="189">
        <v>1</v>
      </c>
      <c r="AY55" s="194">
        <v>7</v>
      </c>
      <c r="AZ55" s="189">
        <v>3</v>
      </c>
      <c r="BA55" s="189" t="s">
        <v>550</v>
      </c>
      <c r="BB55" s="189" t="s">
        <v>550</v>
      </c>
      <c r="BC55" s="189" t="s">
        <v>550</v>
      </c>
      <c r="BD55" s="189" t="s">
        <v>550</v>
      </c>
      <c r="BE55" s="189" t="s">
        <v>550</v>
      </c>
      <c r="BF55" s="191">
        <v>29</v>
      </c>
      <c r="BG55" s="47"/>
      <c r="BH55" s="187">
        <v>15</v>
      </c>
      <c r="BI55" s="189">
        <v>43988</v>
      </c>
      <c r="BJ55" s="189">
        <v>2</v>
      </c>
      <c r="BK55" s="194">
        <v>54824</v>
      </c>
      <c r="BL55" s="189">
        <v>9</v>
      </c>
      <c r="BM55" s="189">
        <v>9</v>
      </c>
      <c r="BN55" s="189">
        <v>128158</v>
      </c>
      <c r="BO55" s="189">
        <v>3</v>
      </c>
      <c r="BP55" s="126">
        <v>871.92499999999995</v>
      </c>
      <c r="BQ55" s="189">
        <v>9</v>
      </c>
      <c r="BR55" s="191">
        <v>45</v>
      </c>
      <c r="BS55" s="47"/>
      <c r="BT55" s="223">
        <v>6</v>
      </c>
      <c r="BU55" s="224">
        <v>808</v>
      </c>
      <c r="BV55" s="786"/>
      <c r="BW55" s="125" t="s">
        <v>550</v>
      </c>
      <c r="BX55" s="126" t="s">
        <v>550</v>
      </c>
      <c r="BY55" s="126" t="s">
        <v>550</v>
      </c>
      <c r="BZ55" s="219">
        <v>60</v>
      </c>
      <c r="CA55" s="189">
        <v>2211</v>
      </c>
      <c r="CB55" s="189">
        <v>1875</v>
      </c>
      <c r="CC55" s="219">
        <v>41</v>
      </c>
      <c r="CD55" s="408">
        <v>1517</v>
      </c>
      <c r="CE55" s="191">
        <v>1436</v>
      </c>
      <c r="CF55" s="47"/>
      <c r="CG55" s="187">
        <v>248</v>
      </c>
      <c r="CH55" s="189">
        <v>54</v>
      </c>
      <c r="CI55" s="189">
        <v>14</v>
      </c>
      <c r="CJ55" s="189">
        <v>14</v>
      </c>
      <c r="CK55" s="189">
        <v>2</v>
      </c>
      <c r="CL55" s="194">
        <v>4</v>
      </c>
      <c r="CM55" s="194">
        <v>1</v>
      </c>
      <c r="CN55" s="189">
        <v>49</v>
      </c>
      <c r="CO55" s="194">
        <v>8760</v>
      </c>
      <c r="CP55" s="194">
        <v>168</v>
      </c>
      <c r="CQ55" s="194">
        <v>203</v>
      </c>
      <c r="CR55" s="191">
        <v>201</v>
      </c>
      <c r="CS55" s="47"/>
      <c r="CT55" s="187">
        <v>235</v>
      </c>
      <c r="CU55" s="194">
        <v>56</v>
      </c>
      <c r="CV55" s="194">
        <v>24</v>
      </c>
      <c r="CW55" s="194">
        <v>19</v>
      </c>
      <c r="CX55" s="194">
        <v>79</v>
      </c>
      <c r="CY55" s="226">
        <v>57</v>
      </c>
      <c r="CZ55" s="226" t="s">
        <v>550</v>
      </c>
      <c r="DA55" s="189">
        <v>899111.13</v>
      </c>
      <c r="DB55" s="191">
        <v>42259.12</v>
      </c>
    </row>
    <row r="56" spans="1:106" ht="15.75" customHeight="1">
      <c r="A56" s="458" t="s">
        <v>214</v>
      </c>
      <c r="B56" s="258">
        <v>41</v>
      </c>
      <c r="C56" s="290">
        <v>2153</v>
      </c>
      <c r="D56" s="290">
        <v>353</v>
      </c>
      <c r="E56" s="290">
        <v>11</v>
      </c>
      <c r="F56" s="290">
        <v>9</v>
      </c>
      <c r="G56" s="290">
        <v>1255</v>
      </c>
      <c r="H56" s="290">
        <v>899</v>
      </c>
      <c r="I56" s="272">
        <v>175</v>
      </c>
      <c r="J56" s="258">
        <v>62</v>
      </c>
      <c r="K56" s="259">
        <v>26294</v>
      </c>
      <c r="L56" s="260">
        <v>2059</v>
      </c>
      <c r="M56" s="259" t="s">
        <v>550</v>
      </c>
      <c r="N56" s="259" t="s">
        <v>550</v>
      </c>
      <c r="O56" s="259" t="s">
        <v>550</v>
      </c>
      <c r="P56" s="260">
        <v>26</v>
      </c>
      <c r="Q56" s="259">
        <v>12836</v>
      </c>
      <c r="R56" s="259">
        <v>1097</v>
      </c>
      <c r="S56" s="259">
        <v>2</v>
      </c>
      <c r="T56" s="259">
        <v>609</v>
      </c>
      <c r="U56" s="261">
        <v>73</v>
      </c>
      <c r="V56" s="290" t="s">
        <v>550</v>
      </c>
      <c r="W56" s="259" t="s">
        <v>550</v>
      </c>
      <c r="X56" s="259" t="s">
        <v>550</v>
      </c>
      <c r="Y56" s="259" t="s">
        <v>550</v>
      </c>
      <c r="Z56" s="259" t="s">
        <v>550</v>
      </c>
      <c r="AA56" s="259" t="s">
        <v>550</v>
      </c>
      <c r="AB56" s="259" t="s">
        <v>550</v>
      </c>
      <c r="AC56" s="259" t="s">
        <v>550</v>
      </c>
      <c r="AD56" s="259" t="s">
        <v>550</v>
      </c>
      <c r="AE56" s="259">
        <v>15</v>
      </c>
      <c r="AF56" s="259">
        <v>11263</v>
      </c>
      <c r="AG56" s="261">
        <v>1245</v>
      </c>
      <c r="AH56" s="258">
        <v>5</v>
      </c>
      <c r="AI56" s="259">
        <v>565</v>
      </c>
      <c r="AJ56" s="259">
        <v>130</v>
      </c>
      <c r="AK56" s="259" t="s">
        <v>550</v>
      </c>
      <c r="AL56" s="259" t="s">
        <v>550</v>
      </c>
      <c r="AM56" s="260" t="s">
        <v>550</v>
      </c>
      <c r="AN56" s="259">
        <v>1</v>
      </c>
      <c r="AO56" s="259" t="s">
        <v>550</v>
      </c>
      <c r="AP56" s="260">
        <v>3</v>
      </c>
      <c r="AQ56" s="260">
        <v>7</v>
      </c>
      <c r="AR56" s="259">
        <v>1438026</v>
      </c>
      <c r="AS56" s="253">
        <v>303.00257905737982</v>
      </c>
      <c r="AT56" s="259">
        <v>2464828</v>
      </c>
      <c r="AU56" s="486" t="s">
        <v>550</v>
      </c>
      <c r="AV56" s="290">
        <v>17</v>
      </c>
      <c r="AW56" s="259" t="s">
        <v>550</v>
      </c>
      <c r="AX56" s="259">
        <v>3</v>
      </c>
      <c r="AY56" s="260">
        <v>12</v>
      </c>
      <c r="AZ56" s="259">
        <v>2</v>
      </c>
      <c r="BA56" s="259" t="s">
        <v>550</v>
      </c>
      <c r="BB56" s="259" t="s">
        <v>550</v>
      </c>
      <c r="BC56" s="259" t="s">
        <v>550</v>
      </c>
      <c r="BD56" s="259" t="s">
        <v>550</v>
      </c>
      <c r="BE56" s="259" t="s">
        <v>550</v>
      </c>
      <c r="BF56" s="261">
        <v>48</v>
      </c>
      <c r="BG56" s="47"/>
      <c r="BH56" s="258">
        <v>6</v>
      </c>
      <c r="BI56" s="259">
        <v>19090</v>
      </c>
      <c r="BJ56" s="259">
        <v>2</v>
      </c>
      <c r="BK56" s="260">
        <v>47000</v>
      </c>
      <c r="BL56" s="259">
        <v>10</v>
      </c>
      <c r="BM56" s="259">
        <v>10</v>
      </c>
      <c r="BN56" s="259">
        <v>137277</v>
      </c>
      <c r="BO56" s="259">
        <v>5</v>
      </c>
      <c r="BP56" s="259">
        <v>8011</v>
      </c>
      <c r="BQ56" s="259">
        <v>8</v>
      </c>
      <c r="BR56" s="261">
        <v>43</v>
      </c>
      <c r="BS56" s="47"/>
      <c r="BT56" s="297">
        <v>5</v>
      </c>
      <c r="BU56" s="298">
        <v>6060</v>
      </c>
      <c r="BV56" s="786"/>
      <c r="BW56" s="258" t="s">
        <v>550</v>
      </c>
      <c r="BX56" s="259" t="s">
        <v>550</v>
      </c>
      <c r="BY56" s="259" t="s">
        <v>550</v>
      </c>
      <c r="BZ56" s="259">
        <v>163</v>
      </c>
      <c r="CA56" s="259">
        <v>5759</v>
      </c>
      <c r="CB56" s="259">
        <v>5759</v>
      </c>
      <c r="CC56" s="290" t="s">
        <v>550</v>
      </c>
      <c r="CD56" s="259" t="s">
        <v>550</v>
      </c>
      <c r="CE56" s="261" t="s">
        <v>550</v>
      </c>
      <c r="CF56" s="47"/>
      <c r="CG56" s="258">
        <v>468</v>
      </c>
      <c r="CH56" s="259">
        <v>68</v>
      </c>
      <c r="CI56" s="259">
        <v>20</v>
      </c>
      <c r="CJ56" s="259">
        <v>20</v>
      </c>
      <c r="CK56" s="259">
        <v>4</v>
      </c>
      <c r="CL56" s="260">
        <v>3</v>
      </c>
      <c r="CM56" s="260">
        <v>8</v>
      </c>
      <c r="CN56" s="259">
        <v>103</v>
      </c>
      <c r="CO56" s="260">
        <v>22039</v>
      </c>
      <c r="CP56" s="260">
        <v>327</v>
      </c>
      <c r="CQ56" s="260">
        <v>224</v>
      </c>
      <c r="CR56" s="261">
        <v>190</v>
      </c>
      <c r="CS56" s="47"/>
      <c r="CT56" s="270">
        <v>231</v>
      </c>
      <c r="CU56" s="260">
        <v>18</v>
      </c>
      <c r="CV56" s="260">
        <v>12</v>
      </c>
      <c r="CW56" s="260">
        <v>127</v>
      </c>
      <c r="CX56" s="260">
        <v>14</v>
      </c>
      <c r="CY56" s="260">
        <v>60</v>
      </c>
      <c r="CZ56" s="260" t="s">
        <v>550</v>
      </c>
      <c r="DA56" s="259">
        <v>1470069</v>
      </c>
      <c r="DB56" s="261">
        <v>8233</v>
      </c>
    </row>
    <row r="57" spans="1:106" ht="15.75" customHeight="1">
      <c r="A57" s="638" t="s">
        <v>567</v>
      </c>
      <c r="B57" s="187" t="s">
        <v>550</v>
      </c>
      <c r="C57" s="219" t="s">
        <v>550</v>
      </c>
      <c r="D57" s="219" t="s">
        <v>550</v>
      </c>
      <c r="E57" s="219">
        <v>16</v>
      </c>
      <c r="F57" s="219">
        <v>16</v>
      </c>
      <c r="G57" s="219">
        <v>1298</v>
      </c>
      <c r="H57" s="219">
        <v>1010</v>
      </c>
      <c r="I57" s="227">
        <v>170</v>
      </c>
      <c r="J57" s="187">
        <v>37</v>
      </c>
      <c r="K57" s="189">
        <v>9801</v>
      </c>
      <c r="L57" s="194">
        <v>647</v>
      </c>
      <c r="M57" s="189" t="s">
        <v>550</v>
      </c>
      <c r="N57" s="189" t="s">
        <v>550</v>
      </c>
      <c r="O57" s="189" t="s">
        <v>550</v>
      </c>
      <c r="P57" s="194">
        <v>27</v>
      </c>
      <c r="Q57" s="189">
        <v>4865</v>
      </c>
      <c r="R57" s="189">
        <v>451</v>
      </c>
      <c r="S57" s="189">
        <v>1</v>
      </c>
      <c r="T57" s="189">
        <v>52</v>
      </c>
      <c r="U57" s="191">
        <v>9</v>
      </c>
      <c r="V57" s="219" t="s">
        <v>550</v>
      </c>
      <c r="W57" s="189" t="s">
        <v>550</v>
      </c>
      <c r="X57" s="189" t="s">
        <v>550</v>
      </c>
      <c r="Y57" s="189" t="s">
        <v>550</v>
      </c>
      <c r="Z57" s="189" t="s">
        <v>550</v>
      </c>
      <c r="AA57" s="189" t="s">
        <v>550</v>
      </c>
      <c r="AB57" s="189">
        <v>1</v>
      </c>
      <c r="AC57" s="189">
        <v>467</v>
      </c>
      <c r="AD57" s="189">
        <v>44</v>
      </c>
      <c r="AE57" s="189">
        <v>10</v>
      </c>
      <c r="AF57" s="189">
        <v>3982</v>
      </c>
      <c r="AG57" s="191">
        <v>371</v>
      </c>
      <c r="AH57" s="187" t="s">
        <v>550</v>
      </c>
      <c r="AI57" s="189" t="s">
        <v>550</v>
      </c>
      <c r="AJ57" s="189" t="s">
        <v>550</v>
      </c>
      <c r="AK57" s="189">
        <v>3</v>
      </c>
      <c r="AL57" s="189">
        <v>79</v>
      </c>
      <c r="AM57" s="194">
        <v>37</v>
      </c>
      <c r="AN57" s="189" t="s">
        <v>550</v>
      </c>
      <c r="AO57" s="189" t="s">
        <v>550</v>
      </c>
      <c r="AP57" s="194">
        <v>2</v>
      </c>
      <c r="AQ57" s="194">
        <v>7</v>
      </c>
      <c r="AR57" s="189">
        <v>795742</v>
      </c>
      <c r="AS57" s="1046">
        <v>376.4</v>
      </c>
      <c r="AT57" s="189">
        <v>743091</v>
      </c>
      <c r="AU57" s="227">
        <v>7719</v>
      </c>
      <c r="AV57" s="219">
        <v>15</v>
      </c>
      <c r="AW57" s="189">
        <v>1</v>
      </c>
      <c r="AX57" s="189">
        <v>2</v>
      </c>
      <c r="AY57" s="194">
        <v>8</v>
      </c>
      <c r="AZ57" s="189">
        <v>4</v>
      </c>
      <c r="BA57" s="189" t="s">
        <v>550</v>
      </c>
      <c r="BB57" s="189" t="s">
        <v>550</v>
      </c>
      <c r="BC57" s="189" t="s">
        <v>550</v>
      </c>
      <c r="BD57" s="189" t="s">
        <v>550</v>
      </c>
      <c r="BE57" s="189" t="s">
        <v>550</v>
      </c>
      <c r="BF57" s="191">
        <v>23</v>
      </c>
      <c r="BG57" s="47"/>
      <c r="BH57" s="187">
        <v>10</v>
      </c>
      <c r="BI57" s="189">
        <v>29807</v>
      </c>
      <c r="BJ57" s="189">
        <v>1</v>
      </c>
      <c r="BK57" s="194">
        <v>20800</v>
      </c>
      <c r="BL57" s="189">
        <v>3</v>
      </c>
      <c r="BM57" s="189">
        <v>3</v>
      </c>
      <c r="BN57" s="189">
        <v>62500</v>
      </c>
      <c r="BO57" s="189">
        <v>9</v>
      </c>
      <c r="BP57" s="189">
        <v>4763</v>
      </c>
      <c r="BQ57" s="189">
        <v>7</v>
      </c>
      <c r="BR57" s="191">
        <v>33</v>
      </c>
      <c r="BS57" s="47"/>
      <c r="BT57" s="223">
        <v>7</v>
      </c>
      <c r="BU57" s="224">
        <v>4693</v>
      </c>
      <c r="BV57" s="786"/>
      <c r="BW57" s="187">
        <v>58</v>
      </c>
      <c r="BX57" s="126" t="s">
        <v>550</v>
      </c>
      <c r="BY57" s="189">
        <v>2434</v>
      </c>
      <c r="BZ57" s="194" t="s">
        <v>550</v>
      </c>
      <c r="CA57" s="194" t="s">
        <v>550</v>
      </c>
      <c r="CB57" s="189" t="s">
        <v>550</v>
      </c>
      <c r="CC57" s="219">
        <v>6</v>
      </c>
      <c r="CD57" s="189">
        <v>200</v>
      </c>
      <c r="CE57" s="191">
        <v>241</v>
      </c>
      <c r="CF57" s="47"/>
      <c r="CG57" s="187">
        <v>353</v>
      </c>
      <c r="CH57" s="189">
        <v>72</v>
      </c>
      <c r="CI57" s="189">
        <v>16</v>
      </c>
      <c r="CJ57" s="189">
        <v>6</v>
      </c>
      <c r="CK57" s="189">
        <v>2</v>
      </c>
      <c r="CL57" s="194">
        <v>2</v>
      </c>
      <c r="CM57" s="194">
        <v>10</v>
      </c>
      <c r="CN57" s="189">
        <v>60</v>
      </c>
      <c r="CO57" s="194">
        <v>10339</v>
      </c>
      <c r="CP57" s="194">
        <v>54</v>
      </c>
      <c r="CQ57" s="194">
        <v>466</v>
      </c>
      <c r="CR57" s="191">
        <v>359</v>
      </c>
      <c r="CS57" s="47"/>
      <c r="CT57" s="187">
        <v>263</v>
      </c>
      <c r="CU57" s="194">
        <v>37</v>
      </c>
      <c r="CV57" s="194">
        <v>3</v>
      </c>
      <c r="CW57" s="194">
        <v>139</v>
      </c>
      <c r="CX57" s="194">
        <v>19</v>
      </c>
      <c r="CY57" s="226">
        <v>15</v>
      </c>
      <c r="CZ57" s="226">
        <v>50</v>
      </c>
      <c r="DA57" s="189">
        <v>1083207</v>
      </c>
      <c r="DB57" s="191">
        <v>144497</v>
      </c>
    </row>
    <row r="58" spans="1:106" ht="15.75" customHeight="1">
      <c r="A58" s="458" t="s">
        <v>249</v>
      </c>
      <c r="B58" s="258">
        <v>9</v>
      </c>
      <c r="C58" s="290">
        <v>290</v>
      </c>
      <c r="D58" s="290">
        <v>66</v>
      </c>
      <c r="E58" s="290">
        <v>13</v>
      </c>
      <c r="F58" s="290">
        <v>4</v>
      </c>
      <c r="G58" s="290">
        <v>2562</v>
      </c>
      <c r="H58" s="290">
        <v>895</v>
      </c>
      <c r="I58" s="272">
        <v>308</v>
      </c>
      <c r="J58" s="258">
        <v>72</v>
      </c>
      <c r="K58" s="259">
        <v>23996</v>
      </c>
      <c r="L58" s="260">
        <v>1579</v>
      </c>
      <c r="M58" s="259">
        <v>3</v>
      </c>
      <c r="N58" s="259">
        <v>835</v>
      </c>
      <c r="O58" s="259">
        <v>86</v>
      </c>
      <c r="P58" s="260">
        <v>31</v>
      </c>
      <c r="Q58" s="259">
        <v>10966</v>
      </c>
      <c r="R58" s="259">
        <v>726</v>
      </c>
      <c r="S58" s="259">
        <v>6</v>
      </c>
      <c r="T58" s="259" t="s">
        <v>723</v>
      </c>
      <c r="U58" s="261" t="s">
        <v>723</v>
      </c>
      <c r="V58" s="290">
        <v>2</v>
      </c>
      <c r="W58" s="259">
        <v>803</v>
      </c>
      <c r="X58" s="259">
        <v>57</v>
      </c>
      <c r="Y58" s="259" t="s">
        <v>550</v>
      </c>
      <c r="Z58" s="259" t="s">
        <v>550</v>
      </c>
      <c r="AA58" s="259" t="s">
        <v>550</v>
      </c>
      <c r="AB58" s="259">
        <v>1</v>
      </c>
      <c r="AC58" s="259">
        <v>589</v>
      </c>
      <c r="AD58" s="259">
        <v>53</v>
      </c>
      <c r="AE58" s="259" t="s">
        <v>723</v>
      </c>
      <c r="AF58" s="259" t="s">
        <v>723</v>
      </c>
      <c r="AG58" s="261" t="s">
        <v>723</v>
      </c>
      <c r="AH58" s="258" t="s">
        <v>550</v>
      </c>
      <c r="AI58" s="259" t="s">
        <v>550</v>
      </c>
      <c r="AJ58" s="259" t="s">
        <v>550</v>
      </c>
      <c r="AK58" s="259" t="s">
        <v>723</v>
      </c>
      <c r="AL58" s="259" t="s">
        <v>723</v>
      </c>
      <c r="AM58" s="259" t="s">
        <v>723</v>
      </c>
      <c r="AN58" s="259" t="s">
        <v>550</v>
      </c>
      <c r="AO58" s="259">
        <v>1</v>
      </c>
      <c r="AP58" s="260">
        <v>3</v>
      </c>
      <c r="AQ58" s="260">
        <v>7</v>
      </c>
      <c r="AR58" s="259">
        <v>1176113</v>
      </c>
      <c r="AS58" s="1047">
        <v>254.8</v>
      </c>
      <c r="AT58" s="259">
        <v>1906783</v>
      </c>
      <c r="AU58" s="272">
        <v>33664</v>
      </c>
      <c r="AV58" s="290">
        <f>SUM(AW58:BE58)</f>
        <v>15</v>
      </c>
      <c r="AW58" s="259" t="s">
        <v>550</v>
      </c>
      <c r="AX58" s="259" t="s">
        <v>550</v>
      </c>
      <c r="AY58" s="260">
        <v>10</v>
      </c>
      <c r="AZ58" s="259">
        <v>3</v>
      </c>
      <c r="BA58" s="259" t="s">
        <v>550</v>
      </c>
      <c r="BB58" s="259">
        <v>1</v>
      </c>
      <c r="BC58" s="259">
        <v>1</v>
      </c>
      <c r="BD58" s="259" t="s">
        <v>550</v>
      </c>
      <c r="BE58" s="259" t="s">
        <v>550</v>
      </c>
      <c r="BF58" s="261">
        <v>75</v>
      </c>
      <c r="BG58" s="47"/>
      <c r="BH58" s="258">
        <v>6</v>
      </c>
      <c r="BI58" s="259">
        <v>34513</v>
      </c>
      <c r="BJ58" s="259">
        <v>1</v>
      </c>
      <c r="BK58" s="260">
        <v>25000</v>
      </c>
      <c r="BL58" s="259">
        <v>5</v>
      </c>
      <c r="BM58" s="259">
        <v>6</v>
      </c>
      <c r="BN58" s="259">
        <v>118617</v>
      </c>
      <c r="BO58" s="259">
        <v>4</v>
      </c>
      <c r="BP58" s="259">
        <v>2505</v>
      </c>
      <c r="BQ58" s="259">
        <v>11</v>
      </c>
      <c r="BR58" s="261">
        <v>61</v>
      </c>
      <c r="BS58" s="47"/>
      <c r="BT58" s="305">
        <v>12</v>
      </c>
      <c r="BU58" s="306">
        <v>2003</v>
      </c>
      <c r="BV58" s="795"/>
      <c r="BW58" s="258">
        <v>149</v>
      </c>
      <c r="BX58" s="259">
        <v>5960</v>
      </c>
      <c r="BY58" s="259">
        <v>6422</v>
      </c>
      <c r="BZ58" s="290">
        <v>4</v>
      </c>
      <c r="CA58" s="259">
        <v>160</v>
      </c>
      <c r="CB58" s="259">
        <v>115</v>
      </c>
      <c r="CC58" s="290" t="s">
        <v>550</v>
      </c>
      <c r="CD58" s="259" t="s">
        <v>550</v>
      </c>
      <c r="CE58" s="261" t="s">
        <v>550</v>
      </c>
      <c r="CF58" s="47"/>
      <c r="CG58" s="258">
        <v>467</v>
      </c>
      <c r="CH58" s="259">
        <v>73</v>
      </c>
      <c r="CI58" s="259">
        <v>17</v>
      </c>
      <c r="CJ58" s="259">
        <v>17</v>
      </c>
      <c r="CK58" s="259">
        <v>7</v>
      </c>
      <c r="CL58" s="260">
        <v>1</v>
      </c>
      <c r="CM58" s="260">
        <v>4</v>
      </c>
      <c r="CN58" s="259">
        <v>79</v>
      </c>
      <c r="CO58" s="260">
        <v>19409</v>
      </c>
      <c r="CP58" s="260">
        <v>221</v>
      </c>
      <c r="CQ58" s="260">
        <v>339</v>
      </c>
      <c r="CR58" s="261">
        <v>274</v>
      </c>
      <c r="CS58" s="47"/>
      <c r="CT58" s="258">
        <v>139</v>
      </c>
      <c r="CU58" s="260">
        <v>56</v>
      </c>
      <c r="CV58" s="260">
        <v>9</v>
      </c>
      <c r="CW58" s="260">
        <v>15</v>
      </c>
      <c r="CX58" s="260">
        <v>16</v>
      </c>
      <c r="CY58" s="299">
        <v>43</v>
      </c>
      <c r="CZ58" s="299" t="s">
        <v>550</v>
      </c>
      <c r="DA58" s="259">
        <v>1345378</v>
      </c>
      <c r="DB58" s="261">
        <v>130925</v>
      </c>
    </row>
    <row r="59" spans="1:106" ht="15.75" customHeight="1">
      <c r="A59" s="638" t="s">
        <v>268</v>
      </c>
      <c r="B59" s="125">
        <v>6</v>
      </c>
      <c r="C59" s="144">
        <v>198</v>
      </c>
      <c r="D59" s="144">
        <v>26</v>
      </c>
      <c r="E59" s="144">
        <v>7</v>
      </c>
      <c r="F59" s="144">
        <v>5</v>
      </c>
      <c r="G59" s="144">
        <v>712</v>
      </c>
      <c r="H59" s="144">
        <v>319</v>
      </c>
      <c r="I59" s="347">
        <v>72</v>
      </c>
      <c r="J59" s="125">
        <v>42</v>
      </c>
      <c r="K59" s="126">
        <v>11557</v>
      </c>
      <c r="L59" s="127">
        <v>863</v>
      </c>
      <c r="M59" s="408" t="s">
        <v>550</v>
      </c>
      <c r="N59" s="408" t="s">
        <v>550</v>
      </c>
      <c r="O59" s="408" t="s">
        <v>550</v>
      </c>
      <c r="P59" s="127">
        <v>22</v>
      </c>
      <c r="Q59" s="126">
        <v>5815</v>
      </c>
      <c r="R59" s="126">
        <v>492</v>
      </c>
      <c r="S59" s="126">
        <v>1</v>
      </c>
      <c r="T59" s="126">
        <v>60</v>
      </c>
      <c r="U59" s="128">
        <v>8</v>
      </c>
      <c r="V59" s="219" t="s">
        <v>550</v>
      </c>
      <c r="W59" s="189" t="s">
        <v>550</v>
      </c>
      <c r="X59" s="189" t="s">
        <v>550</v>
      </c>
      <c r="Y59" s="189" t="s">
        <v>550</v>
      </c>
      <c r="Z59" s="189" t="s">
        <v>550</v>
      </c>
      <c r="AA59" s="189" t="s">
        <v>550</v>
      </c>
      <c r="AB59" s="126">
        <v>1</v>
      </c>
      <c r="AC59" s="126">
        <v>473</v>
      </c>
      <c r="AD59" s="126">
        <v>43</v>
      </c>
      <c r="AE59" s="126">
        <v>12</v>
      </c>
      <c r="AF59" s="126">
        <v>4493</v>
      </c>
      <c r="AG59" s="128">
        <v>412</v>
      </c>
      <c r="AH59" s="187" t="s">
        <v>550</v>
      </c>
      <c r="AI59" s="189" t="s">
        <v>550</v>
      </c>
      <c r="AJ59" s="189" t="s">
        <v>550</v>
      </c>
      <c r="AK59" s="126">
        <v>1</v>
      </c>
      <c r="AL59" s="126">
        <v>133</v>
      </c>
      <c r="AM59" s="127">
        <v>24</v>
      </c>
      <c r="AN59" s="189" t="s">
        <v>550</v>
      </c>
      <c r="AO59" s="126">
        <v>1</v>
      </c>
      <c r="AP59" s="127">
        <v>3</v>
      </c>
      <c r="AQ59" s="127">
        <v>6</v>
      </c>
      <c r="AR59" s="126">
        <v>787912</v>
      </c>
      <c r="AS59" s="1044">
        <v>312.2</v>
      </c>
      <c r="AT59" s="126">
        <v>1046263</v>
      </c>
      <c r="AU59" s="347" t="s">
        <v>550</v>
      </c>
      <c r="AV59" s="144">
        <v>20</v>
      </c>
      <c r="AW59" s="126" t="s">
        <v>550</v>
      </c>
      <c r="AX59" s="408">
        <v>2</v>
      </c>
      <c r="AY59" s="127">
        <v>16</v>
      </c>
      <c r="AZ59" s="126">
        <v>1</v>
      </c>
      <c r="BA59" s="126" t="s">
        <v>550</v>
      </c>
      <c r="BB59" s="126" t="s">
        <v>550</v>
      </c>
      <c r="BC59" s="126" t="s">
        <v>550</v>
      </c>
      <c r="BD59" s="126" t="s">
        <v>550</v>
      </c>
      <c r="BE59" s="126">
        <v>1</v>
      </c>
      <c r="BF59" s="128">
        <v>34</v>
      </c>
      <c r="BG59" s="47"/>
      <c r="BH59" s="125">
        <v>9</v>
      </c>
      <c r="BI59" s="126">
        <v>20358</v>
      </c>
      <c r="BJ59" s="126">
        <v>1</v>
      </c>
      <c r="BK59" s="127">
        <v>29754</v>
      </c>
      <c r="BL59" s="126">
        <v>5</v>
      </c>
      <c r="BM59" s="126">
        <v>5</v>
      </c>
      <c r="BN59" s="126">
        <v>94095</v>
      </c>
      <c r="BO59" s="126">
        <v>3</v>
      </c>
      <c r="BP59" s="126">
        <v>4062</v>
      </c>
      <c r="BQ59" s="126">
        <v>7</v>
      </c>
      <c r="BR59" s="128">
        <v>32</v>
      </c>
      <c r="BS59" s="47"/>
      <c r="BT59" s="145">
        <v>6</v>
      </c>
      <c r="BU59" s="146">
        <v>4290</v>
      </c>
      <c r="BV59" s="786"/>
      <c r="BW59" s="125">
        <v>36</v>
      </c>
      <c r="BX59" s="126">
        <v>2912</v>
      </c>
      <c r="BY59" s="126">
        <v>2504</v>
      </c>
      <c r="BZ59" s="194" t="s">
        <v>550</v>
      </c>
      <c r="CA59" s="194" t="s">
        <v>550</v>
      </c>
      <c r="CB59" s="189" t="s">
        <v>550</v>
      </c>
      <c r="CC59" s="144">
        <v>1</v>
      </c>
      <c r="CD59" s="126">
        <v>25</v>
      </c>
      <c r="CE59" s="128">
        <v>35</v>
      </c>
      <c r="CF59" s="47"/>
      <c r="CG59" s="125">
        <v>321</v>
      </c>
      <c r="CH59" s="126">
        <v>43</v>
      </c>
      <c r="CI59" s="126">
        <v>13</v>
      </c>
      <c r="CJ59" s="126">
        <v>13</v>
      </c>
      <c r="CK59" s="126">
        <v>6</v>
      </c>
      <c r="CL59" s="189" t="s">
        <v>550</v>
      </c>
      <c r="CM59" s="127">
        <v>4</v>
      </c>
      <c r="CN59" s="126">
        <v>86</v>
      </c>
      <c r="CO59" s="127">
        <v>14377</v>
      </c>
      <c r="CP59" s="127">
        <v>127</v>
      </c>
      <c r="CQ59" s="127">
        <v>244</v>
      </c>
      <c r="CR59" s="128">
        <v>186</v>
      </c>
      <c r="CS59" s="47"/>
      <c r="CT59" s="125">
        <v>131</v>
      </c>
      <c r="CU59" s="127">
        <v>29</v>
      </c>
      <c r="CV59" s="127">
        <v>52</v>
      </c>
      <c r="CW59" s="127">
        <v>11</v>
      </c>
      <c r="CX59" s="127">
        <v>10</v>
      </c>
      <c r="CY59" s="387">
        <v>29</v>
      </c>
      <c r="CZ59" s="226" t="s">
        <v>550</v>
      </c>
      <c r="DA59" s="126">
        <v>1488499</v>
      </c>
      <c r="DB59" s="128">
        <v>31675</v>
      </c>
    </row>
    <row r="60" spans="1:106" ht="15.75" customHeight="1">
      <c r="A60" s="458" t="s">
        <v>216</v>
      </c>
      <c r="B60" s="258">
        <v>20</v>
      </c>
      <c r="C60" s="290">
        <v>579</v>
      </c>
      <c r="D60" s="290">
        <v>82</v>
      </c>
      <c r="E60" s="290">
        <v>17</v>
      </c>
      <c r="F60" s="290">
        <v>9</v>
      </c>
      <c r="G60" s="290">
        <v>2293</v>
      </c>
      <c r="H60" s="290">
        <v>769</v>
      </c>
      <c r="I60" s="272">
        <v>243</v>
      </c>
      <c r="J60" s="258">
        <v>51</v>
      </c>
      <c r="K60" s="259">
        <v>22369</v>
      </c>
      <c r="L60" s="260">
        <v>1641</v>
      </c>
      <c r="M60" s="259">
        <v>1</v>
      </c>
      <c r="N60" s="259">
        <v>614</v>
      </c>
      <c r="O60" s="259">
        <v>29</v>
      </c>
      <c r="P60" s="260">
        <v>23</v>
      </c>
      <c r="Q60" s="259">
        <v>10887</v>
      </c>
      <c r="R60" s="259">
        <v>884</v>
      </c>
      <c r="S60" s="259">
        <v>5</v>
      </c>
      <c r="T60" s="259">
        <v>972</v>
      </c>
      <c r="U60" s="261">
        <v>86</v>
      </c>
      <c r="V60" s="290" t="s">
        <v>550</v>
      </c>
      <c r="W60" s="259" t="s">
        <v>550</v>
      </c>
      <c r="X60" s="259" t="s">
        <v>550</v>
      </c>
      <c r="Y60" s="259" t="s">
        <v>550</v>
      </c>
      <c r="Z60" s="259" t="s">
        <v>550</v>
      </c>
      <c r="AA60" s="259" t="s">
        <v>550</v>
      </c>
      <c r="AB60" s="259">
        <v>1</v>
      </c>
      <c r="AC60" s="259">
        <v>874</v>
      </c>
      <c r="AD60" s="259">
        <v>74</v>
      </c>
      <c r="AE60" s="259">
        <v>13</v>
      </c>
      <c r="AF60" s="259">
        <v>10626</v>
      </c>
      <c r="AG60" s="261">
        <v>948</v>
      </c>
      <c r="AH60" s="258" t="s">
        <v>550</v>
      </c>
      <c r="AI60" s="259" t="s">
        <v>550</v>
      </c>
      <c r="AJ60" s="259" t="s">
        <v>550</v>
      </c>
      <c r="AK60" s="259">
        <v>6</v>
      </c>
      <c r="AL60" s="259">
        <v>889</v>
      </c>
      <c r="AM60" s="260">
        <v>61</v>
      </c>
      <c r="AN60" s="259" t="s">
        <v>550</v>
      </c>
      <c r="AO60" s="259" t="s">
        <v>550</v>
      </c>
      <c r="AP60" s="259" t="s">
        <v>550</v>
      </c>
      <c r="AQ60" s="260">
        <v>5</v>
      </c>
      <c r="AR60" s="259">
        <v>1339960</v>
      </c>
      <c r="AS60" s="1047">
        <v>324.2</v>
      </c>
      <c r="AT60" s="259">
        <v>2505112</v>
      </c>
      <c r="AU60" s="272">
        <v>2102</v>
      </c>
      <c r="AV60" s="290">
        <v>16</v>
      </c>
      <c r="AW60" s="259">
        <v>2</v>
      </c>
      <c r="AX60" s="469" t="s">
        <v>550</v>
      </c>
      <c r="AY60" s="260">
        <v>7</v>
      </c>
      <c r="AZ60" s="259">
        <v>5</v>
      </c>
      <c r="BA60" s="259">
        <v>1</v>
      </c>
      <c r="BB60" s="469" t="s">
        <v>550</v>
      </c>
      <c r="BC60" s="469" t="s">
        <v>550</v>
      </c>
      <c r="BD60" s="469" t="s">
        <v>550</v>
      </c>
      <c r="BE60" s="259">
        <v>1</v>
      </c>
      <c r="BF60" s="261" t="s">
        <v>550</v>
      </c>
      <c r="BG60" s="47"/>
      <c r="BH60" s="258">
        <v>13</v>
      </c>
      <c r="BI60" s="259">
        <v>34767</v>
      </c>
      <c r="BJ60" s="259">
        <v>1</v>
      </c>
      <c r="BK60" s="260">
        <v>52622</v>
      </c>
      <c r="BL60" s="259">
        <v>9</v>
      </c>
      <c r="BM60" s="259">
        <v>9</v>
      </c>
      <c r="BN60" s="259">
        <v>90664</v>
      </c>
      <c r="BO60" s="259">
        <v>6</v>
      </c>
      <c r="BP60" s="259">
        <v>2337</v>
      </c>
      <c r="BQ60" s="259">
        <v>11</v>
      </c>
      <c r="BR60" s="261">
        <v>39</v>
      </c>
      <c r="BS60" s="47"/>
      <c r="BT60" s="297">
        <v>2</v>
      </c>
      <c r="BU60" s="298">
        <v>1500</v>
      </c>
      <c r="BV60" s="786"/>
      <c r="BW60" s="258">
        <v>101</v>
      </c>
      <c r="BX60" s="259">
        <v>4050</v>
      </c>
      <c r="BY60" s="259">
        <v>3883</v>
      </c>
      <c r="BZ60" s="290">
        <v>4</v>
      </c>
      <c r="CA60" s="259">
        <v>110</v>
      </c>
      <c r="CB60" s="259">
        <v>87</v>
      </c>
      <c r="CC60" s="290">
        <v>30</v>
      </c>
      <c r="CD60" s="259">
        <v>1173</v>
      </c>
      <c r="CE60" s="261">
        <v>1042</v>
      </c>
      <c r="CF60" s="47"/>
      <c r="CG60" s="258">
        <v>499</v>
      </c>
      <c r="CH60" s="259">
        <v>77</v>
      </c>
      <c r="CI60" s="259">
        <v>19</v>
      </c>
      <c r="CJ60" s="259">
        <v>19</v>
      </c>
      <c r="CK60" s="259">
        <v>5</v>
      </c>
      <c r="CL60" s="260">
        <v>4</v>
      </c>
      <c r="CM60" s="260">
        <v>5</v>
      </c>
      <c r="CN60" s="259">
        <v>150</v>
      </c>
      <c r="CO60" s="260">
        <v>22162</v>
      </c>
      <c r="CP60" s="260">
        <v>139</v>
      </c>
      <c r="CQ60" s="260">
        <v>191</v>
      </c>
      <c r="CR60" s="261">
        <v>153</v>
      </c>
      <c r="CS60" s="47"/>
      <c r="CT60" s="258">
        <v>210</v>
      </c>
      <c r="CU60" s="260">
        <v>41</v>
      </c>
      <c r="CV60" s="260">
        <v>6</v>
      </c>
      <c r="CW60" s="260">
        <v>101</v>
      </c>
      <c r="CX60" s="260">
        <v>59</v>
      </c>
      <c r="CY60" s="299">
        <v>3</v>
      </c>
      <c r="CZ60" s="260" t="s">
        <v>550</v>
      </c>
      <c r="DA60" s="259">
        <v>1407526.82</v>
      </c>
      <c r="DB60" s="261">
        <v>67980.320000000007</v>
      </c>
    </row>
    <row r="61" spans="1:106" ht="15.75" customHeight="1">
      <c r="A61" s="638" t="s">
        <v>259</v>
      </c>
      <c r="B61" s="187">
        <v>5</v>
      </c>
      <c r="C61" s="219">
        <v>175</v>
      </c>
      <c r="D61" s="219">
        <v>27</v>
      </c>
      <c r="E61" s="219">
        <v>36</v>
      </c>
      <c r="F61" s="219">
        <v>13</v>
      </c>
      <c r="G61" s="219">
        <v>5413</v>
      </c>
      <c r="H61" s="219">
        <v>1147</v>
      </c>
      <c r="I61" s="227">
        <v>610</v>
      </c>
      <c r="J61" s="187">
        <v>59</v>
      </c>
      <c r="K61" s="189">
        <v>26197</v>
      </c>
      <c r="L61" s="194">
        <v>1533</v>
      </c>
      <c r="M61" s="189">
        <v>1</v>
      </c>
      <c r="N61" s="189">
        <v>567</v>
      </c>
      <c r="O61" s="189">
        <v>31</v>
      </c>
      <c r="P61" s="194">
        <v>29</v>
      </c>
      <c r="Q61" s="189">
        <v>11974</v>
      </c>
      <c r="R61" s="189">
        <v>900</v>
      </c>
      <c r="S61" s="189">
        <v>3</v>
      </c>
      <c r="T61" s="189">
        <v>1135</v>
      </c>
      <c r="U61" s="191">
        <v>96</v>
      </c>
      <c r="V61" s="219" t="s">
        <v>550</v>
      </c>
      <c r="W61" s="189" t="s">
        <v>550</v>
      </c>
      <c r="X61" s="189" t="s">
        <v>550</v>
      </c>
      <c r="Y61" s="189" t="s">
        <v>550</v>
      </c>
      <c r="Z61" s="189" t="s">
        <v>550</v>
      </c>
      <c r="AA61" s="189" t="s">
        <v>550</v>
      </c>
      <c r="AB61" s="189" t="s">
        <v>550</v>
      </c>
      <c r="AC61" s="189" t="s">
        <v>550</v>
      </c>
      <c r="AD61" s="189" t="s">
        <v>550</v>
      </c>
      <c r="AE61" s="189">
        <v>16</v>
      </c>
      <c r="AF61" s="189">
        <v>14227</v>
      </c>
      <c r="AG61" s="191">
        <v>1002</v>
      </c>
      <c r="AH61" s="187" t="s">
        <v>550</v>
      </c>
      <c r="AI61" s="189" t="s">
        <v>550</v>
      </c>
      <c r="AJ61" s="189" t="s">
        <v>550</v>
      </c>
      <c r="AK61" s="189">
        <v>3</v>
      </c>
      <c r="AL61" s="189">
        <v>107</v>
      </c>
      <c r="AM61" s="194">
        <v>31</v>
      </c>
      <c r="AN61" s="189" t="s">
        <v>550</v>
      </c>
      <c r="AO61" s="189" t="s">
        <v>550</v>
      </c>
      <c r="AP61" s="194">
        <v>4</v>
      </c>
      <c r="AQ61" s="194">
        <v>4</v>
      </c>
      <c r="AR61" s="189">
        <v>809029</v>
      </c>
      <c r="AS61" s="1046">
        <v>160</v>
      </c>
      <c r="AT61" s="189">
        <v>1487094</v>
      </c>
      <c r="AU61" s="227" t="s">
        <v>550</v>
      </c>
      <c r="AV61" s="219">
        <v>12</v>
      </c>
      <c r="AW61" s="189">
        <v>1</v>
      </c>
      <c r="AX61" s="189" t="s">
        <v>550</v>
      </c>
      <c r="AY61" s="194">
        <v>8</v>
      </c>
      <c r="AZ61" s="189">
        <v>3</v>
      </c>
      <c r="BA61" s="189" t="s">
        <v>550</v>
      </c>
      <c r="BB61" s="189" t="s">
        <v>550</v>
      </c>
      <c r="BC61" s="189" t="s">
        <v>550</v>
      </c>
      <c r="BD61" s="189" t="s">
        <v>550</v>
      </c>
      <c r="BE61" s="189" t="s">
        <v>550</v>
      </c>
      <c r="BF61" s="191">
        <v>41</v>
      </c>
      <c r="BG61" s="47"/>
      <c r="BH61" s="187">
        <v>8</v>
      </c>
      <c r="BI61" s="189">
        <v>18950</v>
      </c>
      <c r="BJ61" s="189">
        <v>1</v>
      </c>
      <c r="BK61" s="194">
        <v>16822</v>
      </c>
      <c r="BL61" s="189">
        <v>2</v>
      </c>
      <c r="BM61" s="189">
        <v>4</v>
      </c>
      <c r="BN61" s="189">
        <v>76185</v>
      </c>
      <c r="BO61" s="189">
        <v>3</v>
      </c>
      <c r="BP61" s="189">
        <v>4527</v>
      </c>
      <c r="BQ61" s="189">
        <v>5</v>
      </c>
      <c r="BR61" s="191">
        <v>39</v>
      </c>
      <c r="BS61" s="47"/>
      <c r="BT61" s="223">
        <v>4</v>
      </c>
      <c r="BU61" s="224">
        <v>2987</v>
      </c>
      <c r="BV61" s="786"/>
      <c r="BW61" s="187" t="s">
        <v>550</v>
      </c>
      <c r="BX61" s="189" t="s">
        <v>550</v>
      </c>
      <c r="BY61" s="189" t="s">
        <v>550</v>
      </c>
      <c r="BZ61" s="219">
        <v>121</v>
      </c>
      <c r="CA61" s="189">
        <v>5876</v>
      </c>
      <c r="CB61" s="189">
        <v>5399</v>
      </c>
      <c r="CC61" s="219">
        <v>11</v>
      </c>
      <c r="CD61" s="189">
        <v>438</v>
      </c>
      <c r="CE61" s="191">
        <v>422</v>
      </c>
      <c r="CF61" s="47"/>
      <c r="CG61" s="187">
        <v>458</v>
      </c>
      <c r="CH61" s="189">
        <v>82</v>
      </c>
      <c r="CI61" s="189">
        <v>18</v>
      </c>
      <c r="CJ61" s="189">
        <v>16</v>
      </c>
      <c r="CK61" s="189">
        <v>4</v>
      </c>
      <c r="CL61" s="194">
        <v>5</v>
      </c>
      <c r="CM61" s="194">
        <v>2</v>
      </c>
      <c r="CN61" s="189">
        <v>113</v>
      </c>
      <c r="CO61" s="194">
        <v>24632</v>
      </c>
      <c r="CP61" s="194">
        <v>213</v>
      </c>
      <c r="CQ61" s="194">
        <v>390</v>
      </c>
      <c r="CR61" s="191">
        <v>330</v>
      </c>
      <c r="CS61" s="47"/>
      <c r="CT61" s="187">
        <v>117</v>
      </c>
      <c r="CU61" s="194">
        <v>20</v>
      </c>
      <c r="CV61" s="194">
        <v>3</v>
      </c>
      <c r="CW61" s="194">
        <v>62</v>
      </c>
      <c r="CX61" s="194">
        <v>14</v>
      </c>
      <c r="CY61" s="226">
        <v>18</v>
      </c>
      <c r="CZ61" s="226" t="s">
        <v>550</v>
      </c>
      <c r="DA61" s="126">
        <v>1578312.68</v>
      </c>
      <c r="DB61" s="128">
        <v>32134.080000000002</v>
      </c>
    </row>
    <row r="62" spans="1:106" ht="15.75" customHeight="1">
      <c r="A62" s="458" t="s">
        <v>260</v>
      </c>
      <c r="B62" s="258">
        <v>1</v>
      </c>
      <c r="C62" s="290">
        <v>19</v>
      </c>
      <c r="D62" s="290">
        <v>4</v>
      </c>
      <c r="E62" s="290">
        <v>16</v>
      </c>
      <c r="F62" s="290">
        <v>14</v>
      </c>
      <c r="G62" s="290">
        <v>1472</v>
      </c>
      <c r="H62" s="290">
        <v>710</v>
      </c>
      <c r="I62" s="272">
        <v>227</v>
      </c>
      <c r="J62" s="258">
        <v>39</v>
      </c>
      <c r="K62" s="259">
        <v>14823</v>
      </c>
      <c r="L62" s="260">
        <v>1168</v>
      </c>
      <c r="M62" s="259">
        <v>2</v>
      </c>
      <c r="N62" s="259">
        <v>966</v>
      </c>
      <c r="O62" s="259">
        <v>46</v>
      </c>
      <c r="P62" s="260">
        <v>17</v>
      </c>
      <c r="Q62" s="259">
        <v>5699</v>
      </c>
      <c r="R62" s="259">
        <v>576</v>
      </c>
      <c r="S62" s="259">
        <v>9</v>
      </c>
      <c r="T62" s="259">
        <v>3557</v>
      </c>
      <c r="U62" s="261">
        <v>253</v>
      </c>
      <c r="V62" s="290">
        <v>2</v>
      </c>
      <c r="W62" s="259">
        <v>193</v>
      </c>
      <c r="X62" s="259">
        <v>44</v>
      </c>
      <c r="Y62" s="259" t="s">
        <v>550</v>
      </c>
      <c r="Z62" s="259" t="s">
        <v>550</v>
      </c>
      <c r="AA62" s="259" t="s">
        <v>550</v>
      </c>
      <c r="AB62" s="259">
        <v>1</v>
      </c>
      <c r="AC62" s="259">
        <v>838</v>
      </c>
      <c r="AD62" s="259">
        <v>71</v>
      </c>
      <c r="AE62" s="259">
        <v>13</v>
      </c>
      <c r="AF62" s="259">
        <v>9427</v>
      </c>
      <c r="AG62" s="261" t="s">
        <v>723</v>
      </c>
      <c r="AH62" s="258">
        <v>1</v>
      </c>
      <c r="AI62" s="259">
        <v>22</v>
      </c>
      <c r="AJ62" s="259">
        <v>7</v>
      </c>
      <c r="AK62" s="259">
        <v>5</v>
      </c>
      <c r="AL62" s="259">
        <v>1057</v>
      </c>
      <c r="AM62" s="260" t="s">
        <v>723</v>
      </c>
      <c r="AN62" s="259" t="s">
        <v>550</v>
      </c>
      <c r="AO62" s="259" t="s">
        <v>550</v>
      </c>
      <c r="AP62" s="260">
        <v>9</v>
      </c>
      <c r="AQ62" s="260">
        <v>7</v>
      </c>
      <c r="AR62" s="259">
        <v>1143747</v>
      </c>
      <c r="AS62" s="1047">
        <v>356</v>
      </c>
      <c r="AT62" s="292">
        <v>2567748</v>
      </c>
      <c r="AU62" s="1009" t="s">
        <v>550</v>
      </c>
      <c r="AV62" s="290">
        <v>12</v>
      </c>
      <c r="AW62" s="259" t="s">
        <v>550</v>
      </c>
      <c r="AX62" s="259">
        <v>1</v>
      </c>
      <c r="AY62" s="260">
        <v>5</v>
      </c>
      <c r="AZ62" s="259">
        <v>3</v>
      </c>
      <c r="BA62" s="259" t="s">
        <v>550</v>
      </c>
      <c r="BB62" s="259">
        <v>1</v>
      </c>
      <c r="BC62" s="259">
        <v>1</v>
      </c>
      <c r="BD62" s="259" t="s">
        <v>550</v>
      </c>
      <c r="BE62" s="259">
        <v>1</v>
      </c>
      <c r="BF62" s="261">
        <v>40</v>
      </c>
      <c r="BG62" s="47"/>
      <c r="BH62" s="258">
        <v>3</v>
      </c>
      <c r="BI62" s="259">
        <v>26943</v>
      </c>
      <c r="BJ62" s="259">
        <v>1</v>
      </c>
      <c r="BK62" s="260">
        <v>39935</v>
      </c>
      <c r="BL62" s="259">
        <v>2</v>
      </c>
      <c r="BM62" s="259">
        <v>2</v>
      </c>
      <c r="BN62" s="259">
        <v>47200</v>
      </c>
      <c r="BO62" s="259">
        <v>4</v>
      </c>
      <c r="BP62" s="259">
        <v>3509</v>
      </c>
      <c r="BQ62" s="259">
        <v>3</v>
      </c>
      <c r="BR62" s="261">
        <v>28</v>
      </c>
      <c r="BS62" s="47"/>
      <c r="BT62" s="305">
        <v>4</v>
      </c>
      <c r="BU62" s="306">
        <v>1085</v>
      </c>
      <c r="BV62" s="786"/>
      <c r="BW62" s="258">
        <v>81</v>
      </c>
      <c r="BX62" s="259">
        <v>4107</v>
      </c>
      <c r="BY62" s="259">
        <v>3669</v>
      </c>
      <c r="BZ62" s="290">
        <v>3</v>
      </c>
      <c r="CA62" s="259">
        <v>148</v>
      </c>
      <c r="CB62" s="259">
        <v>128</v>
      </c>
      <c r="CC62" s="290">
        <v>6</v>
      </c>
      <c r="CD62" s="259">
        <v>141</v>
      </c>
      <c r="CE62" s="261">
        <v>112</v>
      </c>
      <c r="CF62" s="47"/>
      <c r="CG62" s="258">
        <v>364</v>
      </c>
      <c r="CH62" s="259">
        <v>72</v>
      </c>
      <c r="CI62" s="259">
        <v>17</v>
      </c>
      <c r="CJ62" s="259">
        <v>16</v>
      </c>
      <c r="CK62" s="259">
        <v>4</v>
      </c>
      <c r="CL62" s="260" t="s">
        <v>550</v>
      </c>
      <c r="CM62" s="260">
        <v>4</v>
      </c>
      <c r="CN62" s="259">
        <v>75</v>
      </c>
      <c r="CO62" s="260">
        <v>17860</v>
      </c>
      <c r="CP62" s="260">
        <v>85</v>
      </c>
      <c r="CQ62" s="260">
        <v>469</v>
      </c>
      <c r="CR62" s="261">
        <v>273</v>
      </c>
      <c r="CS62" s="47"/>
      <c r="CT62" s="258">
        <v>189</v>
      </c>
      <c r="CU62" s="260">
        <v>10</v>
      </c>
      <c r="CV62" s="260">
        <v>4</v>
      </c>
      <c r="CW62" s="260">
        <v>149</v>
      </c>
      <c r="CX62" s="260">
        <v>14</v>
      </c>
      <c r="CY62" s="299">
        <v>12</v>
      </c>
      <c r="CZ62" s="299" t="s">
        <v>550</v>
      </c>
      <c r="DA62" s="259">
        <v>1325578</v>
      </c>
      <c r="DB62" s="261">
        <v>25750</v>
      </c>
    </row>
    <row r="63" spans="1:106" ht="15.75" customHeight="1">
      <c r="A63" s="638" t="s">
        <v>266</v>
      </c>
      <c r="B63" s="187" t="s">
        <v>550</v>
      </c>
      <c r="C63" s="219" t="s">
        <v>550</v>
      </c>
      <c r="D63" s="219" t="s">
        <v>550</v>
      </c>
      <c r="E63" s="219">
        <v>10</v>
      </c>
      <c r="F63" s="144">
        <v>10</v>
      </c>
      <c r="G63" s="219">
        <v>1416</v>
      </c>
      <c r="H63" s="144">
        <v>1415</v>
      </c>
      <c r="I63" s="227">
        <v>183</v>
      </c>
      <c r="J63" s="187">
        <v>44</v>
      </c>
      <c r="K63" s="189">
        <v>17102</v>
      </c>
      <c r="L63" s="194">
        <v>1190</v>
      </c>
      <c r="M63" s="189">
        <v>1</v>
      </c>
      <c r="N63" s="189">
        <v>419</v>
      </c>
      <c r="O63" s="189">
        <v>20</v>
      </c>
      <c r="P63" s="194">
        <v>17</v>
      </c>
      <c r="Q63" s="189">
        <v>7600</v>
      </c>
      <c r="R63" s="189">
        <v>577</v>
      </c>
      <c r="S63" s="189">
        <v>3</v>
      </c>
      <c r="T63" s="189">
        <v>1115</v>
      </c>
      <c r="U63" s="191">
        <v>60</v>
      </c>
      <c r="V63" s="219" t="s">
        <v>550</v>
      </c>
      <c r="W63" s="189" t="s">
        <v>550</v>
      </c>
      <c r="X63" s="189" t="s">
        <v>550</v>
      </c>
      <c r="Y63" s="189" t="s">
        <v>550</v>
      </c>
      <c r="Z63" s="189" t="s">
        <v>550</v>
      </c>
      <c r="AA63" s="189" t="s">
        <v>550</v>
      </c>
      <c r="AB63" s="189">
        <v>2</v>
      </c>
      <c r="AC63" s="189">
        <v>1418</v>
      </c>
      <c r="AD63" s="189">
        <v>141</v>
      </c>
      <c r="AE63" s="189">
        <v>10</v>
      </c>
      <c r="AF63" s="189">
        <v>5859</v>
      </c>
      <c r="AG63" s="191">
        <v>546</v>
      </c>
      <c r="AH63" s="187" t="s">
        <v>550</v>
      </c>
      <c r="AI63" s="189" t="s">
        <v>550</v>
      </c>
      <c r="AJ63" s="189" t="s">
        <v>550</v>
      </c>
      <c r="AK63" s="189">
        <v>2</v>
      </c>
      <c r="AL63" s="189">
        <v>116</v>
      </c>
      <c r="AM63" s="194">
        <v>19</v>
      </c>
      <c r="AN63" s="189" t="s">
        <v>550</v>
      </c>
      <c r="AO63" s="189" t="s">
        <v>550</v>
      </c>
      <c r="AP63" s="194">
        <v>3</v>
      </c>
      <c r="AQ63" s="194">
        <v>6</v>
      </c>
      <c r="AR63" s="189">
        <v>861729</v>
      </c>
      <c r="AS63" s="1046">
        <v>285</v>
      </c>
      <c r="AT63" s="189">
        <v>1230284</v>
      </c>
      <c r="AU63" s="227" t="s">
        <v>550</v>
      </c>
      <c r="AV63" s="144">
        <f>SUM(AW63:BE63)</f>
        <v>1</v>
      </c>
      <c r="AW63" s="189" t="s">
        <v>550</v>
      </c>
      <c r="AX63" s="189" t="s">
        <v>550</v>
      </c>
      <c r="AY63" s="189" t="s">
        <v>550</v>
      </c>
      <c r="AZ63" s="189">
        <v>1</v>
      </c>
      <c r="BA63" s="189" t="s">
        <v>550</v>
      </c>
      <c r="BB63" s="189" t="s">
        <v>550</v>
      </c>
      <c r="BC63" s="189" t="s">
        <v>550</v>
      </c>
      <c r="BD63" s="189" t="s">
        <v>550</v>
      </c>
      <c r="BE63" s="189" t="s">
        <v>550</v>
      </c>
      <c r="BF63" s="191" t="s">
        <v>550</v>
      </c>
      <c r="BG63" s="47"/>
      <c r="BH63" s="187">
        <v>13</v>
      </c>
      <c r="BI63" s="189">
        <v>21966</v>
      </c>
      <c r="BJ63" s="189" t="s">
        <v>550</v>
      </c>
      <c r="BK63" s="194" t="s">
        <v>550</v>
      </c>
      <c r="BL63" s="189">
        <v>3</v>
      </c>
      <c r="BM63" s="189">
        <v>4</v>
      </c>
      <c r="BN63" s="189">
        <v>65321</v>
      </c>
      <c r="BO63" s="189">
        <v>1</v>
      </c>
      <c r="BP63" s="189">
        <v>395</v>
      </c>
      <c r="BQ63" s="189">
        <v>6</v>
      </c>
      <c r="BR63" s="191">
        <v>21</v>
      </c>
      <c r="BS63" s="47"/>
      <c r="BT63" s="223">
        <v>9</v>
      </c>
      <c r="BU63" s="224">
        <v>2591</v>
      </c>
      <c r="BV63" s="786"/>
      <c r="BW63" s="125" t="s">
        <v>550</v>
      </c>
      <c r="BX63" s="126" t="s">
        <v>550</v>
      </c>
      <c r="BY63" s="126" t="s">
        <v>550</v>
      </c>
      <c r="BZ63" s="219">
        <v>103</v>
      </c>
      <c r="CA63" s="189">
        <v>4368</v>
      </c>
      <c r="CB63" s="189">
        <v>4492</v>
      </c>
      <c r="CC63" s="219">
        <v>3</v>
      </c>
      <c r="CD63" s="189">
        <v>95</v>
      </c>
      <c r="CE63" s="191">
        <v>78</v>
      </c>
      <c r="CF63" s="47"/>
      <c r="CG63" s="187">
        <v>305</v>
      </c>
      <c r="CH63" s="189">
        <v>34</v>
      </c>
      <c r="CI63" s="189">
        <v>12</v>
      </c>
      <c r="CJ63" s="189">
        <v>12</v>
      </c>
      <c r="CK63" s="189">
        <v>3</v>
      </c>
      <c r="CL63" s="127" t="s">
        <v>550</v>
      </c>
      <c r="CM63" s="194">
        <v>4</v>
      </c>
      <c r="CN63" s="189">
        <v>80</v>
      </c>
      <c r="CO63" s="194">
        <v>14240</v>
      </c>
      <c r="CP63" s="194">
        <v>230</v>
      </c>
      <c r="CQ63" s="194">
        <v>10</v>
      </c>
      <c r="CR63" s="191">
        <v>142</v>
      </c>
      <c r="CS63" s="47"/>
      <c r="CT63" s="187">
        <v>405</v>
      </c>
      <c r="CU63" s="194">
        <v>44</v>
      </c>
      <c r="CV63" s="194">
        <v>4</v>
      </c>
      <c r="CW63" s="194">
        <v>331</v>
      </c>
      <c r="CX63" s="194">
        <v>19</v>
      </c>
      <c r="CY63" s="226">
        <v>7</v>
      </c>
      <c r="CZ63" s="226" t="s">
        <v>550</v>
      </c>
      <c r="DA63" s="189">
        <v>1013721</v>
      </c>
      <c r="DB63" s="191">
        <v>75941</v>
      </c>
    </row>
    <row r="64" spans="1:106" ht="15.75" customHeight="1">
      <c r="A64" s="458" t="s">
        <v>351</v>
      </c>
      <c r="B64" s="270">
        <v>1</v>
      </c>
      <c r="C64" s="259">
        <v>3</v>
      </c>
      <c r="D64" s="259">
        <v>3</v>
      </c>
      <c r="E64" s="259">
        <v>31</v>
      </c>
      <c r="F64" s="259">
        <v>19</v>
      </c>
      <c r="G64" s="259">
        <v>2247</v>
      </c>
      <c r="H64" s="259">
        <v>1785</v>
      </c>
      <c r="I64" s="261">
        <v>279</v>
      </c>
      <c r="J64" s="258">
        <v>68</v>
      </c>
      <c r="K64" s="259">
        <v>18443</v>
      </c>
      <c r="L64" s="260">
        <v>1318</v>
      </c>
      <c r="M64" s="259">
        <v>5</v>
      </c>
      <c r="N64" s="259">
        <v>1193</v>
      </c>
      <c r="O64" s="259">
        <v>83</v>
      </c>
      <c r="P64" s="260">
        <v>39</v>
      </c>
      <c r="Q64" s="260">
        <v>8986</v>
      </c>
      <c r="R64" s="260">
        <v>766</v>
      </c>
      <c r="S64" s="260">
        <v>11</v>
      </c>
      <c r="T64" s="260">
        <v>1206</v>
      </c>
      <c r="U64" s="261">
        <v>101</v>
      </c>
      <c r="V64" s="290" t="s">
        <v>550</v>
      </c>
      <c r="W64" s="259" t="s">
        <v>550</v>
      </c>
      <c r="X64" s="259" t="s">
        <v>550</v>
      </c>
      <c r="Y64" s="259" t="s">
        <v>550</v>
      </c>
      <c r="Z64" s="259" t="s">
        <v>550</v>
      </c>
      <c r="AA64" s="259" t="s">
        <v>550</v>
      </c>
      <c r="AB64" s="259">
        <v>1</v>
      </c>
      <c r="AC64" s="259">
        <v>708</v>
      </c>
      <c r="AD64" s="260">
        <v>59</v>
      </c>
      <c r="AE64" s="259">
        <v>17</v>
      </c>
      <c r="AF64" s="259">
        <v>9636</v>
      </c>
      <c r="AG64" s="272">
        <v>417</v>
      </c>
      <c r="AH64" s="258" t="s">
        <v>550</v>
      </c>
      <c r="AI64" s="259" t="s">
        <v>550</v>
      </c>
      <c r="AJ64" s="259" t="s">
        <v>550</v>
      </c>
      <c r="AK64" s="260">
        <v>3</v>
      </c>
      <c r="AL64" s="260">
        <v>1140</v>
      </c>
      <c r="AM64" s="260">
        <v>100</v>
      </c>
      <c r="AN64" s="260" t="s">
        <v>550</v>
      </c>
      <c r="AO64" s="259" t="s">
        <v>550</v>
      </c>
      <c r="AP64" s="259">
        <v>3</v>
      </c>
      <c r="AQ64" s="260">
        <v>2</v>
      </c>
      <c r="AR64" s="259">
        <v>1331418</v>
      </c>
      <c r="AS64" s="1047">
        <v>330</v>
      </c>
      <c r="AT64" s="1011">
        <v>1478059</v>
      </c>
      <c r="AU64" s="1010">
        <v>11484</v>
      </c>
      <c r="AV64" s="290">
        <v>31</v>
      </c>
      <c r="AW64" s="259">
        <v>1</v>
      </c>
      <c r="AX64" s="259">
        <v>1</v>
      </c>
      <c r="AY64" s="260">
        <v>23</v>
      </c>
      <c r="AZ64" s="259">
        <v>5</v>
      </c>
      <c r="BA64" s="469" t="s">
        <v>550</v>
      </c>
      <c r="BB64" s="469" t="s">
        <v>550</v>
      </c>
      <c r="BC64" s="469" t="s">
        <v>550</v>
      </c>
      <c r="BD64" s="469" t="s">
        <v>550</v>
      </c>
      <c r="BE64" s="259">
        <v>1</v>
      </c>
      <c r="BF64" s="261">
        <v>19</v>
      </c>
      <c r="BG64" s="47"/>
      <c r="BH64" s="258">
        <v>8</v>
      </c>
      <c r="BI64" s="259">
        <v>21587</v>
      </c>
      <c r="BJ64" s="259">
        <v>3</v>
      </c>
      <c r="BK64" s="260">
        <v>102477</v>
      </c>
      <c r="BL64" s="259">
        <v>1</v>
      </c>
      <c r="BM64" s="259">
        <v>1</v>
      </c>
      <c r="BN64" s="259">
        <v>22000</v>
      </c>
      <c r="BO64" s="259">
        <v>5</v>
      </c>
      <c r="BP64" s="259">
        <v>5172</v>
      </c>
      <c r="BQ64" s="259">
        <v>11</v>
      </c>
      <c r="BR64" s="261">
        <v>54</v>
      </c>
      <c r="BS64" s="47"/>
      <c r="BT64" s="297">
        <v>2</v>
      </c>
      <c r="BU64" s="298">
        <v>2979</v>
      </c>
      <c r="BV64" s="796"/>
      <c r="BW64" s="258" t="s">
        <v>550</v>
      </c>
      <c r="BX64" s="259" t="s">
        <v>550</v>
      </c>
      <c r="BY64" s="259" t="s">
        <v>550</v>
      </c>
      <c r="BZ64" s="290" t="s">
        <v>550</v>
      </c>
      <c r="CA64" s="259" t="s">
        <v>550</v>
      </c>
      <c r="CB64" s="259" t="s">
        <v>550</v>
      </c>
      <c r="CC64" s="290">
        <v>96</v>
      </c>
      <c r="CD64" s="259">
        <v>6865</v>
      </c>
      <c r="CE64" s="261">
        <v>6606</v>
      </c>
      <c r="CF64" s="47"/>
      <c r="CG64" s="270">
        <v>495</v>
      </c>
      <c r="CH64" s="259">
        <v>73</v>
      </c>
      <c r="CI64" s="259">
        <v>18</v>
      </c>
      <c r="CJ64" s="259">
        <v>17</v>
      </c>
      <c r="CK64" s="259">
        <v>3</v>
      </c>
      <c r="CL64" s="259" t="s">
        <v>550</v>
      </c>
      <c r="CM64" s="294">
        <v>18</v>
      </c>
      <c r="CN64" s="259">
        <v>94</v>
      </c>
      <c r="CO64" s="260">
        <v>23249</v>
      </c>
      <c r="CP64" s="260">
        <v>182</v>
      </c>
      <c r="CQ64" s="260">
        <v>236</v>
      </c>
      <c r="CR64" s="261">
        <v>266</v>
      </c>
      <c r="CS64" s="47"/>
      <c r="CT64" s="270">
        <v>223</v>
      </c>
      <c r="CU64" s="259">
        <v>15</v>
      </c>
      <c r="CV64" s="259">
        <v>3</v>
      </c>
      <c r="CW64" s="259">
        <v>133</v>
      </c>
      <c r="CX64" s="259">
        <v>54</v>
      </c>
      <c r="CY64" s="294">
        <v>18</v>
      </c>
      <c r="CZ64" s="299" t="s">
        <v>550</v>
      </c>
      <c r="DA64" s="259">
        <v>1858088.45</v>
      </c>
      <c r="DB64" s="261">
        <v>139174.1</v>
      </c>
    </row>
    <row r="65" spans="1:106" ht="15.75" customHeight="1">
      <c r="A65" s="638" t="s">
        <v>566</v>
      </c>
      <c r="B65" s="203">
        <v>1</v>
      </c>
      <c r="C65" s="189">
        <v>27</v>
      </c>
      <c r="D65" s="189">
        <v>8</v>
      </c>
      <c r="E65" s="189">
        <v>7</v>
      </c>
      <c r="F65" s="189">
        <v>4</v>
      </c>
      <c r="G65" s="189">
        <v>569</v>
      </c>
      <c r="H65" s="189">
        <v>302</v>
      </c>
      <c r="I65" s="191">
        <v>79</v>
      </c>
      <c r="J65" s="187">
        <v>44</v>
      </c>
      <c r="K65" s="189">
        <v>13184</v>
      </c>
      <c r="L65" s="194">
        <v>889</v>
      </c>
      <c r="M65" s="194">
        <v>1</v>
      </c>
      <c r="N65" s="189">
        <v>67</v>
      </c>
      <c r="O65" s="189">
        <v>11</v>
      </c>
      <c r="P65" s="194">
        <v>24</v>
      </c>
      <c r="Q65" s="194" t="s">
        <v>723</v>
      </c>
      <c r="R65" s="189" t="s">
        <v>723</v>
      </c>
      <c r="S65" s="189">
        <v>3</v>
      </c>
      <c r="T65" s="189" t="s">
        <v>723</v>
      </c>
      <c r="U65" s="191" t="s">
        <v>723</v>
      </c>
      <c r="V65" s="219">
        <v>2</v>
      </c>
      <c r="W65" s="189">
        <v>55</v>
      </c>
      <c r="X65" s="219">
        <v>25</v>
      </c>
      <c r="Y65" s="189" t="s">
        <v>550</v>
      </c>
      <c r="Z65" s="189" t="s">
        <v>550</v>
      </c>
      <c r="AA65" s="219" t="s">
        <v>550</v>
      </c>
      <c r="AB65" s="189" t="s">
        <v>550</v>
      </c>
      <c r="AC65" s="189" t="s">
        <v>550</v>
      </c>
      <c r="AD65" s="63" t="s">
        <v>550</v>
      </c>
      <c r="AE65" s="189">
        <v>12</v>
      </c>
      <c r="AF65" s="189">
        <v>6010</v>
      </c>
      <c r="AG65" s="191">
        <v>489</v>
      </c>
      <c r="AH65" s="187" t="s">
        <v>550</v>
      </c>
      <c r="AI65" s="189" t="s">
        <v>550</v>
      </c>
      <c r="AJ65" s="189" t="s">
        <v>550</v>
      </c>
      <c r="AK65" s="189">
        <v>2</v>
      </c>
      <c r="AL65" s="189">
        <v>295</v>
      </c>
      <c r="AM65" s="194">
        <v>55</v>
      </c>
      <c r="AN65" s="189" t="s">
        <v>550</v>
      </c>
      <c r="AO65" s="189" t="s">
        <v>550</v>
      </c>
      <c r="AP65" s="189">
        <v>1</v>
      </c>
      <c r="AQ65" s="194">
        <v>1</v>
      </c>
      <c r="AR65" s="189">
        <v>541800</v>
      </c>
      <c r="AS65" s="188">
        <v>227</v>
      </c>
      <c r="AT65" s="189">
        <v>882707</v>
      </c>
      <c r="AU65" s="227">
        <v>8049</v>
      </c>
      <c r="AV65" s="144">
        <v>3</v>
      </c>
      <c r="AW65" s="189">
        <v>1</v>
      </c>
      <c r="AX65" s="189" t="s">
        <v>550</v>
      </c>
      <c r="AY65" s="189" t="s">
        <v>550</v>
      </c>
      <c r="AZ65" s="189" t="s">
        <v>550</v>
      </c>
      <c r="BA65" s="189" t="s">
        <v>550</v>
      </c>
      <c r="BB65" s="189" t="s">
        <v>550</v>
      </c>
      <c r="BC65" s="189" t="s">
        <v>550</v>
      </c>
      <c r="BD65" s="189">
        <v>1</v>
      </c>
      <c r="BE65" s="189">
        <v>1</v>
      </c>
      <c r="BF65" s="191" t="s">
        <v>550</v>
      </c>
      <c r="BG65" s="47"/>
      <c r="BH65" s="203">
        <v>7</v>
      </c>
      <c r="BI65" s="189">
        <v>34567.83</v>
      </c>
      <c r="BJ65" s="189">
        <v>2</v>
      </c>
      <c r="BK65" s="189">
        <v>51441.36</v>
      </c>
      <c r="BL65" s="189">
        <v>5</v>
      </c>
      <c r="BM65" s="189">
        <v>5</v>
      </c>
      <c r="BN65" s="189">
        <v>63682.77</v>
      </c>
      <c r="BO65" s="189">
        <v>3</v>
      </c>
      <c r="BP65" s="189">
        <v>3935</v>
      </c>
      <c r="BQ65" s="189">
        <v>7</v>
      </c>
      <c r="BR65" s="227">
        <v>36</v>
      </c>
      <c r="BS65" s="47"/>
      <c r="BT65" s="393">
        <v>3</v>
      </c>
      <c r="BU65" s="384" t="s">
        <v>550</v>
      </c>
      <c r="BV65" s="786"/>
      <c r="BW65" s="203" t="s">
        <v>550</v>
      </c>
      <c r="BX65" s="189" t="s">
        <v>550</v>
      </c>
      <c r="BY65" s="189" t="s">
        <v>550</v>
      </c>
      <c r="BZ65" s="189">
        <v>73</v>
      </c>
      <c r="CA65" s="189">
        <v>2948</v>
      </c>
      <c r="CB65" s="189">
        <v>2536</v>
      </c>
      <c r="CC65" s="189" t="s">
        <v>550</v>
      </c>
      <c r="CD65" s="189" t="s">
        <v>550</v>
      </c>
      <c r="CE65" s="227" t="s">
        <v>550</v>
      </c>
      <c r="CF65" s="47"/>
      <c r="CG65" s="203">
        <v>374</v>
      </c>
      <c r="CH65" s="189">
        <v>61</v>
      </c>
      <c r="CI65" s="189">
        <v>20</v>
      </c>
      <c r="CJ65" s="189">
        <v>18</v>
      </c>
      <c r="CK65" s="189">
        <v>3</v>
      </c>
      <c r="CL65" s="189" t="s">
        <v>789</v>
      </c>
      <c r="CM65" s="189">
        <v>13</v>
      </c>
      <c r="CN65" s="189">
        <v>102</v>
      </c>
      <c r="CO65" s="194">
        <v>15718</v>
      </c>
      <c r="CP65" s="194">
        <v>93</v>
      </c>
      <c r="CQ65" s="194">
        <v>270</v>
      </c>
      <c r="CR65" s="191">
        <v>145</v>
      </c>
      <c r="CS65" s="47"/>
      <c r="CT65" s="203">
        <v>62</v>
      </c>
      <c r="CU65" s="189">
        <v>20</v>
      </c>
      <c r="CV65" s="189">
        <v>5</v>
      </c>
      <c r="CW65" s="189">
        <v>14</v>
      </c>
      <c r="CX65" s="189">
        <v>5</v>
      </c>
      <c r="CY65" s="189">
        <v>18</v>
      </c>
      <c r="CZ65" s="226" t="s">
        <v>550</v>
      </c>
      <c r="DA65" s="189">
        <v>1188698</v>
      </c>
      <c r="DB65" s="191">
        <v>92927</v>
      </c>
    </row>
    <row r="66" spans="1:106" ht="15.75" customHeight="1">
      <c r="A66" s="458" t="s">
        <v>261</v>
      </c>
      <c r="B66" s="270">
        <v>17</v>
      </c>
      <c r="C66" s="259">
        <v>299</v>
      </c>
      <c r="D66" s="259">
        <v>67</v>
      </c>
      <c r="E66" s="259">
        <v>24</v>
      </c>
      <c r="F66" s="259">
        <v>11</v>
      </c>
      <c r="G66" s="259">
        <v>3827</v>
      </c>
      <c r="H66" s="259">
        <v>357</v>
      </c>
      <c r="I66" s="261">
        <v>312</v>
      </c>
      <c r="J66" s="258">
        <v>55</v>
      </c>
      <c r="K66" s="259">
        <v>25213</v>
      </c>
      <c r="L66" s="260">
        <v>1672</v>
      </c>
      <c r="M66" s="259">
        <v>1</v>
      </c>
      <c r="N66" s="259">
        <v>619</v>
      </c>
      <c r="O66" s="259">
        <v>29</v>
      </c>
      <c r="P66" s="260">
        <v>28</v>
      </c>
      <c r="Q66" s="260">
        <v>12120</v>
      </c>
      <c r="R66" s="260">
        <v>903</v>
      </c>
      <c r="S66" s="260">
        <v>5</v>
      </c>
      <c r="T66" s="260">
        <v>1327</v>
      </c>
      <c r="U66" s="261">
        <v>123</v>
      </c>
      <c r="V66" s="290">
        <v>1</v>
      </c>
      <c r="W66" s="259">
        <v>1024</v>
      </c>
      <c r="X66" s="259">
        <v>79</v>
      </c>
      <c r="Y66" s="259" t="s">
        <v>550</v>
      </c>
      <c r="Z66" s="259" t="s">
        <v>550</v>
      </c>
      <c r="AA66" s="259" t="s">
        <v>550</v>
      </c>
      <c r="AB66" s="259" t="s">
        <v>550</v>
      </c>
      <c r="AC66" s="259" t="s">
        <v>550</v>
      </c>
      <c r="AD66" s="260" t="s">
        <v>550</v>
      </c>
      <c r="AE66" s="259">
        <v>18</v>
      </c>
      <c r="AF66" s="259">
        <v>13593</v>
      </c>
      <c r="AG66" s="272">
        <v>1359</v>
      </c>
      <c r="AH66" s="258" t="s">
        <v>550</v>
      </c>
      <c r="AI66" s="259" t="s">
        <v>550</v>
      </c>
      <c r="AJ66" s="260" t="s">
        <v>550</v>
      </c>
      <c r="AK66" s="260">
        <v>2</v>
      </c>
      <c r="AL66" s="260">
        <v>567</v>
      </c>
      <c r="AM66" s="260">
        <v>91</v>
      </c>
      <c r="AN66" s="260" t="s">
        <v>550</v>
      </c>
      <c r="AO66" s="259" t="s">
        <v>550</v>
      </c>
      <c r="AP66" s="259">
        <v>5</v>
      </c>
      <c r="AQ66" s="260">
        <v>2</v>
      </c>
      <c r="AR66" s="259">
        <v>809507</v>
      </c>
      <c r="AS66" s="1047">
        <v>169.9</v>
      </c>
      <c r="AT66" s="1011">
        <v>1429284</v>
      </c>
      <c r="AU66" s="1010">
        <v>6</v>
      </c>
      <c r="AV66" s="290">
        <v>13</v>
      </c>
      <c r="AW66" s="259" t="s">
        <v>550</v>
      </c>
      <c r="AX66" s="259">
        <v>1</v>
      </c>
      <c r="AY66" s="260">
        <v>7</v>
      </c>
      <c r="AZ66" s="259">
        <v>3</v>
      </c>
      <c r="BA66" s="259" t="s">
        <v>550</v>
      </c>
      <c r="BB66" s="259">
        <v>1</v>
      </c>
      <c r="BC66" s="259" t="s">
        <v>550</v>
      </c>
      <c r="BD66" s="259" t="s">
        <v>550</v>
      </c>
      <c r="BE66" s="259">
        <v>1</v>
      </c>
      <c r="BF66" s="261">
        <v>13</v>
      </c>
      <c r="BG66" s="47"/>
      <c r="BH66" s="258">
        <v>6</v>
      </c>
      <c r="BI66" s="259">
        <v>19329</v>
      </c>
      <c r="BJ66" s="259">
        <v>1</v>
      </c>
      <c r="BK66" s="260">
        <v>29905</v>
      </c>
      <c r="BL66" s="259">
        <v>6</v>
      </c>
      <c r="BM66" s="259">
        <v>9</v>
      </c>
      <c r="BN66" s="259">
        <v>74217</v>
      </c>
      <c r="BO66" s="259">
        <v>3</v>
      </c>
      <c r="BP66" s="259">
        <v>2365</v>
      </c>
      <c r="BQ66" s="259">
        <v>10</v>
      </c>
      <c r="BR66" s="261">
        <v>43</v>
      </c>
      <c r="BS66" s="47"/>
      <c r="BT66" s="297">
        <v>3</v>
      </c>
      <c r="BU66" s="298">
        <v>1201</v>
      </c>
      <c r="BV66" s="796"/>
      <c r="BW66" s="258" t="s">
        <v>550</v>
      </c>
      <c r="BX66" s="259" t="s">
        <v>550</v>
      </c>
      <c r="BY66" s="259" t="s">
        <v>550</v>
      </c>
      <c r="BZ66" s="290">
        <v>54</v>
      </c>
      <c r="CA66" s="259">
        <v>6140</v>
      </c>
      <c r="CB66" s="259">
        <v>4540</v>
      </c>
      <c r="CC66" s="290">
        <v>16</v>
      </c>
      <c r="CD66" s="259">
        <v>879</v>
      </c>
      <c r="CE66" s="261">
        <v>776</v>
      </c>
      <c r="CF66" s="47"/>
      <c r="CG66" s="270">
        <v>484</v>
      </c>
      <c r="CH66" s="259">
        <v>63</v>
      </c>
      <c r="CI66" s="259">
        <v>16</v>
      </c>
      <c r="CJ66" s="259">
        <v>16</v>
      </c>
      <c r="CK66" s="259">
        <v>3</v>
      </c>
      <c r="CL66" s="259">
        <v>2</v>
      </c>
      <c r="CM66" s="294">
        <v>9</v>
      </c>
      <c r="CN66" s="259">
        <v>107</v>
      </c>
      <c r="CO66" s="260">
        <v>18765</v>
      </c>
      <c r="CP66" s="260">
        <v>207</v>
      </c>
      <c r="CQ66" s="260">
        <v>115</v>
      </c>
      <c r="CR66" s="261">
        <v>123</v>
      </c>
      <c r="CS66" s="47"/>
      <c r="CT66" s="270">
        <v>14</v>
      </c>
      <c r="CU66" s="259">
        <v>4</v>
      </c>
      <c r="CV66" s="259" t="s">
        <v>550</v>
      </c>
      <c r="CW66" s="259">
        <v>1</v>
      </c>
      <c r="CX66" s="259">
        <v>6</v>
      </c>
      <c r="CY66" s="294">
        <v>3</v>
      </c>
      <c r="CZ66" s="299" t="s">
        <v>550</v>
      </c>
      <c r="DA66" s="259">
        <v>1334643.3200000003</v>
      </c>
      <c r="DB66" s="261">
        <v>31478</v>
      </c>
    </row>
    <row r="67" spans="1:106" ht="15.75" customHeight="1">
      <c r="A67" s="638" t="s">
        <v>222</v>
      </c>
      <c r="B67" s="203">
        <v>2</v>
      </c>
      <c r="C67" s="189">
        <v>13</v>
      </c>
      <c r="D67" s="189">
        <v>9</v>
      </c>
      <c r="E67" s="189">
        <v>16</v>
      </c>
      <c r="F67" s="189">
        <v>16</v>
      </c>
      <c r="G67" s="189">
        <v>958</v>
      </c>
      <c r="H67" s="189">
        <v>958</v>
      </c>
      <c r="I67" s="191">
        <v>251</v>
      </c>
      <c r="J67" s="187">
        <v>47</v>
      </c>
      <c r="K67" s="189">
        <v>22408</v>
      </c>
      <c r="L67" s="194">
        <v>1461</v>
      </c>
      <c r="M67" s="194">
        <v>1</v>
      </c>
      <c r="N67" s="189">
        <v>608</v>
      </c>
      <c r="O67" s="189">
        <v>31</v>
      </c>
      <c r="P67" s="194">
        <v>25</v>
      </c>
      <c r="Q67" s="194">
        <v>9775</v>
      </c>
      <c r="R67" s="189">
        <v>775</v>
      </c>
      <c r="S67" s="189">
        <v>8</v>
      </c>
      <c r="T67" s="189">
        <v>2410</v>
      </c>
      <c r="U67" s="191">
        <v>213</v>
      </c>
      <c r="V67" s="219" t="s">
        <v>550</v>
      </c>
      <c r="W67" s="189" t="s">
        <v>550</v>
      </c>
      <c r="X67" s="189" t="s">
        <v>550</v>
      </c>
      <c r="Y67" s="189" t="s">
        <v>550</v>
      </c>
      <c r="Z67" s="189" t="s">
        <v>550</v>
      </c>
      <c r="AA67" s="189" t="s">
        <v>550</v>
      </c>
      <c r="AB67" s="189" t="s">
        <v>550</v>
      </c>
      <c r="AC67" s="189" t="s">
        <v>550</v>
      </c>
      <c r="AD67" s="63" t="s">
        <v>550</v>
      </c>
      <c r="AE67" s="189">
        <v>15</v>
      </c>
      <c r="AF67" s="189">
        <v>12986</v>
      </c>
      <c r="AG67" s="191">
        <v>1223</v>
      </c>
      <c r="AH67" s="187" t="s">
        <v>550</v>
      </c>
      <c r="AI67" s="189" t="s">
        <v>550</v>
      </c>
      <c r="AJ67" s="189" t="s">
        <v>550</v>
      </c>
      <c r="AK67" s="189">
        <v>2</v>
      </c>
      <c r="AL67" s="189">
        <v>333</v>
      </c>
      <c r="AM67" s="194">
        <v>89</v>
      </c>
      <c r="AN67" s="189" t="s">
        <v>550</v>
      </c>
      <c r="AO67" s="189">
        <v>1</v>
      </c>
      <c r="AP67" s="189">
        <v>5</v>
      </c>
      <c r="AQ67" s="194">
        <v>2</v>
      </c>
      <c r="AR67" s="189">
        <v>678072</v>
      </c>
      <c r="AS67" s="123">
        <v>169.5</v>
      </c>
      <c r="AT67" s="189">
        <v>892196</v>
      </c>
      <c r="AU67" s="227" t="s">
        <v>550</v>
      </c>
      <c r="AV67" s="219">
        <v>12</v>
      </c>
      <c r="AW67" s="189">
        <v>1</v>
      </c>
      <c r="AX67" s="189">
        <v>1</v>
      </c>
      <c r="AY67" s="189">
        <v>4</v>
      </c>
      <c r="AZ67" s="189">
        <v>2</v>
      </c>
      <c r="BA67" s="189" t="s">
        <v>550</v>
      </c>
      <c r="BB67" s="189">
        <v>1</v>
      </c>
      <c r="BC67" s="189">
        <v>2</v>
      </c>
      <c r="BD67" s="189">
        <v>1</v>
      </c>
      <c r="BE67" s="189" t="s">
        <v>550</v>
      </c>
      <c r="BF67" s="191">
        <v>14</v>
      </c>
      <c r="BG67" s="47"/>
      <c r="BH67" s="203">
        <v>19</v>
      </c>
      <c r="BI67" s="189">
        <v>38733</v>
      </c>
      <c r="BJ67" s="189">
        <v>2</v>
      </c>
      <c r="BK67" s="189">
        <v>64590</v>
      </c>
      <c r="BL67" s="189">
        <v>6</v>
      </c>
      <c r="BM67" s="189">
        <v>8</v>
      </c>
      <c r="BN67" s="189">
        <v>169830</v>
      </c>
      <c r="BO67" s="189">
        <v>2</v>
      </c>
      <c r="BP67" s="189">
        <v>800</v>
      </c>
      <c r="BQ67" s="189">
        <v>12</v>
      </c>
      <c r="BR67" s="227">
        <v>64</v>
      </c>
      <c r="BS67" s="47"/>
      <c r="BT67" s="393">
        <v>4</v>
      </c>
      <c r="BU67" s="384">
        <v>1867</v>
      </c>
      <c r="BV67" s="786"/>
      <c r="BW67" s="125" t="s">
        <v>550</v>
      </c>
      <c r="BX67" s="126" t="s">
        <v>550</v>
      </c>
      <c r="BY67" s="126" t="s">
        <v>550</v>
      </c>
      <c r="BZ67" s="189">
        <v>47</v>
      </c>
      <c r="CA67" s="189">
        <v>3869</v>
      </c>
      <c r="CB67" s="189">
        <v>4000</v>
      </c>
      <c r="CC67" s="189">
        <v>10</v>
      </c>
      <c r="CD67" s="189">
        <v>289</v>
      </c>
      <c r="CE67" s="227">
        <v>258</v>
      </c>
      <c r="CF67" s="47"/>
      <c r="CG67" s="203">
        <v>345</v>
      </c>
      <c r="CH67" s="189">
        <v>69</v>
      </c>
      <c r="CI67" s="189">
        <v>14</v>
      </c>
      <c r="CJ67" s="189">
        <v>14</v>
      </c>
      <c r="CK67" s="189">
        <v>2</v>
      </c>
      <c r="CL67" s="189">
        <v>1</v>
      </c>
      <c r="CM67" s="189">
        <v>6</v>
      </c>
      <c r="CN67" s="189">
        <v>110</v>
      </c>
      <c r="CO67" s="194">
        <v>17535</v>
      </c>
      <c r="CP67" s="194">
        <v>63</v>
      </c>
      <c r="CQ67" s="194">
        <v>698</v>
      </c>
      <c r="CR67" s="191">
        <v>229</v>
      </c>
      <c r="CS67" s="47"/>
      <c r="CT67" s="203">
        <v>180</v>
      </c>
      <c r="CU67" s="189">
        <v>39</v>
      </c>
      <c r="CV67" s="189">
        <v>9</v>
      </c>
      <c r="CW67" s="189">
        <v>69</v>
      </c>
      <c r="CX67" s="189">
        <v>12</v>
      </c>
      <c r="CY67" s="189">
        <v>34</v>
      </c>
      <c r="CZ67" s="189">
        <v>17</v>
      </c>
      <c r="DA67" s="189">
        <v>1303171</v>
      </c>
      <c r="DB67" s="191">
        <v>11782</v>
      </c>
    </row>
    <row r="68" spans="1:106" ht="15.75" customHeight="1">
      <c r="A68" s="458" t="s">
        <v>251</v>
      </c>
      <c r="B68" s="270">
        <v>4</v>
      </c>
      <c r="C68" s="259">
        <v>103</v>
      </c>
      <c r="D68" s="259">
        <v>14</v>
      </c>
      <c r="E68" s="259">
        <v>20</v>
      </c>
      <c r="F68" s="294">
        <v>9</v>
      </c>
      <c r="G68" s="259">
        <v>2661</v>
      </c>
      <c r="H68" s="259">
        <v>809</v>
      </c>
      <c r="I68" s="261">
        <v>245</v>
      </c>
      <c r="J68" s="258">
        <v>79</v>
      </c>
      <c r="K68" s="259">
        <v>32624</v>
      </c>
      <c r="L68" s="260">
        <v>2106</v>
      </c>
      <c r="M68" s="260">
        <v>3</v>
      </c>
      <c r="N68" s="259">
        <v>1111</v>
      </c>
      <c r="O68" s="259">
        <v>63</v>
      </c>
      <c r="P68" s="260">
        <v>39</v>
      </c>
      <c r="Q68" s="259">
        <v>16150</v>
      </c>
      <c r="R68" s="260">
        <v>1188</v>
      </c>
      <c r="S68" s="259">
        <v>6</v>
      </c>
      <c r="T68" s="259">
        <v>1595</v>
      </c>
      <c r="U68" s="261">
        <v>130</v>
      </c>
      <c r="V68" s="290" t="s">
        <v>550</v>
      </c>
      <c r="W68" s="259" t="s">
        <v>550</v>
      </c>
      <c r="X68" s="290" t="s">
        <v>550</v>
      </c>
      <c r="Y68" s="259" t="s">
        <v>550</v>
      </c>
      <c r="Z68" s="259" t="s">
        <v>550</v>
      </c>
      <c r="AA68" s="290" t="s">
        <v>550</v>
      </c>
      <c r="AB68" s="259">
        <v>3</v>
      </c>
      <c r="AC68" s="259">
        <v>1903</v>
      </c>
      <c r="AD68" s="294">
        <v>177</v>
      </c>
      <c r="AE68" s="259">
        <v>20</v>
      </c>
      <c r="AF68" s="259">
        <v>15560</v>
      </c>
      <c r="AG68" s="261">
        <v>1106</v>
      </c>
      <c r="AH68" s="258" t="s">
        <v>550</v>
      </c>
      <c r="AI68" s="259" t="s">
        <v>550</v>
      </c>
      <c r="AJ68" s="259" t="s">
        <v>550</v>
      </c>
      <c r="AK68" s="259">
        <v>3</v>
      </c>
      <c r="AL68" s="259">
        <v>1931</v>
      </c>
      <c r="AM68" s="260">
        <v>59</v>
      </c>
      <c r="AN68" s="259" t="s">
        <v>550</v>
      </c>
      <c r="AO68" s="259" t="s">
        <v>550</v>
      </c>
      <c r="AP68" s="259">
        <v>8</v>
      </c>
      <c r="AQ68" s="260">
        <v>1</v>
      </c>
      <c r="AR68" s="259">
        <v>973937</v>
      </c>
      <c r="AS68" s="289">
        <v>165.1</v>
      </c>
      <c r="AT68" s="259">
        <v>1834421</v>
      </c>
      <c r="AU68" s="272">
        <v>1009</v>
      </c>
      <c r="AV68" s="290">
        <v>18</v>
      </c>
      <c r="AW68" s="259" t="s">
        <v>550</v>
      </c>
      <c r="AX68" s="259">
        <v>1</v>
      </c>
      <c r="AY68" s="259">
        <v>2</v>
      </c>
      <c r="AZ68" s="259">
        <v>1</v>
      </c>
      <c r="BA68" s="290" t="s">
        <v>550</v>
      </c>
      <c r="BB68" s="259">
        <v>1</v>
      </c>
      <c r="BC68" s="259" t="s">
        <v>550</v>
      </c>
      <c r="BD68" s="259" t="s">
        <v>550</v>
      </c>
      <c r="BE68" s="259">
        <v>1</v>
      </c>
      <c r="BF68" s="261">
        <v>14</v>
      </c>
      <c r="BG68" s="47"/>
      <c r="BH68" s="270">
        <v>11</v>
      </c>
      <c r="BI68" s="259">
        <v>40276.83</v>
      </c>
      <c r="BJ68" s="259">
        <v>1</v>
      </c>
      <c r="BK68" s="259">
        <v>27950</v>
      </c>
      <c r="BL68" s="259">
        <v>1</v>
      </c>
      <c r="BM68" s="259">
        <v>1</v>
      </c>
      <c r="BN68" s="259">
        <v>15975</v>
      </c>
      <c r="BO68" s="259">
        <v>6</v>
      </c>
      <c r="BP68" s="259">
        <v>4686.8</v>
      </c>
      <c r="BQ68" s="259">
        <v>31</v>
      </c>
      <c r="BR68" s="272">
        <v>98</v>
      </c>
      <c r="BS68" s="47"/>
      <c r="BT68" s="352">
        <v>2</v>
      </c>
      <c r="BU68" s="302">
        <v>1900</v>
      </c>
      <c r="BV68" s="786"/>
      <c r="BW68" s="258" t="s">
        <v>550</v>
      </c>
      <c r="BX68" s="259" t="s">
        <v>550</v>
      </c>
      <c r="BY68" s="259" t="s">
        <v>550</v>
      </c>
      <c r="BZ68" s="259">
        <v>180</v>
      </c>
      <c r="CA68" s="259">
        <v>8945</v>
      </c>
      <c r="CB68" s="259">
        <v>7411</v>
      </c>
      <c r="CC68" s="259">
        <v>36</v>
      </c>
      <c r="CD68" s="259">
        <v>1228</v>
      </c>
      <c r="CE68" s="272">
        <v>1006</v>
      </c>
      <c r="CF68" s="47"/>
      <c r="CG68" s="270">
        <v>520</v>
      </c>
      <c r="CH68" s="259">
        <v>106</v>
      </c>
      <c r="CI68" s="259">
        <v>23</v>
      </c>
      <c r="CJ68" s="259">
        <v>23</v>
      </c>
      <c r="CK68" s="259">
        <v>3</v>
      </c>
      <c r="CL68" s="259" t="s">
        <v>550</v>
      </c>
      <c r="CM68" s="259">
        <v>18</v>
      </c>
      <c r="CN68" s="259">
        <v>153</v>
      </c>
      <c r="CO68" s="260">
        <v>30492</v>
      </c>
      <c r="CP68" s="260">
        <v>111</v>
      </c>
      <c r="CQ68" s="260">
        <v>787</v>
      </c>
      <c r="CR68" s="261">
        <v>224</v>
      </c>
      <c r="CS68" s="47"/>
      <c r="CT68" s="270">
        <v>206</v>
      </c>
      <c r="CU68" s="259">
        <v>34</v>
      </c>
      <c r="CV68" s="259">
        <v>3</v>
      </c>
      <c r="CW68" s="259">
        <v>85</v>
      </c>
      <c r="CX68" s="259">
        <v>17</v>
      </c>
      <c r="CY68" s="259">
        <v>67</v>
      </c>
      <c r="CZ68" s="299" t="s">
        <v>550</v>
      </c>
      <c r="DA68" s="259">
        <v>2265383</v>
      </c>
      <c r="DB68" s="261">
        <v>26927</v>
      </c>
    </row>
    <row r="69" spans="1:106" ht="15.75" customHeight="1" thickBot="1">
      <c r="A69" s="638" t="s">
        <v>499</v>
      </c>
      <c r="B69" s="187" t="s">
        <v>789</v>
      </c>
      <c r="C69" s="189" t="s">
        <v>789</v>
      </c>
      <c r="D69" s="189" t="s">
        <v>789</v>
      </c>
      <c r="E69" s="189">
        <v>6</v>
      </c>
      <c r="F69" s="189">
        <v>4</v>
      </c>
      <c r="G69" s="189">
        <v>654</v>
      </c>
      <c r="H69" s="189">
        <v>237</v>
      </c>
      <c r="I69" s="191">
        <v>76</v>
      </c>
      <c r="J69" s="187">
        <v>36</v>
      </c>
      <c r="K69" s="189">
        <v>19002</v>
      </c>
      <c r="L69" s="194">
        <v>1310</v>
      </c>
      <c r="M69" s="189" t="s">
        <v>550</v>
      </c>
      <c r="N69" s="189" t="s">
        <v>550</v>
      </c>
      <c r="O69" s="189" t="s">
        <v>550</v>
      </c>
      <c r="P69" s="194">
        <v>18</v>
      </c>
      <c r="Q69" s="189">
        <v>8662</v>
      </c>
      <c r="R69" s="189">
        <v>705</v>
      </c>
      <c r="S69" s="189">
        <v>2</v>
      </c>
      <c r="T69" s="189">
        <v>1312</v>
      </c>
      <c r="U69" s="191">
        <v>88</v>
      </c>
      <c r="V69" s="219" t="s">
        <v>550</v>
      </c>
      <c r="W69" s="189" t="s">
        <v>550</v>
      </c>
      <c r="X69" s="189" t="s">
        <v>550</v>
      </c>
      <c r="Y69" s="189" t="s">
        <v>550</v>
      </c>
      <c r="Z69" s="189" t="s">
        <v>550</v>
      </c>
      <c r="AA69" s="189" t="s">
        <v>550</v>
      </c>
      <c r="AB69" s="189" t="s">
        <v>550</v>
      </c>
      <c r="AC69" s="189" t="s">
        <v>550</v>
      </c>
      <c r="AD69" s="194" t="s">
        <v>550</v>
      </c>
      <c r="AE69" s="189">
        <v>11</v>
      </c>
      <c r="AF69" s="189">
        <v>10746</v>
      </c>
      <c r="AG69" s="191">
        <v>900</v>
      </c>
      <c r="AH69" s="187" t="s">
        <v>550</v>
      </c>
      <c r="AI69" s="189" t="s">
        <v>550</v>
      </c>
      <c r="AJ69" s="189" t="s">
        <v>550</v>
      </c>
      <c r="AK69" s="189">
        <v>1</v>
      </c>
      <c r="AL69" s="189">
        <v>445</v>
      </c>
      <c r="AM69" s="194">
        <v>80</v>
      </c>
      <c r="AN69" s="189" t="s">
        <v>789</v>
      </c>
      <c r="AO69" s="189" t="s">
        <v>789</v>
      </c>
      <c r="AP69" s="194" t="s">
        <v>789</v>
      </c>
      <c r="AQ69" s="194">
        <v>7</v>
      </c>
      <c r="AR69" s="189">
        <v>669028</v>
      </c>
      <c r="AS69" s="188">
        <v>210.9</v>
      </c>
      <c r="AT69" s="189">
        <v>726129</v>
      </c>
      <c r="AU69" s="227">
        <v>5022</v>
      </c>
      <c r="AV69" s="219">
        <v>10</v>
      </c>
      <c r="AW69" s="189">
        <v>1</v>
      </c>
      <c r="AX69" s="189" t="s">
        <v>789</v>
      </c>
      <c r="AY69" s="194">
        <v>7</v>
      </c>
      <c r="AZ69" s="189">
        <v>2</v>
      </c>
      <c r="BA69" s="189" t="s">
        <v>789</v>
      </c>
      <c r="BB69" s="189" t="s">
        <v>789</v>
      </c>
      <c r="BC69" s="189" t="s">
        <v>789</v>
      </c>
      <c r="BD69" s="189" t="s">
        <v>789</v>
      </c>
      <c r="BE69" s="189" t="s">
        <v>789</v>
      </c>
      <c r="BF69" s="191">
        <v>7</v>
      </c>
      <c r="BG69" s="47"/>
      <c r="BH69" s="187">
        <v>1</v>
      </c>
      <c r="BI69" s="189">
        <v>10114</v>
      </c>
      <c r="BJ69" s="189" t="s">
        <v>550</v>
      </c>
      <c r="BK69" s="194" t="s">
        <v>550</v>
      </c>
      <c r="BL69" s="189">
        <v>1</v>
      </c>
      <c r="BM69" s="189">
        <v>1</v>
      </c>
      <c r="BN69" s="189">
        <v>50395</v>
      </c>
      <c r="BO69" s="189">
        <v>1</v>
      </c>
      <c r="BP69" s="189">
        <v>288</v>
      </c>
      <c r="BQ69" s="189">
        <v>7</v>
      </c>
      <c r="BR69" s="191">
        <v>23</v>
      </c>
      <c r="BS69" s="47"/>
      <c r="BT69" s="393">
        <v>1</v>
      </c>
      <c r="BU69" s="384">
        <v>1668</v>
      </c>
      <c r="BV69" s="786"/>
      <c r="BW69" s="187" t="s">
        <v>789</v>
      </c>
      <c r="BX69" s="189" t="s">
        <v>789</v>
      </c>
      <c r="BY69" s="189" t="s">
        <v>789</v>
      </c>
      <c r="BZ69" s="189" t="s">
        <v>789</v>
      </c>
      <c r="CA69" s="189" t="s">
        <v>789</v>
      </c>
      <c r="CB69" s="189" t="s">
        <v>789</v>
      </c>
      <c r="CC69" s="189">
        <v>112</v>
      </c>
      <c r="CD69" s="189">
        <v>5077</v>
      </c>
      <c r="CE69" s="191">
        <v>5077</v>
      </c>
      <c r="CF69" s="47"/>
      <c r="CG69" s="187">
        <v>292</v>
      </c>
      <c r="CH69" s="189">
        <v>64</v>
      </c>
      <c r="CI69" s="189">
        <v>10</v>
      </c>
      <c r="CJ69" s="189">
        <v>10</v>
      </c>
      <c r="CK69" s="189">
        <v>2</v>
      </c>
      <c r="CL69" s="194">
        <v>1</v>
      </c>
      <c r="CM69" s="194">
        <v>4</v>
      </c>
      <c r="CN69" s="189">
        <v>67</v>
      </c>
      <c r="CO69" s="194">
        <v>18875</v>
      </c>
      <c r="CP69" s="194">
        <v>110</v>
      </c>
      <c r="CQ69" s="194">
        <v>91</v>
      </c>
      <c r="CR69" s="191">
        <v>83</v>
      </c>
      <c r="CS69" s="47"/>
      <c r="CT69" s="187">
        <v>72</v>
      </c>
      <c r="CU69" s="194">
        <v>7</v>
      </c>
      <c r="CV69" s="194" t="s">
        <v>789</v>
      </c>
      <c r="CW69" s="194">
        <v>24</v>
      </c>
      <c r="CX69" s="194">
        <v>17</v>
      </c>
      <c r="CY69" s="194">
        <v>24</v>
      </c>
      <c r="CZ69" s="194" t="s">
        <v>789</v>
      </c>
      <c r="DA69" s="189">
        <v>1139415</v>
      </c>
      <c r="DB69" s="191">
        <v>26717</v>
      </c>
    </row>
    <row r="70" spans="1:106" s="901" customFormat="1" ht="15.75" customHeight="1" thickTop="1">
      <c r="A70" s="689" t="s">
        <v>665</v>
      </c>
      <c r="B70" s="584">
        <f>SUM(B8:B69)</f>
        <v>414</v>
      </c>
      <c r="C70" s="586">
        <f t="shared" ref="C70:U70" si="0">SUM(C8:C69)</f>
        <v>17448</v>
      </c>
      <c r="D70" s="586">
        <f t="shared" si="0"/>
        <v>2248</v>
      </c>
      <c r="E70" s="586">
        <f t="shared" si="0"/>
        <v>1036</v>
      </c>
      <c r="F70" s="586">
        <f t="shared" si="0"/>
        <v>455</v>
      </c>
      <c r="G70" s="586">
        <f t="shared" si="0"/>
        <v>145051</v>
      </c>
      <c r="H70" s="586">
        <f t="shared" si="0"/>
        <v>48820</v>
      </c>
      <c r="I70" s="685">
        <f t="shared" si="0"/>
        <v>15003</v>
      </c>
      <c r="J70" s="584">
        <f t="shared" si="0"/>
        <v>2906</v>
      </c>
      <c r="K70" s="586">
        <f t="shared" si="0"/>
        <v>1128417</v>
      </c>
      <c r="L70" s="586">
        <f t="shared" si="0"/>
        <v>78185</v>
      </c>
      <c r="M70" s="586">
        <f t="shared" si="0"/>
        <v>69</v>
      </c>
      <c r="N70" s="586">
        <f t="shared" si="0"/>
        <v>25387</v>
      </c>
      <c r="O70" s="586">
        <f t="shared" si="0"/>
        <v>1799</v>
      </c>
      <c r="P70" s="586">
        <f t="shared" si="0"/>
        <v>1396</v>
      </c>
      <c r="Q70" s="586">
        <f t="shared" si="0"/>
        <v>542808</v>
      </c>
      <c r="R70" s="586">
        <f t="shared" si="0"/>
        <v>42212</v>
      </c>
      <c r="S70" s="586">
        <f t="shared" si="0"/>
        <v>198</v>
      </c>
      <c r="T70" s="586">
        <f t="shared" si="0"/>
        <v>51129</v>
      </c>
      <c r="U70" s="686">
        <f t="shared" si="0"/>
        <v>3999</v>
      </c>
      <c r="V70" s="684">
        <f>SUM(V8:V69)</f>
        <v>26</v>
      </c>
      <c r="W70" s="586">
        <f t="shared" ref="W70:AG70" si="1">SUM(W8:W69)</f>
        <v>10981</v>
      </c>
      <c r="X70" s="586">
        <f t="shared" si="1"/>
        <v>1030</v>
      </c>
      <c r="Y70" s="586">
        <f t="shared" si="1"/>
        <v>3</v>
      </c>
      <c r="Z70" s="586">
        <f t="shared" si="1"/>
        <v>2370</v>
      </c>
      <c r="AA70" s="586">
        <f t="shared" si="1"/>
        <v>160</v>
      </c>
      <c r="AB70" s="586">
        <f t="shared" si="1"/>
        <v>39</v>
      </c>
      <c r="AC70" s="586">
        <f t="shared" si="1"/>
        <v>29249</v>
      </c>
      <c r="AD70" s="586">
        <f t="shared" si="1"/>
        <v>2544</v>
      </c>
      <c r="AE70" s="586">
        <f t="shared" si="1"/>
        <v>707</v>
      </c>
      <c r="AF70" s="586">
        <f t="shared" si="1"/>
        <v>509521</v>
      </c>
      <c r="AG70" s="685">
        <f t="shared" si="1"/>
        <v>37126</v>
      </c>
      <c r="AH70" s="584">
        <f>SUM(AH8:AH69)</f>
        <v>11</v>
      </c>
      <c r="AI70" s="586">
        <f t="shared" ref="AI70:AT70" si="2">SUM(AI8:AI69)</f>
        <v>1876</v>
      </c>
      <c r="AJ70" s="586">
        <f t="shared" si="2"/>
        <v>323</v>
      </c>
      <c r="AK70" s="586">
        <f t="shared" si="2"/>
        <v>120</v>
      </c>
      <c r="AL70" s="586">
        <f t="shared" si="2"/>
        <v>26996</v>
      </c>
      <c r="AM70" s="586">
        <f t="shared" si="2"/>
        <v>2837</v>
      </c>
      <c r="AN70" s="586">
        <f t="shared" si="2"/>
        <v>4</v>
      </c>
      <c r="AO70" s="586">
        <f t="shared" si="2"/>
        <v>13</v>
      </c>
      <c r="AP70" s="586">
        <f t="shared" si="2"/>
        <v>233</v>
      </c>
      <c r="AQ70" s="586">
        <f t="shared" si="2"/>
        <v>326</v>
      </c>
      <c r="AR70" s="586">
        <f t="shared" si="2"/>
        <v>61278519</v>
      </c>
      <c r="AS70" s="1049">
        <f t="shared" si="2"/>
        <v>17221.684082655844</v>
      </c>
      <c r="AT70" s="586">
        <f t="shared" si="2"/>
        <v>105119592</v>
      </c>
      <c r="AU70" s="686">
        <f t="shared" ref="AU70" si="3">SUM(AU8:AU69)</f>
        <v>266774</v>
      </c>
      <c r="AV70" s="684">
        <f>SUM(AV8:AV69)</f>
        <v>624</v>
      </c>
      <c r="AW70" s="586">
        <f t="shared" ref="AW70:BF70" si="4">SUM(AW8:AW69)</f>
        <v>36</v>
      </c>
      <c r="AX70" s="586">
        <f t="shared" si="4"/>
        <v>49</v>
      </c>
      <c r="AY70" s="586">
        <f t="shared" si="4"/>
        <v>335</v>
      </c>
      <c r="AZ70" s="586">
        <f t="shared" si="4"/>
        <v>135</v>
      </c>
      <c r="BA70" s="586">
        <f t="shared" si="4"/>
        <v>5</v>
      </c>
      <c r="BB70" s="586">
        <f t="shared" si="4"/>
        <v>15</v>
      </c>
      <c r="BC70" s="586">
        <f t="shared" si="4"/>
        <v>13</v>
      </c>
      <c r="BD70" s="586">
        <f t="shared" si="4"/>
        <v>5</v>
      </c>
      <c r="BE70" s="586">
        <f t="shared" si="4"/>
        <v>10</v>
      </c>
      <c r="BF70" s="685">
        <f t="shared" si="4"/>
        <v>1565</v>
      </c>
      <c r="BG70" s="789"/>
      <c r="BH70" s="584">
        <f t="shared" ref="BH70:BR70" si="5">SUM(BH8:BH69)</f>
        <v>477</v>
      </c>
      <c r="BI70" s="586">
        <f t="shared" si="5"/>
        <v>1620417.4700000002</v>
      </c>
      <c r="BJ70" s="586">
        <f t="shared" si="5"/>
        <v>67</v>
      </c>
      <c r="BK70" s="586">
        <f t="shared" si="5"/>
        <v>1910998.1600000001</v>
      </c>
      <c r="BL70" s="586">
        <f t="shared" si="5"/>
        <v>265</v>
      </c>
      <c r="BM70" s="586">
        <f t="shared" si="5"/>
        <v>355</v>
      </c>
      <c r="BN70" s="586">
        <f t="shared" si="5"/>
        <v>5204803.879999999</v>
      </c>
      <c r="BO70" s="586">
        <f t="shared" si="5"/>
        <v>220</v>
      </c>
      <c r="BP70" s="586">
        <f t="shared" si="5"/>
        <v>205239.57499999998</v>
      </c>
      <c r="BQ70" s="586">
        <f t="shared" si="5"/>
        <v>446</v>
      </c>
      <c r="BR70" s="686">
        <f t="shared" si="5"/>
        <v>2169</v>
      </c>
      <c r="BS70" s="789"/>
      <c r="BT70" s="687">
        <f>SUM(BT8:BT69)</f>
        <v>256</v>
      </c>
      <c r="BU70" s="688">
        <f>SUM(BU8:BU69)</f>
        <v>122964</v>
      </c>
      <c r="BV70" s="797"/>
      <c r="BW70" s="584">
        <f>SUM(BW8:BW69)</f>
        <v>1489</v>
      </c>
      <c r="BX70" s="586">
        <f t="shared" ref="BX70:CN70" si="6">SUM(BX8:BX69)</f>
        <v>81453</v>
      </c>
      <c r="BY70" s="586">
        <f t="shared" si="6"/>
        <v>82125</v>
      </c>
      <c r="BZ70" s="586">
        <f t="shared" si="6"/>
        <v>2614</v>
      </c>
      <c r="CA70" s="586">
        <f t="shared" si="6"/>
        <v>150636</v>
      </c>
      <c r="CB70" s="586">
        <f t="shared" si="6"/>
        <v>129601</v>
      </c>
      <c r="CC70" s="586">
        <f t="shared" si="6"/>
        <v>1156</v>
      </c>
      <c r="CD70" s="586">
        <f t="shared" si="6"/>
        <v>51382</v>
      </c>
      <c r="CE70" s="685">
        <f t="shared" si="6"/>
        <v>47153</v>
      </c>
      <c r="CF70" s="789"/>
      <c r="CG70" s="584">
        <f t="shared" si="6"/>
        <v>24794</v>
      </c>
      <c r="CH70" s="586">
        <f t="shared" si="6"/>
        <v>3937</v>
      </c>
      <c r="CI70" s="586">
        <f t="shared" si="6"/>
        <v>943</v>
      </c>
      <c r="CJ70" s="586">
        <f t="shared" si="6"/>
        <v>909</v>
      </c>
      <c r="CK70" s="586">
        <f t="shared" si="6"/>
        <v>210</v>
      </c>
      <c r="CL70" s="586">
        <f t="shared" si="6"/>
        <v>193</v>
      </c>
      <c r="CM70" s="586">
        <f t="shared" si="6"/>
        <v>323</v>
      </c>
      <c r="CN70" s="586">
        <f t="shared" si="6"/>
        <v>5346</v>
      </c>
      <c r="CO70" s="827">
        <f>SUM(CO8:CO69)</f>
        <v>1111014</v>
      </c>
      <c r="CP70" s="827">
        <f>SUM(CP8:CP69)</f>
        <v>15069</v>
      </c>
      <c r="CQ70" s="827">
        <f>SUM(CQ8:CQ69)</f>
        <v>14330</v>
      </c>
      <c r="CR70" s="685">
        <f>SUM(CR8:CR69)</f>
        <v>9485</v>
      </c>
      <c r="CS70" s="789"/>
      <c r="CT70" s="584">
        <f>SUM(CT8:CT69)</f>
        <v>11043</v>
      </c>
      <c r="CU70" s="586">
        <f t="shared" ref="CU70:DB70" si="7">SUM(CU8:CU69)</f>
        <v>1536</v>
      </c>
      <c r="CV70" s="586">
        <f t="shared" si="7"/>
        <v>334</v>
      </c>
      <c r="CW70" s="586">
        <f t="shared" si="7"/>
        <v>5768</v>
      </c>
      <c r="CX70" s="586">
        <f t="shared" si="7"/>
        <v>1474</v>
      </c>
      <c r="CY70" s="586">
        <f>SUM(CY8:CY69)</f>
        <v>1596</v>
      </c>
      <c r="CZ70" s="586">
        <f t="shared" si="7"/>
        <v>335</v>
      </c>
      <c r="DA70" s="586">
        <f t="shared" si="7"/>
        <v>73045419.079999998</v>
      </c>
      <c r="DB70" s="685">
        <f t="shared" si="7"/>
        <v>2556202.41</v>
      </c>
    </row>
    <row r="71" spans="1:106" ht="15.75" customHeight="1">
      <c r="A71" s="980" t="s">
        <v>666</v>
      </c>
      <c r="B71" s="981">
        <f>AVERAGE(B8:B69)</f>
        <v>10.615384615384615</v>
      </c>
      <c r="C71" s="963">
        <f t="shared" ref="C71:AO71" si="8">AVERAGE(C8:C69)</f>
        <v>447.38461538461536</v>
      </c>
      <c r="D71" s="963">
        <f t="shared" si="8"/>
        <v>57.641025641025642</v>
      </c>
      <c r="E71" s="963">
        <f t="shared" si="8"/>
        <v>16.70967741935484</v>
      </c>
      <c r="F71" s="963">
        <f t="shared" si="8"/>
        <v>8.4259259259259256</v>
      </c>
      <c r="G71" s="963">
        <f t="shared" si="8"/>
        <v>2339.5322580645161</v>
      </c>
      <c r="H71" s="963">
        <f t="shared" si="8"/>
        <v>887.63636363636363</v>
      </c>
      <c r="I71" s="964">
        <f t="shared" si="8"/>
        <v>241.98387096774192</v>
      </c>
      <c r="J71" s="965">
        <f t="shared" si="8"/>
        <v>46.87096774193548</v>
      </c>
      <c r="K71" s="963">
        <f t="shared" si="8"/>
        <v>18200.274193548386</v>
      </c>
      <c r="L71" s="963">
        <f t="shared" si="8"/>
        <v>1261.0483870967741</v>
      </c>
      <c r="M71" s="963">
        <f t="shared" si="8"/>
        <v>1.6428571428571428</v>
      </c>
      <c r="N71" s="963">
        <f t="shared" si="8"/>
        <v>604.45238095238096</v>
      </c>
      <c r="O71" s="963">
        <f t="shared" si="8"/>
        <v>42.833333333333336</v>
      </c>
      <c r="P71" s="963">
        <f t="shared" si="8"/>
        <v>22.516129032258064</v>
      </c>
      <c r="Q71" s="963">
        <f t="shared" si="8"/>
        <v>8898.4918032786882</v>
      </c>
      <c r="R71" s="963">
        <f t="shared" si="8"/>
        <v>692</v>
      </c>
      <c r="S71" s="963">
        <f t="shared" si="8"/>
        <v>3.4137931034482758</v>
      </c>
      <c r="T71" s="963">
        <f t="shared" si="8"/>
        <v>964.69811320754718</v>
      </c>
      <c r="U71" s="964">
        <f t="shared" si="8"/>
        <v>75.452830188679243</v>
      </c>
      <c r="V71" s="981">
        <f t="shared" si="8"/>
        <v>1.7333333333333334</v>
      </c>
      <c r="W71" s="963">
        <f t="shared" si="8"/>
        <v>732.06666666666672</v>
      </c>
      <c r="X71" s="963">
        <f t="shared" si="8"/>
        <v>68.666666666666671</v>
      </c>
      <c r="Y71" s="963">
        <f t="shared" si="8"/>
        <v>1</v>
      </c>
      <c r="Z71" s="963">
        <f t="shared" si="8"/>
        <v>790</v>
      </c>
      <c r="AA71" s="963">
        <f t="shared" si="8"/>
        <v>53.333333333333336</v>
      </c>
      <c r="AB71" s="963">
        <f t="shared" si="8"/>
        <v>1.2580645161290323</v>
      </c>
      <c r="AC71" s="963">
        <f t="shared" si="8"/>
        <v>943.51612903225805</v>
      </c>
      <c r="AD71" s="963">
        <f t="shared" si="8"/>
        <v>82.064516129032256</v>
      </c>
      <c r="AE71" s="963">
        <f t="shared" si="8"/>
        <v>11.983050847457626</v>
      </c>
      <c r="AF71" s="963">
        <f t="shared" si="8"/>
        <v>8938.9649122807023</v>
      </c>
      <c r="AG71" s="964">
        <f t="shared" si="8"/>
        <v>700.4905660377359</v>
      </c>
      <c r="AH71" s="965">
        <f t="shared" si="8"/>
        <v>1.5714285714285714</v>
      </c>
      <c r="AI71" s="963">
        <f t="shared" si="8"/>
        <v>268</v>
      </c>
      <c r="AJ71" s="963">
        <f t="shared" si="8"/>
        <v>46.142857142857146</v>
      </c>
      <c r="AK71" s="963">
        <f t="shared" si="8"/>
        <v>2.3076923076923075</v>
      </c>
      <c r="AL71" s="963">
        <f t="shared" si="8"/>
        <v>529.33333333333337</v>
      </c>
      <c r="AM71" s="963">
        <f t="shared" si="8"/>
        <v>60.361702127659576</v>
      </c>
      <c r="AN71" s="963">
        <f t="shared" si="8"/>
        <v>1.3333333333333333</v>
      </c>
      <c r="AO71" s="963">
        <f t="shared" si="8"/>
        <v>1.1818181818181819</v>
      </c>
      <c r="AP71" s="963">
        <f t="shared" ref="AP71:AU71" si="9">AVERAGE(AP8:AP69)</f>
        <v>4.0877192982456139</v>
      </c>
      <c r="AQ71" s="963">
        <f t="shared" si="9"/>
        <v>5.258064516129032</v>
      </c>
      <c r="AR71" s="963">
        <f t="shared" si="9"/>
        <v>988363.20967741939</v>
      </c>
      <c r="AS71" s="966">
        <f t="shared" si="9"/>
        <v>277.76909810735231</v>
      </c>
      <c r="AT71" s="963">
        <f t="shared" si="9"/>
        <v>1695477.2903225806</v>
      </c>
      <c r="AU71" s="982">
        <f t="shared" si="9"/>
        <v>9199.1034482758623</v>
      </c>
      <c r="AV71" s="981">
        <f t="shared" ref="AV71:BF71" si="10">AVERAGE(AV8:AV69)</f>
        <v>10.4</v>
      </c>
      <c r="AW71" s="963">
        <f t="shared" si="10"/>
        <v>1.3846153846153846</v>
      </c>
      <c r="AX71" s="963">
        <f t="shared" si="10"/>
        <v>1.4848484848484849</v>
      </c>
      <c r="AY71" s="963">
        <f t="shared" si="10"/>
        <v>6.2037037037037033</v>
      </c>
      <c r="AZ71" s="963">
        <f t="shared" si="10"/>
        <v>2.6470588235294117</v>
      </c>
      <c r="BA71" s="963">
        <f t="shared" si="10"/>
        <v>1</v>
      </c>
      <c r="BB71" s="963">
        <f t="shared" si="10"/>
        <v>1.0714285714285714</v>
      </c>
      <c r="BC71" s="963">
        <f t="shared" si="10"/>
        <v>1.0833333333333333</v>
      </c>
      <c r="BD71" s="963">
        <f t="shared" si="10"/>
        <v>1</v>
      </c>
      <c r="BE71" s="963">
        <f t="shared" si="10"/>
        <v>1</v>
      </c>
      <c r="BF71" s="964">
        <f t="shared" si="10"/>
        <v>31.3</v>
      </c>
      <c r="BG71" s="47"/>
      <c r="BH71" s="965">
        <f t="shared" ref="BH71:BY71" si="11">AVERAGE(BH8:BH69)</f>
        <v>7.693548387096774</v>
      </c>
      <c r="BI71" s="963">
        <f t="shared" si="11"/>
        <v>26135.765645161293</v>
      </c>
      <c r="BJ71" s="963">
        <f t="shared" si="11"/>
        <v>1.34</v>
      </c>
      <c r="BK71" s="963">
        <f t="shared" si="11"/>
        <v>38219.963200000006</v>
      </c>
      <c r="BL71" s="963">
        <f t="shared" si="11"/>
        <v>4.416666666666667</v>
      </c>
      <c r="BM71" s="963">
        <f t="shared" si="11"/>
        <v>5.916666666666667</v>
      </c>
      <c r="BN71" s="963">
        <f t="shared" si="11"/>
        <v>86746.731333333315</v>
      </c>
      <c r="BO71" s="963">
        <f t="shared" si="11"/>
        <v>3.7288135593220337</v>
      </c>
      <c r="BP71" s="963">
        <f t="shared" si="11"/>
        <v>3478.6368644067793</v>
      </c>
      <c r="BQ71" s="963">
        <f t="shared" si="11"/>
        <v>7.193548387096774</v>
      </c>
      <c r="BR71" s="982">
        <f t="shared" si="11"/>
        <v>34.983870967741936</v>
      </c>
      <c r="BS71" s="47"/>
      <c r="BT71" s="965">
        <f t="shared" si="11"/>
        <v>4.1967213114754101</v>
      </c>
      <c r="BU71" s="964">
        <f t="shared" si="11"/>
        <v>2084.1355932203392</v>
      </c>
      <c r="BV71" s="786"/>
      <c r="BW71" s="965">
        <f t="shared" si="11"/>
        <v>57.269230769230766</v>
      </c>
      <c r="BX71" s="963">
        <f t="shared" si="11"/>
        <v>3393.875</v>
      </c>
      <c r="BY71" s="963">
        <f t="shared" si="11"/>
        <v>3158.6538461538462</v>
      </c>
      <c r="BZ71" s="963">
        <f>AVERAGE(BZ8:BZ69)</f>
        <v>60.790697674418603</v>
      </c>
      <c r="CA71" s="963">
        <f>AVERAGE(CA8:CA69)</f>
        <v>3503.1627906976746</v>
      </c>
      <c r="CB71" s="963">
        <f>AVERAGE(CB8:CB69)</f>
        <v>3013.9767441860463</v>
      </c>
      <c r="CC71" s="963">
        <f t="shared" ref="CC71:CE71" si="12">AVERAGE(CC8:CC69)</f>
        <v>25.68888888888889</v>
      </c>
      <c r="CD71" s="963">
        <f t="shared" si="12"/>
        <v>1141.8222222222223</v>
      </c>
      <c r="CE71" s="982">
        <f t="shared" si="12"/>
        <v>1047.8444444444444</v>
      </c>
      <c r="CF71" s="47"/>
      <c r="CG71" s="962">
        <f t="shared" ref="CG71:CN71" si="13">AVERAGE(CG8:CG69)</f>
        <v>399.90322580645159</v>
      </c>
      <c r="CH71" s="963">
        <f t="shared" si="13"/>
        <v>63.5</v>
      </c>
      <c r="CI71" s="963">
        <f t="shared" si="13"/>
        <v>15.209677419354838</v>
      </c>
      <c r="CJ71" s="963">
        <f t="shared" si="13"/>
        <v>14.661290322580646</v>
      </c>
      <c r="CK71" s="963">
        <f t="shared" si="13"/>
        <v>3.3870967741935485</v>
      </c>
      <c r="CL71" s="963">
        <f t="shared" si="13"/>
        <v>4.3863636363636367</v>
      </c>
      <c r="CM71" s="963">
        <f t="shared" si="13"/>
        <v>6.46</v>
      </c>
      <c r="CN71" s="963">
        <f t="shared" si="13"/>
        <v>86.225806451612897</v>
      </c>
      <c r="CO71" s="985">
        <f>AVERAGE(CO8:CO69)</f>
        <v>17919.580645161292</v>
      </c>
      <c r="CP71" s="985">
        <f>AVERAGE(CP8:CP69)</f>
        <v>243.04838709677421</v>
      </c>
      <c r="CQ71" s="985">
        <f>AVERAGE(CQ8:CQ69)</f>
        <v>234.91803278688525</v>
      </c>
      <c r="CR71" s="964">
        <f>AVERAGE(CR8:CR69)</f>
        <v>155.49180327868854</v>
      </c>
      <c r="CS71" s="47"/>
      <c r="CT71" s="965">
        <f>AVERAGE(CT8:CT69)</f>
        <v>178.11290322580646</v>
      </c>
      <c r="CU71" s="963">
        <f t="shared" ref="CU71:DB71" si="14">AVERAGE(CU8:CU69)</f>
        <v>24.774193548387096</v>
      </c>
      <c r="CV71" s="963">
        <f t="shared" si="14"/>
        <v>6.5490196078431371</v>
      </c>
      <c r="CW71" s="963">
        <f t="shared" si="14"/>
        <v>93.032258064516128</v>
      </c>
      <c r="CX71" s="963">
        <f t="shared" si="14"/>
        <v>23.774193548387096</v>
      </c>
      <c r="CY71" s="963">
        <f>AVERAGE(CY8:CY69)</f>
        <v>25.741935483870968</v>
      </c>
      <c r="CZ71" s="963">
        <f t="shared" si="14"/>
        <v>30.454545454545453</v>
      </c>
      <c r="DA71" s="963">
        <f t="shared" si="14"/>
        <v>1178151.9206451613</v>
      </c>
      <c r="DB71" s="964">
        <f t="shared" si="14"/>
        <v>41229.071129032258</v>
      </c>
    </row>
    <row r="72" spans="1:106" s="113" customFormat="1" ht="13.9" customHeight="1">
      <c r="A72" s="936" t="s">
        <v>793</v>
      </c>
      <c r="AH72" s="113" t="s">
        <v>795</v>
      </c>
    </row>
    <row r="73" spans="1:106" s="113" customFormat="1" ht="13.9" customHeight="1"/>
    <row r="74" spans="1:106" s="113" customFormat="1" ht="13.9" customHeight="1">
      <c r="A74" s="894"/>
      <c r="B74" s="40"/>
      <c r="C74" s="899"/>
      <c r="D74" s="899"/>
      <c r="E74" s="899"/>
      <c r="F74" s="899"/>
      <c r="G74" s="899"/>
      <c r="H74" s="899"/>
      <c r="I74" s="899"/>
      <c r="J74" s="899"/>
      <c r="K74" s="899"/>
      <c r="L74" s="899"/>
      <c r="V74" s="799"/>
      <c r="W74" s="40"/>
      <c r="X74" s="40"/>
      <c r="Y74" s="799"/>
      <c r="Z74" s="40"/>
      <c r="AA74" s="40"/>
      <c r="AB74" s="799"/>
      <c r="AC74" s="40"/>
      <c r="AD74" s="40"/>
      <c r="AE74" s="40"/>
      <c r="AF74" s="40"/>
      <c r="AG74" s="40"/>
      <c r="AH74" s="40"/>
      <c r="AI74" s="40"/>
      <c r="AJ74" s="40"/>
      <c r="AK74" s="40"/>
      <c r="AN74" s="40"/>
      <c r="AO74" s="40"/>
      <c r="AP74" s="40"/>
      <c r="AQ74" s="40"/>
      <c r="AR74" s="40"/>
      <c r="AT74" s="40"/>
      <c r="AU74" s="40"/>
      <c r="AZ74" s="79"/>
      <c r="BA74" s="40"/>
      <c r="BT74" s="40"/>
      <c r="CG74" s="40"/>
      <c r="CH74" s="40"/>
      <c r="CT74" s="40"/>
    </row>
    <row r="75" spans="1:106" s="113" customFormat="1" ht="13.9" customHeight="1">
      <c r="A75" s="799"/>
      <c r="B75" s="40"/>
      <c r="C75" s="40"/>
      <c r="D75" s="40"/>
      <c r="E75" s="40"/>
      <c r="F75" s="40"/>
      <c r="G75" s="40"/>
      <c r="H75" s="40"/>
      <c r="I75" s="40"/>
      <c r="J75" s="40"/>
      <c r="K75" s="40"/>
      <c r="L75" s="40"/>
      <c r="V75" s="913"/>
      <c r="W75" s="40"/>
      <c r="X75" s="40"/>
      <c r="Y75" s="913"/>
      <c r="Z75" s="40"/>
      <c r="AA75" s="40"/>
      <c r="AB75" s="913"/>
      <c r="AC75" s="40"/>
      <c r="AD75" s="40"/>
      <c r="AE75" s="40"/>
      <c r="AF75" s="40"/>
      <c r="AG75" s="40"/>
      <c r="AH75" s="40"/>
      <c r="AI75" s="40"/>
      <c r="AJ75" s="40"/>
      <c r="AN75" s="40"/>
      <c r="AO75" s="40"/>
      <c r="AZ75" s="79"/>
      <c r="BA75" s="40"/>
      <c r="BL75" s="79"/>
      <c r="BM75" s="40"/>
      <c r="BT75" s="40"/>
      <c r="CG75" s="40"/>
      <c r="CH75" s="799"/>
      <c r="CI75" s="799"/>
      <c r="CJ75" s="799"/>
      <c r="CK75" s="799"/>
      <c r="CL75" s="799"/>
      <c r="CM75" s="799"/>
      <c r="CN75" s="799"/>
      <c r="CO75" s="799"/>
      <c r="CP75" s="799"/>
      <c r="CQ75" s="799"/>
      <c r="CR75" s="799"/>
      <c r="CS75" s="798"/>
      <c r="CT75" s="40"/>
    </row>
    <row r="76" spans="1:106" s="113" customFormat="1" ht="13.9" customHeight="1">
      <c r="B76" s="40"/>
      <c r="C76" s="40"/>
      <c r="F76" s="40"/>
      <c r="H76" s="40"/>
      <c r="V76" s="1682"/>
      <c r="W76" s="1682"/>
      <c r="X76" s="1682"/>
      <c r="Y76" s="1682"/>
      <c r="Z76" s="1682"/>
      <c r="AA76" s="1682"/>
      <c r="AB76" s="1682"/>
      <c r="AC76" s="1682"/>
      <c r="AD76" s="1682"/>
      <c r="AE76" s="1682"/>
      <c r="AF76" s="1682"/>
      <c r="AG76" s="1682"/>
      <c r="AH76" s="1682"/>
      <c r="AI76" s="1682"/>
      <c r="AJ76" s="1682"/>
      <c r="AK76" s="1682"/>
      <c r="AL76" s="1682"/>
      <c r="BT76" s="40"/>
      <c r="CG76" s="40"/>
      <c r="CH76" s="799"/>
      <c r="CI76" s="799"/>
      <c r="CJ76" s="799"/>
      <c r="CK76" s="799"/>
      <c r="CL76" s="799"/>
      <c r="CM76" s="799"/>
      <c r="CN76" s="799"/>
      <c r="CO76" s="799"/>
      <c r="CP76" s="799"/>
      <c r="CQ76" s="799"/>
      <c r="CR76" s="799"/>
      <c r="CS76" s="799"/>
      <c r="CT76" s="40"/>
    </row>
    <row r="77" spans="1:106" s="113" customFormat="1" ht="13.9" customHeight="1">
      <c r="B77" s="40"/>
      <c r="F77" s="40"/>
      <c r="H77" s="40"/>
      <c r="V77" s="799"/>
      <c r="W77" s="40"/>
      <c r="X77" s="40"/>
      <c r="Y77" s="799"/>
      <c r="Z77" s="40"/>
      <c r="AA77" s="40"/>
      <c r="AB77" s="799"/>
      <c r="AC77" s="40"/>
      <c r="AD77" s="40"/>
      <c r="BT77" s="40"/>
      <c r="CG77" s="40"/>
      <c r="CT77" s="40"/>
    </row>
    <row r="78" spans="1:106" s="113" customFormat="1" ht="15" customHeight="1">
      <c r="M78" s="1683"/>
      <c r="N78" s="1683"/>
      <c r="O78" s="1683"/>
      <c r="P78" s="1683"/>
      <c r="Q78" s="1683"/>
      <c r="R78" s="1683"/>
      <c r="S78" s="1683"/>
      <c r="T78" s="1683"/>
      <c r="U78" s="1683"/>
      <c r="V78" s="1682"/>
      <c r="W78" s="1682"/>
      <c r="X78" s="1682"/>
      <c r="Y78" s="1682"/>
      <c r="Z78" s="1682"/>
      <c r="AA78" s="1682"/>
      <c r="AB78" s="1682"/>
      <c r="AC78" s="1682"/>
      <c r="AD78" s="1682"/>
      <c r="AE78" s="1682"/>
      <c r="AF78" s="1682"/>
      <c r="AG78" s="1682"/>
      <c r="AH78" s="1682"/>
      <c r="AI78" s="1682"/>
      <c r="AJ78" s="1682"/>
      <c r="AK78" s="1682"/>
      <c r="AQ78" s="1679"/>
      <c r="AR78" s="1679"/>
      <c r="AS78" s="1679"/>
      <c r="AT78" s="911"/>
      <c r="AU78" s="911"/>
      <c r="BT78" s="40"/>
      <c r="CG78" s="40"/>
      <c r="CH78" s="911"/>
      <c r="CI78" s="911"/>
      <c r="CJ78" s="911"/>
      <c r="CK78" s="911"/>
      <c r="CL78" s="911"/>
      <c r="CT78" s="40"/>
    </row>
    <row r="79" spans="1:106" s="113" customFormat="1" ht="13.5" customHeight="1">
      <c r="M79" s="1683"/>
      <c r="N79" s="1683"/>
      <c r="O79" s="1683"/>
      <c r="P79" s="1683"/>
      <c r="Q79" s="1683"/>
      <c r="R79" s="1683"/>
      <c r="S79" s="1683"/>
      <c r="T79" s="1683"/>
      <c r="U79" s="1683"/>
      <c r="V79" s="1684"/>
      <c r="W79" s="1684"/>
      <c r="X79" s="1684"/>
      <c r="Y79" s="1684"/>
      <c r="Z79" s="1684"/>
      <c r="AA79" s="1684"/>
      <c r="AB79" s="1684"/>
      <c r="AC79" s="1684"/>
      <c r="AD79" s="1684"/>
      <c r="AE79" s="1684"/>
      <c r="AF79" s="1684"/>
      <c r="AG79" s="1684"/>
      <c r="AH79" s="1684"/>
      <c r="AI79" s="1684"/>
      <c r="AJ79" s="1684"/>
      <c r="AK79" s="1684"/>
      <c r="AL79" s="1684"/>
      <c r="AM79" s="1684"/>
      <c r="AQ79" s="1644"/>
      <c r="AR79" s="1644"/>
      <c r="AS79" s="1644"/>
      <c r="AT79" s="909"/>
      <c r="AU79" s="909"/>
      <c r="BT79" s="40"/>
      <c r="CG79" s="799"/>
      <c r="CH79" s="799"/>
      <c r="CI79" s="799"/>
      <c r="CJ79" s="799"/>
      <c r="CK79" s="799"/>
      <c r="CL79" s="799"/>
      <c r="CT79" s="40"/>
    </row>
    <row r="80" spans="1:106">
      <c r="V80" s="1684"/>
      <c r="W80" s="1684"/>
      <c r="X80" s="1684"/>
      <c r="Y80" s="1684"/>
      <c r="Z80" s="1684"/>
      <c r="AA80" s="1684"/>
      <c r="AB80" s="1684"/>
      <c r="AC80" s="1684"/>
      <c r="AD80" s="1684"/>
      <c r="AE80" s="1684"/>
      <c r="AF80" s="1684"/>
      <c r="AG80" s="1684"/>
      <c r="AH80" s="1684"/>
      <c r="AI80" s="1684"/>
      <c r="AJ80" s="1684"/>
      <c r="AK80" s="1684"/>
      <c r="AL80" s="1684"/>
      <c r="AM80" s="1684"/>
      <c r="BT80" s="113"/>
      <c r="CG80" s="799"/>
      <c r="CH80" s="799"/>
      <c r="CI80" s="799"/>
      <c r="CJ80" s="799"/>
      <c r="CK80" s="799"/>
      <c r="CL80" s="799"/>
      <c r="CT80" s="40"/>
    </row>
    <row r="81" spans="3:39" ht="15.75" customHeight="1">
      <c r="C81" s="1682"/>
      <c r="D81" s="1682"/>
      <c r="E81" s="1682"/>
      <c r="F81" s="1682"/>
      <c r="G81" s="1682"/>
      <c r="H81" s="1682"/>
      <c r="I81" s="1682"/>
      <c r="J81" s="1682"/>
      <c r="K81" s="1682"/>
      <c r="V81" s="1684"/>
      <c r="W81" s="1684"/>
      <c r="X81" s="1684"/>
      <c r="Y81" s="1684"/>
      <c r="Z81" s="1684"/>
      <c r="AA81" s="1684"/>
      <c r="AB81" s="1684"/>
      <c r="AC81" s="1684"/>
      <c r="AD81" s="1684"/>
      <c r="AE81" s="1684"/>
      <c r="AF81" s="1684"/>
      <c r="AG81" s="1684"/>
      <c r="AH81" s="1684"/>
      <c r="AI81" s="1684"/>
      <c r="AJ81" s="1684"/>
      <c r="AK81" s="1684"/>
      <c r="AL81" s="1684"/>
      <c r="AM81" s="1684"/>
    </row>
    <row r="82" spans="3:39">
      <c r="C82" s="81"/>
    </row>
    <row r="83" spans="3:39" ht="14.25" customHeight="1">
      <c r="C83" s="1681"/>
      <c r="D83" s="1681"/>
      <c r="E83" s="1681"/>
      <c r="F83" s="1681"/>
      <c r="G83" s="1681"/>
      <c r="H83" s="1681"/>
      <c r="I83" s="1681"/>
      <c r="J83" s="1681"/>
      <c r="K83" s="1681"/>
      <c r="L83" s="1681"/>
    </row>
    <row r="84" spans="3:39">
      <c r="C84" s="1681"/>
      <c r="D84" s="1681"/>
      <c r="E84" s="1681"/>
      <c r="F84" s="1681"/>
      <c r="G84" s="1681"/>
      <c r="H84" s="1681"/>
      <c r="I84" s="1681"/>
      <c r="J84" s="1681"/>
      <c r="K84" s="1681"/>
      <c r="L84" s="1681"/>
    </row>
    <row r="139" spans="2:106" ht="28.5" customHeight="1">
      <c r="B139" s="1448"/>
      <c r="C139" s="1448"/>
      <c r="D139" s="1448"/>
      <c r="E139" s="1448"/>
      <c r="F139" s="1448"/>
      <c r="G139" s="1448"/>
      <c r="H139" s="1448"/>
      <c r="I139" s="1448"/>
      <c r="J139" s="1448"/>
      <c r="K139" s="1448"/>
      <c r="L139" s="1448"/>
      <c r="M139" s="1448"/>
      <c r="N139" s="1448"/>
      <c r="O139" s="1448"/>
      <c r="P139" s="1448"/>
      <c r="Q139" s="1448"/>
      <c r="R139" s="1448"/>
      <c r="S139" s="1448"/>
      <c r="T139" s="1448"/>
      <c r="U139" s="1448"/>
      <c r="V139" s="1448"/>
      <c r="W139" s="1448"/>
      <c r="X139" s="1448"/>
      <c r="Y139" s="1448"/>
      <c r="Z139" s="1448"/>
      <c r="AA139" s="1448"/>
      <c r="AB139" s="1448"/>
      <c r="AC139" s="1448"/>
      <c r="AD139" s="1448"/>
      <c r="AE139" s="1448"/>
      <c r="AF139" s="1448"/>
      <c r="AG139" s="1448"/>
      <c r="AH139" s="1448"/>
      <c r="AI139" s="1448"/>
      <c r="AJ139" s="1448"/>
      <c r="AK139" s="1448"/>
      <c r="AL139" s="1448"/>
      <c r="AM139" s="1448"/>
      <c r="AN139" s="1448"/>
      <c r="AO139" s="1448"/>
      <c r="AP139" s="1448"/>
      <c r="AQ139" s="1448"/>
      <c r="AR139" s="1448"/>
      <c r="AS139" s="1448"/>
      <c r="AT139" s="1448"/>
      <c r="AU139" s="1448"/>
      <c r="AV139" s="1448"/>
      <c r="AW139" s="1448"/>
      <c r="AX139" s="1448"/>
      <c r="AY139" s="1448"/>
      <c r="AZ139" s="101"/>
      <c r="BA139" s="101"/>
      <c r="BB139" s="101"/>
      <c r="BC139" s="101"/>
      <c r="BD139" s="101"/>
      <c r="BE139" s="101"/>
      <c r="BF139" s="101"/>
      <c r="BG139" s="101"/>
      <c r="BH139" s="101"/>
      <c r="BI139" s="101"/>
      <c r="BJ139" s="101"/>
      <c r="BK139" s="101"/>
      <c r="BL139" s="749"/>
      <c r="BM139" s="749"/>
      <c r="BN139" s="749"/>
      <c r="BO139" s="749"/>
      <c r="BP139" s="749"/>
      <c r="BQ139" s="749"/>
      <c r="BR139" s="749"/>
      <c r="BS139" s="749"/>
      <c r="BT139" s="749"/>
      <c r="BU139" s="749"/>
      <c r="BV139" s="749"/>
      <c r="BW139" s="101"/>
      <c r="BX139" s="101"/>
      <c r="BY139" s="101"/>
      <c r="BZ139" s="101"/>
      <c r="CA139" s="101"/>
      <c r="CB139" s="101"/>
      <c r="CC139" s="101"/>
      <c r="CD139" s="101"/>
      <c r="CE139" s="101"/>
      <c r="CF139" s="101"/>
      <c r="CG139" s="1448"/>
      <c r="CH139" s="1448"/>
      <c r="CI139" s="1448"/>
      <c r="CJ139" s="1448"/>
      <c r="CK139" s="1448"/>
      <c r="CL139" s="1448"/>
      <c r="CM139" s="1448"/>
      <c r="CN139" s="1448"/>
      <c r="CO139" s="749"/>
      <c r="CP139" s="749"/>
      <c r="CQ139" s="749"/>
      <c r="CR139" s="749"/>
      <c r="CS139" s="749"/>
      <c r="CU139" s="101"/>
      <c r="CV139" s="101"/>
      <c r="CW139" s="101"/>
      <c r="CX139" s="101"/>
      <c r="CY139" s="101"/>
      <c r="CZ139" s="101"/>
      <c r="DA139" s="749"/>
      <c r="DB139" s="749"/>
    </row>
    <row r="140" spans="2:106" ht="14.25">
      <c r="CT140" s="101"/>
    </row>
  </sheetData>
  <customSheetViews>
    <customSheetView guid="{CFB8F6A3-286B-44DA-98E2-E06FA9DC17D9}" scale="90" showGridLines="0">
      <pane xSplit="1" ySplit="6" topLeftCell="B40" activePane="bottomRight" state="frozen"/>
      <selection pane="bottomRight" activeCell="A7" sqref="A7:A54"/>
      <colBreaks count="3" manualBreakCount="3">
        <brk id="9" max="1048575" man="1"/>
        <brk id="35" max="71" man="1"/>
        <brk id="61" max="71" man="1"/>
      </colBreaks>
      <pageMargins left="0.6692913385826772" right="0.43307086614173229" top="0.78740157480314965" bottom="0.39370078740157483" header="0.51181102362204722" footer="0.19685039370078741"/>
      <pageSetup paperSize="9" scale="80" firstPageNumber="12" fitToWidth="0" orientation="portrait" useFirstPageNumber="1" r:id="rId1"/>
      <headerFooter alignWithMargins="0"/>
    </customSheetView>
    <customSheetView guid="{429188B7-F8E8-41E0-BAA6-8F869C883D4F}" showGridLines="0">
      <pane xSplit="1" ySplit="6" topLeftCell="B7" activePane="bottomRight" state="frozen"/>
      <selection pane="bottomRight" activeCell="A2" sqref="A2"/>
      <colBreaks count="8" manualBreakCount="8">
        <brk id="9" max="1048575" man="1"/>
        <brk id="21" min="1" max="75" man="1"/>
        <brk id="33" min="1" max="75" man="1"/>
        <brk id="46" min="1" max="75" man="1"/>
        <brk id="58" min="1" max="75" man="1"/>
        <brk id="70" min="1" max="75" man="1"/>
        <brk id="83" min="1" max="75" man="1"/>
        <brk id="93" min="1" max="75" man="1"/>
      </colBreaks>
      <pageMargins left="0.74803149606299202" right="0.23622047244094502" top="0.84" bottom="0.39370078740157499" header="0.59055118110236204" footer="0.31496062992126"/>
      <pageSetup paperSize="8" firstPageNumber="12" fitToWidth="0" orientation="portrait" r:id="rId2"/>
      <headerFooter alignWithMargins="0">
        <oddHeader>&amp;L&amp;"ＭＳ Ｐゴシック,太字"&amp;16 ７　施　設</oddHeader>
      </headerFooter>
    </customSheetView>
  </customSheetViews>
  <mergeCells count="136">
    <mergeCell ref="M2:N2"/>
    <mergeCell ref="J4:L4"/>
    <mergeCell ref="J3:O3"/>
    <mergeCell ref="CK3:CM3"/>
    <mergeCell ref="CM4:CM6"/>
    <mergeCell ref="BW3:CB3"/>
    <mergeCell ref="CK4:CK6"/>
    <mergeCell ref="AB3:AG3"/>
    <mergeCell ref="BZ2:CB2"/>
    <mergeCell ref="BW2:BY2"/>
    <mergeCell ref="AZ2:BB2"/>
    <mergeCell ref="M4:O4"/>
    <mergeCell ref="Y4:AA4"/>
    <mergeCell ref="S4:U4"/>
    <mergeCell ref="P4:R4"/>
    <mergeCell ref="AB2:AC2"/>
    <mergeCell ref="AH3:AM3"/>
    <mergeCell ref="AN2:AP2"/>
    <mergeCell ref="BQ3:BR3"/>
    <mergeCell ref="BO3:BP3"/>
    <mergeCell ref="BL3:BN3"/>
    <mergeCell ref="AN3:AO3"/>
    <mergeCell ref="BH3:BI3"/>
    <mergeCell ref="AQ3:AU3"/>
    <mergeCell ref="B139:L139"/>
    <mergeCell ref="M139:U139"/>
    <mergeCell ref="C83:L84"/>
    <mergeCell ref="C81:K81"/>
    <mergeCell ref="V76:AL76"/>
    <mergeCell ref="M78:U79"/>
    <mergeCell ref="V139:AM139"/>
    <mergeCell ref="V78:AK78"/>
    <mergeCell ref="V79:AM81"/>
    <mergeCell ref="DB3:DB6"/>
    <mergeCell ref="CG3:CG6"/>
    <mergeCell ref="CN3:CN6"/>
    <mergeCell ref="CL4:CL6"/>
    <mergeCell ref="DA3:DA6"/>
    <mergeCell ref="CZ4:CZ6"/>
    <mergeCell ref="CV4:CV6"/>
    <mergeCell ref="CX4:CX6"/>
    <mergeCell ref="CO3:CO6"/>
    <mergeCell ref="CP3:CP6"/>
    <mergeCell ref="CR3:CR6"/>
    <mergeCell ref="AN139:AY139"/>
    <mergeCell ref="AP3:AP6"/>
    <mergeCell ref="CW4:CW6"/>
    <mergeCell ref="CT3:CZ3"/>
    <mergeCell ref="CC3:CE3"/>
    <mergeCell ref="CU4:CU6"/>
    <mergeCell ref="AQ4:AQ6"/>
    <mergeCell ref="AT4:AT6"/>
    <mergeCell ref="AU4:AU6"/>
    <mergeCell ref="BP4:BP6"/>
    <mergeCell ref="BJ4:BJ6"/>
    <mergeCell ref="BF4:BF6"/>
    <mergeCell ref="AY4:AY6"/>
    <mergeCell ref="BJ3:BK3"/>
    <mergeCell ref="AO4:AO6"/>
    <mergeCell ref="AX4:AX6"/>
    <mergeCell ref="AW4:AW6"/>
    <mergeCell ref="BU4:BU6"/>
    <mergeCell ref="BT4:BT6"/>
    <mergeCell ref="AN4:AN6"/>
    <mergeCell ref="CG139:CN139"/>
    <mergeCell ref="CH3:CH6"/>
    <mergeCell ref="AQ78:AS78"/>
    <mergeCell ref="BA4:BA6"/>
    <mergeCell ref="E5:F5"/>
    <mergeCell ref="B5:B6"/>
    <mergeCell ref="C5:C6"/>
    <mergeCell ref="D5:D6"/>
    <mergeCell ref="G5:H5"/>
    <mergeCell ref="BK4:BK6"/>
    <mergeCell ref="AQ79:AS79"/>
    <mergeCell ref="CQ3:CQ6"/>
    <mergeCell ref="CY4:CY6"/>
    <mergeCell ref="V3:AA3"/>
    <mergeCell ref="AH4:AJ4"/>
    <mergeCell ref="AK4:AM4"/>
    <mergeCell ref="V4:X4"/>
    <mergeCell ref="AE4:AG4"/>
    <mergeCell ref="P3:U3"/>
    <mergeCell ref="AB4:AD4"/>
    <mergeCell ref="E4:I4"/>
    <mergeCell ref="B3:I3"/>
    <mergeCell ref="B4:D4"/>
    <mergeCell ref="BE4:BE6"/>
    <mergeCell ref="AV3:BE3"/>
    <mergeCell ref="BC4:BC6"/>
    <mergeCell ref="BT3:BU3"/>
    <mergeCell ref="BI4:BI6"/>
    <mergeCell ref="N5:N6"/>
    <mergeCell ref="O5:O6"/>
    <mergeCell ref="P5:P6"/>
    <mergeCell ref="Q5:Q6"/>
    <mergeCell ref="R5:R6"/>
    <mergeCell ref="I5:I6"/>
    <mergeCell ref="J5:J6"/>
    <mergeCell ref="K5:K6"/>
    <mergeCell ref="L5:L6"/>
    <mergeCell ref="M5:M6"/>
    <mergeCell ref="X5:X6"/>
    <mergeCell ref="Y5:Y6"/>
    <mergeCell ref="Z5:Z6"/>
    <mergeCell ref="AA5:AA6"/>
    <mergeCell ref="AB5:AB6"/>
    <mergeCell ref="S5:S6"/>
    <mergeCell ref="T5:T6"/>
    <mergeCell ref="U5:U6"/>
    <mergeCell ref="V5:V6"/>
    <mergeCell ref="W5:W6"/>
    <mergeCell ref="AH5:AH6"/>
    <mergeCell ref="AI5:AI6"/>
    <mergeCell ref="AJ5:AJ6"/>
    <mergeCell ref="AK5:AK6"/>
    <mergeCell ref="AL5:AL6"/>
    <mergeCell ref="AC5:AC6"/>
    <mergeCell ref="AD5:AD6"/>
    <mergeCell ref="AE5:AE6"/>
    <mergeCell ref="AF5:AF6"/>
    <mergeCell ref="AG5:AG6"/>
    <mergeCell ref="BQ4:BR6"/>
    <mergeCell ref="BW4:BY5"/>
    <mergeCell ref="BZ4:CB5"/>
    <mergeCell ref="CC4:CE5"/>
    <mergeCell ref="CI3:CJ5"/>
    <mergeCell ref="AM5:AM6"/>
    <mergeCell ref="AR4:AS5"/>
    <mergeCell ref="BN4:BN6"/>
    <mergeCell ref="BO4:BO6"/>
    <mergeCell ref="BL4:BM6"/>
    <mergeCell ref="BD4:BD6"/>
    <mergeCell ref="BB4:BB6"/>
    <mergeCell ref="AZ4:AZ6"/>
    <mergeCell ref="BH4:BH6"/>
  </mergeCells>
  <phoneticPr fontId="2"/>
  <dataValidations count="2">
    <dataValidation imeMode="disabled" allowBlank="1" showInputMessage="1" showErrorMessage="1" sqref="B24:CY27 CJ13:CY14 CI14 BS29:BS69 BT36:DB40 B8:CZ8 BJ28:CY28 AX23:AZ23 BC23 BU50:BU69 AW13:CH14 AW9:CY12 V41:AD41 AW28:BG28 B28:AV30 CZ9:CZ34 AV31:AV34 BA41:BE41 DA8:DB35 AN41:AO41 B9:AV23 CM42:DB69 AH41:AJ41 AX41 B31:AU40 BJ46:BK69 BJ42:BK44 BL42:BR69 AW15:CY22 AV36:BR40 AW29:BR35 BF23:CY23 CC59:CE69 CB42 CB44:CB56 CB60:CB69 CB58:CE58 BT29:CY35 CC42:CE57 BT42:BT69 BV42:CA69 BU42:BU48 CF42:CK69 CL60:CL69 CL42:CL58 B42:BI69" xr:uid="{00000000-0002-0000-0800-000000000000}"/>
    <dataValidation allowBlank="1" showInputMessage="1" showErrorMessage="1" sqref="CZ35 BH28:BI28 AV35 B41:U41 AE41:AG41 AK41:AM41 AP41:AW41 AY41:AZ41 BJ45:BK45 BF41:BR41 BT41:DB41 CB43 CB57 CB59 BU49 CL59" xr:uid="{00000000-0002-0000-0800-000001000000}"/>
  </dataValidations>
  <pageMargins left="0.74803149606299202" right="0.23622047244094502" top="0.84" bottom="0.39370078740157499" header="0.59055118110236204" footer="0.31496062992126"/>
  <pageSetup paperSize="9" scale="65" firstPageNumber="12" fitToWidth="0" orientation="portrait" r:id="rId3"/>
  <headerFooter alignWithMargins="0">
    <oddHeader>&amp;L&amp;"ＭＳ Ｐゴシック,太字"&amp;16 ７　施　設</oddHeader>
  </headerFooter>
  <rowBreaks count="1" manualBreakCount="1">
    <brk id="80" max="101" man="1"/>
  </rowBreaks>
  <colBreaks count="8" manualBreakCount="8">
    <brk id="9" max="1048575" man="1"/>
    <brk id="21" min="1" max="71" man="1"/>
    <brk id="33" min="1" max="71" man="1"/>
    <brk id="47" min="1" max="71" man="1"/>
    <brk id="59" min="1" max="71" man="1"/>
    <brk id="71" min="1" max="71" man="1"/>
    <brk id="84" min="1" max="71" man="1"/>
    <brk id="97" min="1" max="71" man="1"/>
  </col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25</vt:i4>
      </vt:variant>
    </vt:vector>
  </HeadingPairs>
  <TitlesOfParts>
    <vt:vector size="40" baseType="lpstr">
      <vt:lpstr>表紙</vt:lpstr>
      <vt:lpstr>記入要領</vt:lpstr>
      <vt:lpstr>１市　勢</vt:lpstr>
      <vt:lpstr>２職員数及び職員給料等</vt:lpstr>
      <vt:lpstr>３保健・福祉</vt:lpstr>
      <vt:lpstr>４環　境</vt:lpstr>
      <vt:lpstr>５産　業</vt:lpstr>
      <vt:lpstr>６　都　市 </vt:lpstr>
      <vt:lpstr>7　施　設</vt:lpstr>
      <vt:lpstr>ⅰ　歳入・歳出総額</vt:lpstr>
      <vt:lpstr>ⅱ　歳入内訳（款別）</vt:lpstr>
      <vt:lpstr>ⅲ　目的別歳出内訳</vt:lpstr>
      <vt:lpstr>ⅳ　市税内訳</vt:lpstr>
      <vt:lpstr>ⅴ　市税徴収率</vt:lpstr>
      <vt:lpstr>中核市合併の変遷</vt:lpstr>
      <vt:lpstr>'１市　勢'!Print_Area</vt:lpstr>
      <vt:lpstr>'２職員数及び職員給料等'!Print_Area</vt:lpstr>
      <vt:lpstr>'３保健・福祉'!Print_Area</vt:lpstr>
      <vt:lpstr>'４環　境'!Print_Area</vt:lpstr>
      <vt:lpstr>'５産　業'!Print_Area</vt:lpstr>
      <vt:lpstr>'６　都　市 '!Print_Area</vt:lpstr>
      <vt:lpstr>'7　施　設'!Print_Area</vt:lpstr>
      <vt:lpstr>'ⅰ　歳入・歳出総額'!Print_Area</vt:lpstr>
      <vt:lpstr>'ⅱ　歳入内訳（款別）'!Print_Area</vt:lpstr>
      <vt:lpstr>'ⅲ　目的別歳出内訳'!Print_Area</vt:lpstr>
      <vt:lpstr>'ⅳ　市税内訳'!Print_Area</vt:lpstr>
      <vt:lpstr>'ⅴ　市税徴収率'!Print_Area</vt:lpstr>
      <vt:lpstr>記入要領!Print_Area</vt:lpstr>
      <vt:lpstr>中核市合併の変遷!Print_Area</vt:lpstr>
      <vt:lpstr>'１市　勢'!Print_Titles</vt:lpstr>
      <vt:lpstr>'３保健・福祉'!Print_Titles</vt:lpstr>
      <vt:lpstr>'５産　業'!Print_Titles</vt:lpstr>
      <vt:lpstr>'６　都　市 '!Print_Titles</vt:lpstr>
      <vt:lpstr>'7　施　設'!Print_Titles</vt:lpstr>
      <vt:lpstr>'ⅰ　歳入・歳出総額'!Print_Titles</vt:lpstr>
      <vt:lpstr>'ⅱ　歳入内訳（款別）'!Print_Titles</vt:lpstr>
      <vt:lpstr>'ⅲ　目的別歳出内訳'!Print_Titles</vt:lpstr>
      <vt:lpstr>'ⅳ　市税内訳'!Print_Titles</vt:lpstr>
      <vt:lpstr>'ⅴ　市税徴収率'!Print_Titles</vt:lpstr>
      <vt:lpstr>記入要領!Print_Titles</vt:lpstr>
    </vt:vector>
  </TitlesOfParts>
  <Company>中核市市長会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中核市市長会</dc:creator>
  <cp:lastModifiedBy>中核市市長会東京事務所</cp:lastModifiedBy>
  <cp:lastPrinted>2023-02-10T08:37:42Z</cp:lastPrinted>
  <dcterms:created xsi:type="dcterms:W3CDTF">2001-12-18T06:11:10Z</dcterms:created>
  <dcterms:modified xsi:type="dcterms:W3CDTF">2023-02-28T00:43:57Z</dcterms:modified>
</cp:coreProperties>
</file>