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chuukakushi-my.sharepoint.com/personal/shityoukai_chuukakushi_onmicrosoft_com/Documents/OneDrive/★共有フォルダ/4101 都市要覧/R01都市要覧/R06年度以降の修正/R061030 高崎市/"/>
    </mc:Choice>
  </mc:AlternateContent>
  <xr:revisionPtr revIDLastSave="9" documentId="8_{C2AC14C4-BC7F-4996-A6AB-23DB8F128B5C}" xr6:coauthVersionLast="47" xr6:coauthVersionMax="47" xr10:uidLastSave="{63B56DBE-0B8F-40FA-8E83-1D952C8D78C0}"/>
  <bookViews>
    <workbookView xWindow="-108" yWindow="-108" windowWidth="23256" windowHeight="13896" tabRatio="845" firstSheet="6" activeTab="7" xr2:uid="{00000000-000D-0000-FFFF-FFFF00000000}"/>
  </bookViews>
  <sheets>
    <sheet name="表紙" sheetId="1" r:id="rId1"/>
    <sheet name="記入要領" sheetId="2" r:id="rId2"/>
    <sheet name="１市　勢" sheetId="3" r:id="rId3"/>
    <sheet name="２職員数及び職員給料等" sheetId="4" r:id="rId4"/>
    <sheet name="３保健・福祉" sheetId="5" r:id="rId5"/>
    <sheet name="４環　境" sheetId="6" r:id="rId6"/>
    <sheet name="５産　業" sheetId="7" r:id="rId7"/>
    <sheet name="６　都　市 " sheetId="8" r:id="rId8"/>
    <sheet name="7　施　設" sheetId="9" r:id="rId9"/>
    <sheet name="ⅰ　歳入・歳出総額" sheetId="10" r:id="rId10"/>
    <sheet name="ⅱ　歳入内訳（款別）" sheetId="11" r:id="rId11"/>
    <sheet name="ⅲ　目的別歳出内訳" sheetId="12" r:id="rId12"/>
    <sheet name="ⅳ　市税内訳" sheetId="13" r:id="rId13"/>
    <sheet name="ⅴ　市税徴収率" sheetId="14" r:id="rId14"/>
    <sheet name="中核市合併の変遷" sheetId="16" r:id="rId15"/>
  </sheets>
  <definedNames>
    <definedName name="_xlnm._FilterDatabase" localSheetId="4" hidden="1">'３保健・福祉'!$BX$2:$CH$72</definedName>
    <definedName name="_xlnm._FilterDatabase" localSheetId="5" hidden="1">'４環　境'!$A$7:$M$70</definedName>
    <definedName name="_xlnm._FilterDatabase" localSheetId="10" hidden="1">'ⅱ　歳入内訳（款別）'!$A$7:$BB$7</definedName>
    <definedName name="_xlnm._FilterDatabase" localSheetId="11" hidden="1">'ⅲ　目的別歳出内訳'!$A$1:$AE$7</definedName>
    <definedName name="_xlnm._FilterDatabase" localSheetId="12" hidden="1">'ⅳ　市税内訳'!$A$1:$AA$7</definedName>
    <definedName name="_xlnm.Print_Area" localSheetId="2">'１市　勢'!$A$3:$AJ$73</definedName>
    <definedName name="_xlnm.Print_Area" localSheetId="3">'２職員数及び職員給料等'!$A$3:$K$76</definedName>
    <definedName name="_xlnm.Print_Area" localSheetId="4">'３保健・福祉'!$A$2:$CN$76</definedName>
    <definedName name="_xlnm.Print_Area" localSheetId="5">'４環　境'!$A$3:$N$76</definedName>
    <definedName name="_xlnm.Print_Area" localSheetId="6">'５産　業'!$A$3:$AB$73</definedName>
    <definedName name="_xlnm.Print_Area" localSheetId="7">'６　都　市 '!$A$2:$AK$78</definedName>
    <definedName name="_xlnm.Print_Area" localSheetId="8">'7　施　設'!$A$2:$CX$77</definedName>
    <definedName name="_xlnm.Print_Area" localSheetId="9">'ⅰ　歳入・歳出総額'!$A$3:$Y$75</definedName>
    <definedName name="_xlnm.Print_Area" localSheetId="10">'ⅱ　歳入内訳（款別）'!$A$3:$BB$75</definedName>
    <definedName name="_xlnm.Print_Area" localSheetId="11">'ⅲ　目的別歳出内訳'!$A$3:$AE$75</definedName>
    <definedName name="_xlnm.Print_Area" localSheetId="12">'ⅳ　市税内訳'!$A$3:$AA$78</definedName>
    <definedName name="_xlnm.Print_Area" localSheetId="13">'ⅴ　市税徴収率'!$A$3:$J$77</definedName>
    <definedName name="_xlnm.Print_Area" localSheetId="1">記入要領!$A$1:$C$65</definedName>
    <definedName name="_xlnm.Print_Area" localSheetId="14">中核市合併の変遷!$A$1:$D$86</definedName>
    <definedName name="_xlnm.Print_Titles" localSheetId="2">'１市　勢'!$A:$A</definedName>
    <definedName name="_xlnm.Print_Titles" localSheetId="4">'３保健・福祉'!$A:$A</definedName>
    <definedName name="_xlnm.Print_Titles" localSheetId="6">'５産　業'!$A:$A</definedName>
    <definedName name="_xlnm.Print_Titles" localSheetId="7">'６　都　市 '!$A:$A</definedName>
    <definedName name="_xlnm.Print_Titles" localSheetId="8">'7　施　設'!$A:$A</definedName>
    <definedName name="_xlnm.Print_Titles" localSheetId="9">'ⅰ　歳入・歳出総額'!$A:$A</definedName>
    <definedName name="_xlnm.Print_Titles" localSheetId="10">'ⅱ　歳入内訳（款別）'!$A:$A</definedName>
    <definedName name="_xlnm.Print_Titles" localSheetId="11">'ⅲ　目的別歳出内訳'!$A:$A</definedName>
    <definedName name="_xlnm.Print_Titles" localSheetId="12">'ⅳ　市税内訳'!$A:$A</definedName>
    <definedName name="_xlnm.Print_Titles" localSheetId="13">'ⅴ　市税徴収率'!$A:$A</definedName>
    <definedName name="_xlnm.Print_Titles" localSheetId="1">記入要領!$19:$19</definedName>
    <definedName name="Z_429188B7_F8E8_41E0_BAA6_8F869C883D4F_.wvu.FilterData" localSheetId="4" hidden="1">'３保健・福祉'!$BX$2:$CH$72</definedName>
    <definedName name="Z_429188B7_F8E8_41E0_BAA6_8F869C883D4F_.wvu.FilterData" localSheetId="5" hidden="1">'４環　境'!$A$7:$M$70</definedName>
    <definedName name="Z_429188B7_F8E8_41E0_BAA6_8F869C883D4F_.wvu.FilterData" localSheetId="10" hidden="1">'ⅱ　歳入内訳（款別）'!$A$7:$BB$7</definedName>
    <definedName name="Z_429188B7_F8E8_41E0_BAA6_8F869C883D4F_.wvu.FilterData" localSheetId="11" hidden="1">'ⅲ　目的別歳出内訳'!$A$1:$AE$7</definedName>
    <definedName name="Z_429188B7_F8E8_41E0_BAA6_8F869C883D4F_.wvu.FilterData" localSheetId="12" hidden="1">'ⅳ　市税内訳'!$A$1:$AA$7</definedName>
    <definedName name="Z_429188B7_F8E8_41E0_BAA6_8F869C883D4F_.wvu.PrintArea" localSheetId="2" hidden="1">'１市　勢'!$A$3:$AJ$73</definedName>
    <definedName name="Z_429188B7_F8E8_41E0_BAA6_8F869C883D4F_.wvu.PrintArea" localSheetId="3" hidden="1">'２職員数及び職員給料等'!$A$3:$K$76</definedName>
    <definedName name="Z_429188B7_F8E8_41E0_BAA6_8F869C883D4F_.wvu.PrintArea" localSheetId="4" hidden="1">'３保健・福祉'!$A$2:$CN$76</definedName>
    <definedName name="Z_429188B7_F8E8_41E0_BAA6_8F869C883D4F_.wvu.PrintArea" localSheetId="5" hidden="1">'４環　境'!$A$3:$N$76</definedName>
    <definedName name="Z_429188B7_F8E8_41E0_BAA6_8F869C883D4F_.wvu.PrintArea" localSheetId="6" hidden="1">'５産　業'!$A$3:$AB$73</definedName>
    <definedName name="Z_429188B7_F8E8_41E0_BAA6_8F869C883D4F_.wvu.PrintArea" localSheetId="7" hidden="1">'６　都　市 '!$A$2:$AK$79</definedName>
    <definedName name="Z_429188B7_F8E8_41E0_BAA6_8F869C883D4F_.wvu.PrintArea" localSheetId="8" hidden="1">'7　施　設'!$A$2:$CX$78</definedName>
    <definedName name="Z_429188B7_F8E8_41E0_BAA6_8F869C883D4F_.wvu.PrintArea" localSheetId="9" hidden="1">'ⅰ　歳入・歳出総額'!$A$3:$Y$75</definedName>
    <definedName name="Z_429188B7_F8E8_41E0_BAA6_8F869C883D4F_.wvu.PrintArea" localSheetId="10" hidden="1">'ⅱ　歳入内訳（款別）'!$A$3:$BB$75</definedName>
    <definedName name="Z_429188B7_F8E8_41E0_BAA6_8F869C883D4F_.wvu.PrintArea" localSheetId="11" hidden="1">'ⅲ　目的別歳出内訳'!$A$3:$AE$75</definedName>
    <definedName name="Z_429188B7_F8E8_41E0_BAA6_8F869C883D4F_.wvu.PrintArea" localSheetId="12" hidden="1">'ⅳ　市税内訳'!$A$3:$AA$79</definedName>
    <definedName name="Z_429188B7_F8E8_41E0_BAA6_8F869C883D4F_.wvu.PrintArea" localSheetId="13" hidden="1">'ⅴ　市税徴収率'!$A$3:$J$78</definedName>
    <definedName name="Z_429188B7_F8E8_41E0_BAA6_8F869C883D4F_.wvu.PrintArea" localSheetId="1" hidden="1">記入要領!$A$1:$C$65</definedName>
    <definedName name="Z_429188B7_F8E8_41E0_BAA6_8F869C883D4F_.wvu.PrintArea" localSheetId="14" hidden="1">中核市合併の変遷!$A$1:$D$86</definedName>
    <definedName name="Z_429188B7_F8E8_41E0_BAA6_8F869C883D4F_.wvu.PrintTitles" localSheetId="2" hidden="1">'１市　勢'!$A:$A</definedName>
    <definedName name="Z_429188B7_F8E8_41E0_BAA6_8F869C883D4F_.wvu.PrintTitles" localSheetId="4" hidden="1">'３保健・福祉'!$A:$A</definedName>
    <definedName name="Z_429188B7_F8E8_41E0_BAA6_8F869C883D4F_.wvu.PrintTitles" localSheetId="6" hidden="1">'５産　業'!$A:$A</definedName>
    <definedName name="Z_429188B7_F8E8_41E0_BAA6_8F869C883D4F_.wvu.PrintTitles" localSheetId="7" hidden="1">'６　都　市 '!$A:$A</definedName>
    <definedName name="Z_429188B7_F8E8_41E0_BAA6_8F869C883D4F_.wvu.PrintTitles" localSheetId="8" hidden="1">'7　施　設'!$A:$A</definedName>
    <definedName name="Z_429188B7_F8E8_41E0_BAA6_8F869C883D4F_.wvu.PrintTitles" localSheetId="9" hidden="1">'ⅰ　歳入・歳出総額'!$A:$A</definedName>
    <definedName name="Z_429188B7_F8E8_41E0_BAA6_8F869C883D4F_.wvu.PrintTitles" localSheetId="10" hidden="1">'ⅱ　歳入内訳（款別）'!$A:$A</definedName>
    <definedName name="Z_429188B7_F8E8_41E0_BAA6_8F869C883D4F_.wvu.PrintTitles" localSheetId="11" hidden="1">'ⅲ　目的別歳出内訳'!$A:$A</definedName>
    <definedName name="Z_429188B7_F8E8_41E0_BAA6_8F869C883D4F_.wvu.PrintTitles" localSheetId="12" hidden="1">'ⅳ　市税内訳'!$A:$A</definedName>
    <definedName name="Z_429188B7_F8E8_41E0_BAA6_8F869C883D4F_.wvu.PrintTitles" localSheetId="13" hidden="1">'ⅴ　市税徴収率'!$A:$A</definedName>
    <definedName name="Z_429188B7_F8E8_41E0_BAA6_8F869C883D4F_.wvu.PrintTitles" localSheetId="1" hidden="1">記入要領!$19:$19</definedName>
    <definedName name="Z_CFB8F6A3_286B_44DA_98E2_E06FA9DC17D9_.wvu.FilterData" localSheetId="4" hidden="1">'３保健・福祉'!$BX$2:$CH$72</definedName>
    <definedName name="Z_CFB8F6A3_286B_44DA_98E2_E06FA9DC17D9_.wvu.FilterData" localSheetId="5" hidden="1">'４環　境'!$A$7:$M$70</definedName>
    <definedName name="Z_CFB8F6A3_286B_44DA_98E2_E06FA9DC17D9_.wvu.FilterData" localSheetId="10" hidden="1">'ⅱ　歳入内訳（款別）'!$A$7:$BB$7</definedName>
    <definedName name="Z_CFB8F6A3_286B_44DA_98E2_E06FA9DC17D9_.wvu.FilterData" localSheetId="11" hidden="1">'ⅲ　目的別歳出内訳'!$A$1:$AE$7</definedName>
    <definedName name="Z_CFB8F6A3_286B_44DA_98E2_E06FA9DC17D9_.wvu.FilterData" localSheetId="12" hidden="1">'ⅳ　市税内訳'!$A$1:$AA$7</definedName>
    <definedName name="Z_CFB8F6A3_286B_44DA_98E2_E06FA9DC17D9_.wvu.PrintArea" localSheetId="2" hidden="1">'１市　勢'!$A$1:$AJ$73</definedName>
    <definedName name="Z_CFB8F6A3_286B_44DA_98E2_E06FA9DC17D9_.wvu.PrintArea" localSheetId="3" hidden="1">'２職員数及び職員給料等'!$A$1:$K$76</definedName>
    <definedName name="Z_CFB8F6A3_286B_44DA_98E2_E06FA9DC17D9_.wvu.PrintArea" localSheetId="4" hidden="1">'３保健・福祉'!$A$1:$CL$78,'３保健・福祉'!#REF!</definedName>
    <definedName name="Z_CFB8F6A3_286B_44DA_98E2_E06FA9DC17D9_.wvu.PrintArea" localSheetId="5" hidden="1">'４環　境'!$A$1:$N$76,'４環　境'!$P:$P</definedName>
    <definedName name="Z_CFB8F6A3_286B_44DA_98E2_E06FA9DC17D9_.wvu.PrintArea" localSheetId="6" hidden="1">'５産　業'!$A$1:$AB$76,'５産　業'!#REF!</definedName>
    <definedName name="Z_CFB8F6A3_286B_44DA_98E2_E06FA9DC17D9_.wvu.PrintArea" localSheetId="7" hidden="1">'６　都　市 '!$A$1:$AI$75</definedName>
    <definedName name="Z_CFB8F6A3_286B_44DA_98E2_E06FA9DC17D9_.wvu.PrintArea" localSheetId="8" hidden="1">'7　施　設'!$A$1:$CX$76</definedName>
    <definedName name="Z_CFB8F6A3_286B_44DA_98E2_E06FA9DC17D9_.wvu.PrintArea" localSheetId="9" hidden="1">'ⅰ　歳入・歳出総額'!$A$1:$Y$75</definedName>
    <definedName name="Z_CFB8F6A3_286B_44DA_98E2_E06FA9DC17D9_.wvu.PrintArea" localSheetId="10" hidden="1">'ⅱ　歳入内訳（款別）'!$A$1:$BB$75</definedName>
    <definedName name="Z_CFB8F6A3_286B_44DA_98E2_E06FA9DC17D9_.wvu.PrintArea" localSheetId="11" hidden="1">'ⅲ　目的別歳出内訳'!$A$1:$AE$75</definedName>
    <definedName name="Z_CFB8F6A3_286B_44DA_98E2_E06FA9DC17D9_.wvu.PrintArea" localSheetId="12" hidden="1">'ⅳ　市税内訳'!$A$1:$AA$75,'ⅳ　市税内訳'!#REF!</definedName>
    <definedName name="Z_CFB8F6A3_286B_44DA_98E2_E06FA9DC17D9_.wvu.PrintArea" localSheetId="13" hidden="1">'ⅴ　市税徴収率'!$A$1:$J$75,'ⅴ　市税徴収率'!#REF!</definedName>
    <definedName name="Z_CFB8F6A3_286B_44DA_98E2_E06FA9DC17D9_.wvu.PrintArea" localSheetId="1" hidden="1">記入要領!$A$1:$C$65</definedName>
    <definedName name="Z_CFB8F6A3_286B_44DA_98E2_E06FA9DC17D9_.wvu.PrintArea" localSheetId="14" hidden="1">中核市合併の変遷!$A$1:$D$85</definedName>
  </definedNames>
  <calcPr calcId="191029"/>
  <customWorkbookViews>
    <customWorkbookView name="奈良市役所 - 個人用ビュー" guid="{CFB8F6A3-286B-44DA-98E2-E06FA9DC17D9}" mergeInterval="0" personalView="1" xWindow="38" yWindow="20" windowWidth="1250" windowHeight="662" tabRatio="915" activeSheetId="2" showComments="commIndAndComment"/>
    <customWorkbookView name="PC03 - 個人用ビュー" guid="{429188B7-F8E8-41E0-BAA6-8F869C883D4F}" mergeInterval="0" personalView="1" maximized="1" xWindow="-8" yWindow="-8" windowWidth="1382" windowHeight="744" tabRatio="845" activeSheetId="1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7" i="4" l="1"/>
  <c r="J67" i="3"/>
  <c r="I67" i="3"/>
  <c r="B67" i="3"/>
  <c r="C67" i="3"/>
  <c r="AJ68" i="3"/>
  <c r="AJ67" i="3"/>
  <c r="AI68" i="3"/>
  <c r="AI67" i="3"/>
  <c r="AG68" i="3"/>
  <c r="AG67" i="3"/>
  <c r="AF68" i="3"/>
  <c r="AF67" i="3"/>
  <c r="W67" i="3"/>
  <c r="U67" i="3"/>
  <c r="T67" i="3"/>
  <c r="Q67" i="3"/>
  <c r="Q68" i="3"/>
  <c r="O67" i="3"/>
  <c r="N67" i="3"/>
  <c r="M67" i="3"/>
  <c r="T68" i="10"/>
  <c r="K65" i="10"/>
  <c r="D65" i="10"/>
  <c r="F65" i="10" s="1"/>
  <c r="AC65" i="8"/>
  <c r="B65" i="8"/>
  <c r="C65" i="4"/>
  <c r="C68" i="4" s="1"/>
  <c r="L65" i="3"/>
  <c r="H65" i="3"/>
  <c r="X46" i="3"/>
  <c r="X67" i="3" s="1"/>
  <c r="BQ41" i="9"/>
  <c r="BP41" i="9"/>
  <c r="BO41" i="9"/>
  <c r="AC13" i="8"/>
  <c r="AS50" i="9"/>
  <c r="CP33" i="9"/>
  <c r="AE67" i="8"/>
  <c r="AE68" i="8"/>
  <c r="O27" i="13"/>
  <c r="K31" i="10"/>
  <c r="D31" i="10"/>
  <c r="F31" i="10"/>
  <c r="BS31" i="5"/>
  <c r="BS68" i="5" s="1"/>
  <c r="BC31" i="5"/>
  <c r="BC67" i="5" s="1"/>
  <c r="BB31" i="5"/>
  <c r="BA31" i="5"/>
  <c r="AZ31" i="5"/>
  <c r="AZ67" i="5" s="1"/>
  <c r="AE31" i="3"/>
  <c r="L31" i="3"/>
  <c r="H31" i="3"/>
  <c r="K66" i="10"/>
  <c r="D66" i="10"/>
  <c r="F66" i="10"/>
  <c r="L66" i="3"/>
  <c r="H66" i="3"/>
  <c r="K64" i="10"/>
  <c r="D64" i="10"/>
  <c r="F64" i="10" s="1"/>
  <c r="B67" i="7"/>
  <c r="B68" i="7"/>
  <c r="E64" i="4"/>
  <c r="L64" i="3"/>
  <c r="H64" i="3"/>
  <c r="K63" i="10"/>
  <c r="D63" i="10"/>
  <c r="F63" i="10" s="1"/>
  <c r="L63" i="3"/>
  <c r="H63" i="3"/>
  <c r="K62" i="10"/>
  <c r="D62" i="10"/>
  <c r="F62" i="10" s="1"/>
  <c r="AH62" i="3"/>
  <c r="AH68" i="3" s="1"/>
  <c r="AE62" i="3"/>
  <c r="L62" i="3"/>
  <c r="H62" i="3"/>
  <c r="K60" i="10"/>
  <c r="D60" i="10"/>
  <c r="F60" i="10" s="1"/>
  <c r="L60" i="3"/>
  <c r="H60" i="3"/>
  <c r="K59" i="10"/>
  <c r="D59" i="10"/>
  <c r="F59" i="10" s="1"/>
  <c r="AU59" i="9"/>
  <c r="AS59" i="9"/>
  <c r="F59" i="6"/>
  <c r="CH59" i="5"/>
  <c r="CF59" i="5"/>
  <c r="CB59" i="5"/>
  <c r="CB68" i="5" s="1"/>
  <c r="BR67" i="5"/>
  <c r="E59" i="4"/>
  <c r="C59" i="4"/>
  <c r="L59" i="3"/>
  <c r="K58" i="10"/>
  <c r="D58" i="10"/>
  <c r="F58" i="10"/>
  <c r="L58" i="3"/>
  <c r="H58" i="3"/>
  <c r="K56" i="10"/>
  <c r="D56" i="10"/>
  <c r="F56" i="10"/>
  <c r="BT56" i="9"/>
  <c r="BS56" i="9"/>
  <c r="BS68" i="9" s="1"/>
  <c r="AE56" i="3"/>
  <c r="Z56" i="3"/>
  <c r="Z67" i="3" s="1"/>
  <c r="X56" i="3"/>
  <c r="V56" i="3"/>
  <c r="L56" i="3"/>
  <c r="H56" i="3"/>
  <c r="K55" i="10"/>
  <c r="D55" i="10"/>
  <c r="F55" i="10"/>
  <c r="AC55" i="8"/>
  <c r="K54" i="10"/>
  <c r="D54" i="10"/>
  <c r="F54" i="10"/>
  <c r="L54" i="3"/>
  <c r="H54" i="3"/>
  <c r="K53" i="10"/>
  <c r="D53" i="10"/>
  <c r="F53" i="10" s="1"/>
  <c r="L53" i="3"/>
  <c r="H53" i="3"/>
  <c r="K52" i="10"/>
  <c r="D52" i="10"/>
  <c r="F52" i="10" s="1"/>
  <c r="CP52" i="9"/>
  <c r="AU52" i="9"/>
  <c r="CH52" i="5"/>
  <c r="CF52" i="5"/>
  <c r="CB52" i="5"/>
  <c r="L52" i="3"/>
  <c r="H52" i="3"/>
  <c r="K50" i="10"/>
  <c r="D50" i="10"/>
  <c r="F50" i="10" s="1"/>
  <c r="AL50" i="5"/>
  <c r="AK50" i="5"/>
  <c r="AI50" i="5"/>
  <c r="L50" i="3"/>
  <c r="H50" i="3"/>
  <c r="L49" i="3"/>
  <c r="H49" i="3"/>
  <c r="K48" i="10"/>
  <c r="D48" i="10"/>
  <c r="F48" i="10" s="1"/>
  <c r="L48" i="6"/>
  <c r="L68" i="6" s="1"/>
  <c r="H48" i="6"/>
  <c r="F48" i="6" s="1"/>
  <c r="B48" i="6" s="1"/>
  <c r="C48" i="6" s="1"/>
  <c r="E48" i="6"/>
  <c r="E67" i="6"/>
  <c r="D48" i="6"/>
  <c r="AD48" i="5"/>
  <c r="AD68" i="5"/>
  <c r="L48" i="3"/>
  <c r="H48" i="3"/>
  <c r="K47" i="10"/>
  <c r="D47" i="10"/>
  <c r="F47" i="10"/>
  <c r="L47" i="3"/>
  <c r="H47" i="3"/>
  <c r="K46" i="10"/>
  <c r="D46" i="10"/>
  <c r="F46" i="10" s="1"/>
  <c r="BO46" i="9"/>
  <c r="BN46" i="9"/>
  <c r="BH46" i="9"/>
  <c r="BG46" i="9"/>
  <c r="AB46" i="8"/>
  <c r="AB68" i="8" s="1"/>
  <c r="AB67" i="8"/>
  <c r="L46" i="3"/>
  <c r="H46" i="3"/>
  <c r="L45" i="3"/>
  <c r="H45" i="3"/>
  <c r="K44" i="10"/>
  <c r="D44" i="10"/>
  <c r="F44" i="10" s="1"/>
  <c r="B44" i="6"/>
  <c r="E44" i="4"/>
  <c r="C44" i="4"/>
  <c r="L44" i="3"/>
  <c r="H44" i="3"/>
  <c r="Y42" i="13"/>
  <c r="W42" i="13"/>
  <c r="U42" i="13"/>
  <c r="U68" i="13" s="1"/>
  <c r="S42" i="13"/>
  <c r="S68" i="13"/>
  <c r="Q42" i="13"/>
  <c r="O42" i="13"/>
  <c r="M42" i="13"/>
  <c r="K42" i="13"/>
  <c r="I42" i="13"/>
  <c r="G42" i="13"/>
  <c r="E42" i="13"/>
  <c r="C42" i="13"/>
  <c r="AC42" i="8"/>
  <c r="L42" i="3"/>
  <c r="H42" i="3"/>
  <c r="K41" i="10"/>
  <c r="D41" i="10"/>
  <c r="L41" i="3"/>
  <c r="H41" i="3"/>
  <c r="K40" i="10"/>
  <c r="D40" i="10"/>
  <c r="F40" i="10"/>
  <c r="L40" i="3"/>
  <c r="H40" i="3"/>
  <c r="D39" i="13"/>
  <c r="B39" i="13"/>
  <c r="Z39" i="13"/>
  <c r="AD39" i="12"/>
  <c r="BA39" i="11"/>
  <c r="K39" i="10"/>
  <c r="D39" i="10"/>
  <c r="F39" i="10" s="1"/>
  <c r="K39" i="6"/>
  <c r="K68" i="6" s="1"/>
  <c r="J39" i="6"/>
  <c r="J68" i="6" s="1"/>
  <c r="F39" i="6"/>
  <c r="L39" i="3"/>
  <c r="H39" i="3"/>
  <c r="K38" i="10"/>
  <c r="D38" i="10"/>
  <c r="F38" i="10" s="1"/>
  <c r="F38" i="8"/>
  <c r="L38" i="3"/>
  <c r="H38" i="3"/>
  <c r="E37" i="13"/>
  <c r="D37" i="13"/>
  <c r="D68" i="13"/>
  <c r="C37" i="13"/>
  <c r="AA37" i="13"/>
  <c r="B37" i="13"/>
  <c r="Z37" i="13" s="1"/>
  <c r="AE37" i="12"/>
  <c r="AD37" i="12"/>
  <c r="AD68" i="12" s="1"/>
  <c r="BB37" i="11"/>
  <c r="V37" i="11"/>
  <c r="V68" i="11"/>
  <c r="BQ37" i="9"/>
  <c r="BP37" i="9"/>
  <c r="BO37" i="9"/>
  <c r="BN37" i="9"/>
  <c r="BH37" i="9"/>
  <c r="BH67" i="9"/>
  <c r="BG37" i="9"/>
  <c r="BG67" i="9" s="1"/>
  <c r="I37" i="9"/>
  <c r="I67" i="9" s="1"/>
  <c r="C37" i="8"/>
  <c r="B37" i="8"/>
  <c r="AL37" i="5"/>
  <c r="AL67" i="5" s="1"/>
  <c r="AK37" i="5"/>
  <c r="AK68" i="5" s="1"/>
  <c r="AI37" i="5"/>
  <c r="P37" i="5"/>
  <c r="P68" i="5" s="1"/>
  <c r="E37" i="4"/>
  <c r="C37" i="4"/>
  <c r="P37" i="3"/>
  <c r="L37" i="3"/>
  <c r="H37" i="3"/>
  <c r="D68" i="3"/>
  <c r="K34" i="10"/>
  <c r="D34" i="10"/>
  <c r="F34" i="10" s="1"/>
  <c r="M34" i="9"/>
  <c r="M67" i="9" s="1"/>
  <c r="K33" i="10"/>
  <c r="D33" i="10"/>
  <c r="F33" i="10" s="1"/>
  <c r="AE33" i="3"/>
  <c r="L33" i="3"/>
  <c r="H33" i="3"/>
  <c r="L30" i="3"/>
  <c r="H30" i="3"/>
  <c r="B67" i="11"/>
  <c r="B68" i="11"/>
  <c r="K29" i="10"/>
  <c r="D29" i="10"/>
  <c r="F29" i="10" s="1"/>
  <c r="AC29" i="8"/>
  <c r="AC67" i="8" s="1"/>
  <c r="D29" i="6"/>
  <c r="D67" i="6" s="1"/>
  <c r="B29" i="6"/>
  <c r="BN29" i="5"/>
  <c r="BN67" i="5" s="1"/>
  <c r="BM29" i="5"/>
  <c r="BM68" i="5" s="1"/>
  <c r="BL29" i="5"/>
  <c r="BK29" i="5"/>
  <c r="BK68" i="5" s="1"/>
  <c r="Y29" i="3"/>
  <c r="Y67" i="3" s="1"/>
  <c r="L29" i="3"/>
  <c r="H29" i="3"/>
  <c r="Y27" i="13"/>
  <c r="Y68" i="13" s="1"/>
  <c r="W27" i="13"/>
  <c r="K27" i="13"/>
  <c r="I27" i="13"/>
  <c r="I68" i="13" s="1"/>
  <c r="G27" i="13"/>
  <c r="G68" i="13" s="1"/>
  <c r="E27" i="13"/>
  <c r="C27" i="13"/>
  <c r="C68" i="13" s="1"/>
  <c r="K27" i="10"/>
  <c r="D27" i="10"/>
  <c r="F27" i="10"/>
  <c r="L27" i="3"/>
  <c r="H27" i="3"/>
  <c r="K26" i="10"/>
  <c r="D26" i="10"/>
  <c r="F26" i="10" s="1"/>
  <c r="AS26" i="9"/>
  <c r="L26" i="3"/>
  <c r="H26" i="3"/>
  <c r="B67" i="5"/>
  <c r="D67" i="5"/>
  <c r="B68" i="5"/>
  <c r="C68" i="5"/>
  <c r="D68" i="5"/>
  <c r="K24" i="10"/>
  <c r="D24" i="10"/>
  <c r="F24" i="10" s="1"/>
  <c r="C24" i="8"/>
  <c r="F24" i="6"/>
  <c r="AM24" i="5"/>
  <c r="AM68" i="5" s="1"/>
  <c r="AL24" i="5"/>
  <c r="AK24" i="5"/>
  <c r="AI24" i="5"/>
  <c r="AE24" i="3"/>
  <c r="L24" i="3"/>
  <c r="H24" i="3"/>
  <c r="K22" i="10"/>
  <c r="D22" i="10"/>
  <c r="F22" i="10" s="1"/>
  <c r="L22" i="3"/>
  <c r="H22" i="3"/>
  <c r="K18" i="10"/>
  <c r="D18" i="10"/>
  <c r="F18" i="10"/>
  <c r="CH18" i="5"/>
  <c r="CF18" i="5"/>
  <c r="CF67" i="5" s="1"/>
  <c r="L18" i="3"/>
  <c r="H18" i="3"/>
  <c r="U19" i="9"/>
  <c r="U68" i="9" s="1"/>
  <c r="T19" i="9"/>
  <c r="T68" i="9" s="1"/>
  <c r="O19" i="9"/>
  <c r="O67" i="9" s="1"/>
  <c r="N19" i="9"/>
  <c r="N68" i="9" s="1"/>
  <c r="Z19" i="13"/>
  <c r="Z67" i="13" s="1"/>
  <c r="AE19" i="12"/>
  <c r="AD19" i="12"/>
  <c r="BB19" i="11"/>
  <c r="BA19" i="11"/>
  <c r="K19" i="10"/>
  <c r="D19" i="10"/>
  <c r="F19" i="10" s="1"/>
  <c r="AC19" i="8"/>
  <c r="CC19" i="5"/>
  <c r="CC68" i="5" s="1"/>
  <c r="CB19" i="5"/>
  <c r="BZ19" i="5"/>
  <c r="BZ68" i="5" s="1"/>
  <c r="BZ67" i="5"/>
  <c r="L19" i="3"/>
  <c r="H19" i="3"/>
  <c r="K17" i="10"/>
  <c r="D17" i="10"/>
  <c r="F17" i="10" s="1"/>
  <c r="L17" i="3"/>
  <c r="H17" i="3"/>
  <c r="K16" i="10"/>
  <c r="D16" i="10"/>
  <c r="F16" i="10" s="1"/>
  <c r="CP16" i="9"/>
  <c r="F16" i="8"/>
  <c r="E16" i="8"/>
  <c r="E67" i="8"/>
  <c r="D16" i="8"/>
  <c r="D67" i="8" s="1"/>
  <c r="D68" i="8"/>
  <c r="B16" i="8"/>
  <c r="B67" i="8" s="1"/>
  <c r="B68" i="8"/>
  <c r="L16" i="3"/>
  <c r="H16" i="3"/>
  <c r="L15" i="3"/>
  <c r="BA14" i="11"/>
  <c r="L14" i="3"/>
  <c r="H14" i="3"/>
  <c r="K13" i="10"/>
  <c r="D13" i="10"/>
  <c r="F13" i="10" s="1"/>
  <c r="BQ13" i="9"/>
  <c r="BQ67" i="9" s="1"/>
  <c r="BP13" i="9"/>
  <c r="BP67" i="9" s="1"/>
  <c r="BO13" i="9"/>
  <c r="BO67" i="9" s="1"/>
  <c r="BN13" i="9"/>
  <c r="BN68" i="9" s="1"/>
  <c r="BN67" i="9"/>
  <c r="AU13" i="9"/>
  <c r="AU67" i="9" s="1"/>
  <c r="C13" i="8"/>
  <c r="AK13" i="5"/>
  <c r="AI13" i="5"/>
  <c r="L13" i="3"/>
  <c r="H13" i="3"/>
  <c r="AA10" i="13"/>
  <c r="Z10" i="13"/>
  <c r="AE10" i="12"/>
  <c r="AD10" i="12"/>
  <c r="BB10" i="11"/>
  <c r="BA10" i="11"/>
  <c r="BA68" i="11" s="1"/>
  <c r="K10" i="10"/>
  <c r="D10" i="10"/>
  <c r="F10" i="10"/>
  <c r="AC10" i="8"/>
  <c r="CH10" i="5"/>
  <c r="CH67" i="5" s="1"/>
  <c r="CF10" i="5"/>
  <c r="CB10" i="5"/>
  <c r="E10" i="4"/>
  <c r="E68" i="4" s="1"/>
  <c r="C10" i="4"/>
  <c r="P10" i="3"/>
  <c r="P68" i="3" s="1"/>
  <c r="L10" i="3"/>
  <c r="H10" i="3"/>
  <c r="G10" i="3"/>
  <c r="G68" i="3"/>
  <c r="F10" i="3"/>
  <c r="F68" i="3"/>
  <c r="E10" i="3"/>
  <c r="E68" i="3"/>
  <c r="D10" i="3"/>
  <c r="K8" i="10"/>
  <c r="D8" i="10"/>
  <c r="L8" i="3"/>
  <c r="H8" i="3"/>
  <c r="K7" i="10"/>
  <c r="F7" i="10"/>
  <c r="L7" i="3"/>
  <c r="H7" i="3"/>
  <c r="K20" i="10"/>
  <c r="D20" i="10"/>
  <c r="F20" i="10" s="1"/>
  <c r="H20" i="3"/>
  <c r="K61" i="10"/>
  <c r="D61" i="10"/>
  <c r="F61" i="10" s="1"/>
  <c r="B67" i="9"/>
  <c r="C67" i="9"/>
  <c r="D67" i="9"/>
  <c r="E67" i="9"/>
  <c r="F67" i="9"/>
  <c r="G67" i="9"/>
  <c r="H67" i="9"/>
  <c r="J67" i="9"/>
  <c r="K67" i="9"/>
  <c r="L67" i="9"/>
  <c r="B68" i="9"/>
  <c r="C68" i="9"/>
  <c r="D68" i="9"/>
  <c r="E68" i="9"/>
  <c r="G68" i="9"/>
  <c r="J68" i="9"/>
  <c r="K68" i="9"/>
  <c r="L68" i="9"/>
  <c r="AC61" i="8"/>
  <c r="L61" i="3"/>
  <c r="H61" i="3"/>
  <c r="K35" i="10"/>
  <c r="D35" i="10"/>
  <c r="F35" i="10"/>
  <c r="AS35" i="5"/>
  <c r="AS68" i="5" s="1"/>
  <c r="AS67" i="5"/>
  <c r="AR35" i="5"/>
  <c r="AQ35" i="5"/>
  <c r="AQ68" i="5" s="1"/>
  <c r="L35" i="3"/>
  <c r="H35" i="3"/>
  <c r="K57" i="10"/>
  <c r="D57" i="10"/>
  <c r="F57" i="10"/>
  <c r="Q57" i="7"/>
  <c r="Q68" i="7" s="1"/>
  <c r="O57" i="7"/>
  <c r="K57" i="7"/>
  <c r="K68" i="7"/>
  <c r="I57" i="7"/>
  <c r="I68" i="7" s="1"/>
  <c r="G57" i="7"/>
  <c r="G68" i="7" s="1"/>
  <c r="K28" i="10"/>
  <c r="D28" i="10"/>
  <c r="F28" i="10" s="1"/>
  <c r="V28" i="8"/>
  <c r="V67" i="8" s="1"/>
  <c r="L28" i="3"/>
  <c r="H28" i="3"/>
  <c r="CK68" i="5"/>
  <c r="CJ68" i="5"/>
  <c r="CK67" i="5"/>
  <c r="CJ67" i="5"/>
  <c r="CU68" i="9"/>
  <c r="CU67" i="9"/>
  <c r="Z68" i="10"/>
  <c r="Z67" i="10"/>
  <c r="D68" i="6"/>
  <c r="E68" i="6"/>
  <c r="CL67" i="5"/>
  <c r="CN68" i="5"/>
  <c r="CN67" i="5"/>
  <c r="B68" i="4"/>
  <c r="T68" i="3"/>
  <c r="N68" i="3"/>
  <c r="O68" i="3"/>
  <c r="R68" i="3"/>
  <c r="M68" i="3"/>
  <c r="K68" i="3"/>
  <c r="J68" i="3"/>
  <c r="I68" i="3"/>
  <c r="C68" i="3"/>
  <c r="B68" i="3"/>
  <c r="CM67" i="5"/>
  <c r="BY67" i="5"/>
  <c r="CA67" i="5"/>
  <c r="CD67" i="5"/>
  <c r="CE67" i="5"/>
  <c r="CG67" i="5"/>
  <c r="BX67" i="5"/>
  <c r="AT67" i="5"/>
  <c r="AU67" i="5"/>
  <c r="AV67" i="5"/>
  <c r="AW67" i="5"/>
  <c r="AX67" i="5"/>
  <c r="AY67" i="5"/>
  <c r="BA67" i="5"/>
  <c r="BB67" i="5"/>
  <c r="BD67" i="5"/>
  <c r="BE67" i="5"/>
  <c r="BF67" i="5"/>
  <c r="BG67" i="5"/>
  <c r="BH67" i="5"/>
  <c r="BI67" i="5"/>
  <c r="BJ67" i="5"/>
  <c r="BL67" i="5"/>
  <c r="BO67" i="5"/>
  <c r="BP67" i="5"/>
  <c r="BQ67" i="5"/>
  <c r="BS67" i="5"/>
  <c r="BT67" i="5"/>
  <c r="BU67" i="5"/>
  <c r="BV67" i="5"/>
  <c r="AJ67" i="5"/>
  <c r="AH67" i="5"/>
  <c r="AF67" i="5"/>
  <c r="AC67" i="5"/>
  <c r="AB67" i="5"/>
  <c r="G67" i="5"/>
  <c r="H67" i="5"/>
  <c r="I67" i="5"/>
  <c r="J67" i="5"/>
  <c r="K67" i="5"/>
  <c r="L67" i="5"/>
  <c r="M67" i="5"/>
  <c r="N67" i="5"/>
  <c r="O67" i="5"/>
  <c r="P67" i="5"/>
  <c r="Q67" i="5"/>
  <c r="R67" i="5"/>
  <c r="S67" i="5"/>
  <c r="T67" i="5"/>
  <c r="U67" i="5"/>
  <c r="V67" i="5"/>
  <c r="W67" i="5"/>
  <c r="X67" i="5"/>
  <c r="Y67" i="5"/>
  <c r="Z67" i="5"/>
  <c r="F67" i="5"/>
  <c r="M68" i="6"/>
  <c r="R67" i="9"/>
  <c r="L68" i="8"/>
  <c r="I67" i="6"/>
  <c r="H68" i="6"/>
  <c r="H67" i="6"/>
  <c r="AR67" i="5"/>
  <c r="AQ67" i="5"/>
  <c r="AH68" i="5"/>
  <c r="Y67" i="7"/>
  <c r="C68" i="14"/>
  <c r="B68" i="14"/>
  <c r="P67" i="9"/>
  <c r="Q67" i="9"/>
  <c r="S67" i="9"/>
  <c r="V67" i="9"/>
  <c r="W67" i="9"/>
  <c r="X67" i="9"/>
  <c r="Y67" i="9"/>
  <c r="Z67" i="9"/>
  <c r="AA67" i="9"/>
  <c r="AB67" i="9"/>
  <c r="AC67" i="9"/>
  <c r="AD67" i="9"/>
  <c r="AE67" i="9"/>
  <c r="AF67" i="9"/>
  <c r="AG67" i="9"/>
  <c r="AH67" i="9"/>
  <c r="AI67" i="9"/>
  <c r="AJ67" i="9"/>
  <c r="AK67" i="9"/>
  <c r="AL67" i="9"/>
  <c r="AM67" i="9"/>
  <c r="AN67" i="9"/>
  <c r="AO67" i="9"/>
  <c r="AP67" i="9"/>
  <c r="AQ67" i="9"/>
  <c r="AR67" i="9"/>
  <c r="AT67" i="9"/>
  <c r="AV67" i="9"/>
  <c r="AW67" i="9"/>
  <c r="AX67" i="9"/>
  <c r="AY67" i="9"/>
  <c r="AZ67" i="9"/>
  <c r="BA67" i="9"/>
  <c r="BB67" i="9"/>
  <c r="BC67" i="9"/>
  <c r="BD67" i="9"/>
  <c r="BE67" i="9"/>
  <c r="BI67" i="9"/>
  <c r="BJ67" i="9"/>
  <c r="BK67" i="9"/>
  <c r="BL67" i="9"/>
  <c r="BM67" i="9"/>
  <c r="BT67" i="9"/>
  <c r="BV67" i="9"/>
  <c r="BW67" i="9"/>
  <c r="BX67" i="9"/>
  <c r="BY67" i="9"/>
  <c r="BZ67" i="9"/>
  <c r="CA67" i="9"/>
  <c r="CB67" i="9"/>
  <c r="CC67" i="9"/>
  <c r="CD67" i="9"/>
  <c r="CF67" i="9"/>
  <c r="CG67" i="9"/>
  <c r="CH67" i="9"/>
  <c r="CI67" i="9"/>
  <c r="CJ67" i="9"/>
  <c r="CK67" i="9"/>
  <c r="CL67" i="9"/>
  <c r="CM67" i="9"/>
  <c r="CN67" i="9"/>
  <c r="CQ67" i="9"/>
  <c r="CR67" i="9"/>
  <c r="CS67" i="9"/>
  <c r="CT67" i="9"/>
  <c r="CV67" i="9"/>
  <c r="CW67" i="9"/>
  <c r="CX67" i="9"/>
  <c r="M68" i="9"/>
  <c r="O68" i="9"/>
  <c r="P68" i="9"/>
  <c r="Q68" i="9"/>
  <c r="S68" i="9"/>
  <c r="V68" i="9"/>
  <c r="W68" i="9"/>
  <c r="X68" i="9"/>
  <c r="Y68" i="9"/>
  <c r="Z68" i="9"/>
  <c r="AA68" i="9"/>
  <c r="AB68" i="9"/>
  <c r="AC68" i="9"/>
  <c r="AD68" i="9"/>
  <c r="AE68" i="9"/>
  <c r="AF68" i="9"/>
  <c r="AH68" i="9"/>
  <c r="AI68" i="9"/>
  <c r="AJ68" i="9"/>
  <c r="AK68" i="9"/>
  <c r="AL68" i="9"/>
  <c r="AN68" i="9"/>
  <c r="AO68" i="9"/>
  <c r="AP68" i="9"/>
  <c r="AQ68" i="9"/>
  <c r="AR68" i="9"/>
  <c r="AT68" i="9"/>
  <c r="AV68" i="9"/>
  <c r="AW68" i="9"/>
  <c r="AX68" i="9"/>
  <c r="AY68" i="9"/>
  <c r="AZ68" i="9"/>
  <c r="BA68" i="9"/>
  <c r="BB68" i="9"/>
  <c r="BC68" i="9"/>
  <c r="BD68" i="9"/>
  <c r="BE68" i="9"/>
  <c r="BH68" i="9"/>
  <c r="BI68" i="9"/>
  <c r="BK68" i="9"/>
  <c r="BL68" i="9"/>
  <c r="BT68" i="9"/>
  <c r="BY68" i="9"/>
  <c r="BZ68" i="9"/>
  <c r="CA68" i="9"/>
  <c r="CF68" i="9"/>
  <c r="CG68" i="9"/>
  <c r="CH68" i="9"/>
  <c r="CI68" i="9"/>
  <c r="CJ68" i="9"/>
  <c r="CK68" i="9"/>
  <c r="CL68" i="9"/>
  <c r="CM68" i="9"/>
  <c r="CN68" i="9"/>
  <c r="CQ68" i="9"/>
  <c r="CR68" i="9"/>
  <c r="CS68" i="9"/>
  <c r="CT68" i="9"/>
  <c r="CV68" i="9"/>
  <c r="CW68" i="9"/>
  <c r="CX68" i="9"/>
  <c r="K68" i="8"/>
  <c r="AK68" i="8"/>
  <c r="AJ68" i="8"/>
  <c r="AI68" i="8"/>
  <c r="AH68" i="8"/>
  <c r="AG68" i="8"/>
  <c r="AF68" i="8"/>
  <c r="O68" i="5"/>
  <c r="N68" i="5"/>
  <c r="M68" i="5"/>
  <c r="L68" i="5"/>
  <c r="CE68" i="5"/>
  <c r="CD68" i="5"/>
  <c r="CA68" i="5"/>
  <c r="BY68" i="5"/>
  <c r="BV68" i="5"/>
  <c r="BU68" i="5"/>
  <c r="BT68" i="5"/>
  <c r="BQ68" i="5"/>
  <c r="BP68" i="5"/>
  <c r="BO68" i="5"/>
  <c r="BN68" i="5"/>
  <c r="BL68" i="5"/>
  <c r="BJ68" i="5"/>
  <c r="BI68" i="5"/>
  <c r="BH68" i="5"/>
  <c r="BG68" i="5"/>
  <c r="BF68" i="5"/>
  <c r="BE68" i="5"/>
  <c r="BD68" i="5"/>
  <c r="AX68" i="5"/>
  <c r="AW68" i="5"/>
  <c r="AV68" i="5"/>
  <c r="AU68" i="5"/>
  <c r="AT68" i="5"/>
  <c r="Z68" i="5"/>
  <c r="Y68" i="5"/>
  <c r="X68" i="5"/>
  <c r="W68" i="5"/>
  <c r="V68" i="5"/>
  <c r="U68" i="5"/>
  <c r="S68" i="5"/>
  <c r="R68" i="5"/>
  <c r="Q68" i="5"/>
  <c r="G68" i="6"/>
  <c r="T68" i="13"/>
  <c r="X68" i="10"/>
  <c r="X68" i="13"/>
  <c r="V68" i="13"/>
  <c r="R68" i="13"/>
  <c r="R67" i="13"/>
  <c r="N68" i="13"/>
  <c r="J68" i="10"/>
  <c r="I68" i="10"/>
  <c r="AL68" i="11"/>
  <c r="AK68" i="11"/>
  <c r="AJ68" i="11"/>
  <c r="AI68" i="11"/>
  <c r="AH68" i="11"/>
  <c r="AG68" i="11"/>
  <c r="AF68" i="11"/>
  <c r="AD68" i="11"/>
  <c r="AC68" i="11"/>
  <c r="AB68" i="11"/>
  <c r="AA68" i="11"/>
  <c r="Z68" i="11"/>
  <c r="Y68" i="11"/>
  <c r="X68" i="11"/>
  <c r="W68" i="11"/>
  <c r="U68" i="11"/>
  <c r="T68" i="11"/>
  <c r="S68" i="11"/>
  <c r="R68" i="11"/>
  <c r="Q68" i="11"/>
  <c r="P68" i="11"/>
  <c r="O68" i="11"/>
  <c r="N68" i="11"/>
  <c r="AA68" i="12"/>
  <c r="Z68" i="12"/>
  <c r="Y68" i="12"/>
  <c r="X68" i="12"/>
  <c r="W68" i="12"/>
  <c r="V68" i="12"/>
  <c r="AJ67" i="8"/>
  <c r="AK67" i="8"/>
  <c r="CM68" i="5"/>
  <c r="K68" i="5"/>
  <c r="J68" i="5"/>
  <c r="D68" i="14"/>
  <c r="E68" i="14"/>
  <c r="F68" i="14"/>
  <c r="G68" i="14"/>
  <c r="H68" i="14"/>
  <c r="I68" i="14"/>
  <c r="J68" i="14"/>
  <c r="F68" i="13"/>
  <c r="H68" i="13"/>
  <c r="J68" i="13"/>
  <c r="F67" i="13"/>
  <c r="H67" i="13"/>
  <c r="J67" i="13"/>
  <c r="N67" i="13"/>
  <c r="V67" i="13"/>
  <c r="X67" i="13"/>
  <c r="S68" i="12"/>
  <c r="T68" i="12"/>
  <c r="U68" i="12"/>
  <c r="T67" i="12"/>
  <c r="V67" i="12"/>
  <c r="X67" i="12"/>
  <c r="Z67" i="12"/>
  <c r="R68" i="12"/>
  <c r="R67" i="12"/>
  <c r="C68" i="12"/>
  <c r="D68" i="12"/>
  <c r="E68" i="12"/>
  <c r="F68" i="12"/>
  <c r="G68" i="12"/>
  <c r="H68" i="12"/>
  <c r="I68" i="12"/>
  <c r="J68" i="12"/>
  <c r="K68" i="12"/>
  <c r="L68" i="12"/>
  <c r="M68" i="12"/>
  <c r="N68" i="12"/>
  <c r="O68" i="12"/>
  <c r="P68" i="12"/>
  <c r="Q68" i="12"/>
  <c r="D67" i="12"/>
  <c r="F67" i="12"/>
  <c r="H67" i="12"/>
  <c r="J67" i="12"/>
  <c r="L67" i="12"/>
  <c r="N67" i="12"/>
  <c r="P67" i="12"/>
  <c r="B68" i="12"/>
  <c r="B67" i="12"/>
  <c r="AN68" i="11"/>
  <c r="AO68" i="11"/>
  <c r="AP68" i="11"/>
  <c r="AQ68" i="11"/>
  <c r="AR68" i="11"/>
  <c r="AS68" i="11"/>
  <c r="AT68" i="11"/>
  <c r="AU68" i="11"/>
  <c r="AV68" i="11"/>
  <c r="AW68" i="11"/>
  <c r="AX68" i="11"/>
  <c r="AY68" i="11"/>
  <c r="AZ68" i="11"/>
  <c r="AO67" i="11"/>
  <c r="AQ67" i="11"/>
  <c r="AS67" i="11"/>
  <c r="AU67" i="11"/>
  <c r="AW67" i="11"/>
  <c r="AY67" i="11"/>
  <c r="AM68" i="11"/>
  <c r="AM67" i="11"/>
  <c r="AE68" i="11"/>
  <c r="X67" i="11"/>
  <c r="Y67" i="11"/>
  <c r="Z67" i="11"/>
  <c r="AA67" i="11"/>
  <c r="AC67" i="11"/>
  <c r="AE67" i="11"/>
  <c r="AG67" i="11"/>
  <c r="AI67" i="11"/>
  <c r="AK67" i="11"/>
  <c r="V67" i="11"/>
  <c r="C68" i="11"/>
  <c r="D68" i="11"/>
  <c r="E68" i="11"/>
  <c r="F68" i="11"/>
  <c r="G68" i="11"/>
  <c r="H68" i="11"/>
  <c r="I68" i="11"/>
  <c r="J68" i="11"/>
  <c r="K68" i="11"/>
  <c r="L68" i="11"/>
  <c r="M68" i="11"/>
  <c r="D67" i="11"/>
  <c r="F67" i="11"/>
  <c r="H67" i="11"/>
  <c r="J67" i="11"/>
  <c r="L67" i="11"/>
  <c r="N67" i="11"/>
  <c r="P67" i="11"/>
  <c r="R67" i="11"/>
  <c r="T67" i="11"/>
  <c r="N68" i="10"/>
  <c r="O68" i="10"/>
  <c r="P68" i="10"/>
  <c r="Q68" i="10"/>
  <c r="R68" i="10"/>
  <c r="S68" i="10"/>
  <c r="U68" i="10"/>
  <c r="V68" i="10"/>
  <c r="W68" i="10"/>
  <c r="Y68" i="10"/>
  <c r="C68" i="10"/>
  <c r="E68" i="10"/>
  <c r="G68" i="10"/>
  <c r="H68" i="10"/>
  <c r="N67" i="10"/>
  <c r="O67" i="10"/>
  <c r="V67" i="10"/>
  <c r="W67" i="10"/>
  <c r="X67" i="10"/>
  <c r="Y67" i="10"/>
  <c r="M68" i="10"/>
  <c r="M67" i="10"/>
  <c r="C67" i="10"/>
  <c r="E67" i="10"/>
  <c r="G67" i="10"/>
  <c r="H67" i="10"/>
  <c r="I67" i="10"/>
  <c r="J67" i="10"/>
  <c r="B67" i="10"/>
  <c r="B68" i="10"/>
  <c r="AD68" i="8"/>
  <c r="AD67" i="8"/>
  <c r="AF67" i="8"/>
  <c r="AG67" i="8"/>
  <c r="AH67" i="8"/>
  <c r="AI67" i="8"/>
  <c r="AA68" i="8"/>
  <c r="AA67" i="8"/>
  <c r="S68" i="8"/>
  <c r="T67" i="8"/>
  <c r="R68" i="8"/>
  <c r="R67" i="8"/>
  <c r="M68" i="8"/>
  <c r="N68" i="8"/>
  <c r="O68" i="8"/>
  <c r="P68" i="8"/>
  <c r="L67" i="8"/>
  <c r="N67" i="8"/>
  <c r="K67" i="8"/>
  <c r="I68" i="8"/>
  <c r="I67" i="8"/>
  <c r="H68" i="8"/>
  <c r="H67" i="8"/>
  <c r="E68" i="8"/>
  <c r="AB68" i="7"/>
  <c r="AB67" i="7"/>
  <c r="AA67" i="7"/>
  <c r="S68" i="7"/>
  <c r="T68" i="7"/>
  <c r="U68" i="7"/>
  <c r="V68" i="7"/>
  <c r="W68" i="7"/>
  <c r="X68" i="7"/>
  <c r="R68" i="7"/>
  <c r="T67" i="7"/>
  <c r="U67" i="7"/>
  <c r="V67" i="7"/>
  <c r="X67" i="7"/>
  <c r="R67" i="7"/>
  <c r="C68" i="7"/>
  <c r="D68" i="7"/>
  <c r="E68" i="7"/>
  <c r="F68" i="7"/>
  <c r="H68" i="7"/>
  <c r="J68" i="7"/>
  <c r="L68" i="7"/>
  <c r="M68" i="7"/>
  <c r="N68" i="7"/>
  <c r="O68" i="7"/>
  <c r="P68" i="7"/>
  <c r="C67" i="7"/>
  <c r="D67" i="7"/>
  <c r="E67" i="7"/>
  <c r="F67" i="7"/>
  <c r="H67" i="7"/>
  <c r="J67" i="7"/>
  <c r="L67" i="7"/>
  <c r="M67" i="7"/>
  <c r="N67" i="7"/>
  <c r="P67" i="7"/>
  <c r="Q67" i="7"/>
  <c r="G67" i="6"/>
  <c r="K67" i="6"/>
  <c r="M67" i="6"/>
  <c r="CL68" i="5"/>
  <c r="CG68" i="5"/>
  <c r="BX68" i="5"/>
  <c r="AR68" i="5"/>
  <c r="AY68" i="5"/>
  <c r="BA68" i="5"/>
  <c r="BB68" i="5"/>
  <c r="BC68" i="5"/>
  <c r="AC68" i="5"/>
  <c r="AE68" i="5"/>
  <c r="AF68" i="5"/>
  <c r="AJ68" i="5"/>
  <c r="AN68" i="5"/>
  <c r="AO68" i="5"/>
  <c r="AB68" i="5"/>
  <c r="T68" i="5"/>
  <c r="G68" i="5"/>
  <c r="H68" i="5"/>
  <c r="I68" i="5"/>
  <c r="F68" i="5"/>
  <c r="K68" i="4"/>
  <c r="J68" i="4"/>
  <c r="I68" i="4"/>
  <c r="H68" i="4"/>
  <c r="G68" i="4"/>
  <c r="F68" i="4"/>
  <c r="D68" i="4"/>
  <c r="D67" i="4"/>
  <c r="T67" i="13"/>
  <c r="Y68" i="7"/>
  <c r="I68" i="6"/>
  <c r="N68" i="6"/>
  <c r="R68" i="9"/>
  <c r="W68" i="13"/>
  <c r="F8" i="10"/>
  <c r="D67" i="13"/>
  <c r="F41" i="10"/>
  <c r="BR68" i="5"/>
  <c r="BP68" i="9"/>
  <c r="AD67" i="5"/>
  <c r="B24" i="6"/>
  <c r="BA37" i="11"/>
  <c r="BK67" i="5"/>
  <c r="CP67" i="9"/>
  <c r="AL68" i="5"/>
  <c r="AZ68" i="5"/>
  <c r="F67" i="6" l="1"/>
  <c r="C68" i="6"/>
  <c r="C67" i="6"/>
  <c r="B67" i="6"/>
  <c r="AU68" i="9"/>
  <c r="BB68" i="11"/>
  <c r="AD67" i="12"/>
  <c r="BG68" i="9"/>
  <c r="C16" i="8"/>
  <c r="CC67" i="5"/>
  <c r="E68" i="13"/>
  <c r="B67" i="13"/>
  <c r="CB67" i="5"/>
  <c r="L67" i="6"/>
  <c r="F68" i="6"/>
  <c r="L67" i="3"/>
  <c r="AC68" i="8"/>
  <c r="AS68" i="9"/>
  <c r="J67" i="6"/>
  <c r="AA68" i="13"/>
  <c r="AS67" i="9"/>
  <c r="K67" i="10"/>
  <c r="CF68" i="5"/>
  <c r="H67" i="3"/>
  <c r="K68" i="13"/>
  <c r="AE68" i="12"/>
  <c r="H68" i="3"/>
  <c r="CP68" i="9"/>
  <c r="U67" i="9"/>
  <c r="CH68" i="5"/>
  <c r="B68" i="6"/>
  <c r="AI68" i="5"/>
  <c r="BS67" i="9"/>
  <c r="O68" i="13"/>
  <c r="AE67" i="3"/>
  <c r="L68" i="3"/>
  <c r="B68" i="13"/>
  <c r="N67" i="9"/>
  <c r="C68" i="8"/>
  <c r="C67" i="8"/>
  <c r="F67" i="10"/>
  <c r="F68" i="10"/>
  <c r="D67" i="10"/>
  <c r="BA67" i="11"/>
  <c r="Z68" i="13"/>
  <c r="F67" i="8"/>
  <c r="BO68" i="9"/>
  <c r="K68" i="10"/>
  <c r="D68" i="10"/>
  <c r="AE68" i="3"/>
  <c r="BQ68" i="9"/>
  <c r="T67" i="9"/>
  <c r="I68" i="9"/>
  <c r="BM67" i="5"/>
  <c r="F68" i="8"/>
  <c r="Z68" i="3"/>
</calcChain>
</file>

<file path=xl/sharedStrings.xml><?xml version="1.0" encoding="utf-8"?>
<sst xmlns="http://schemas.openxmlformats.org/spreadsheetml/2006/main" count="5435" uniqueCount="898">
  <si>
    <t>高崎市（１市移行）</t>
    <rPh sb="0" eb="2">
      <t>タカサキ</t>
    </rPh>
    <rPh sb="2" eb="3">
      <t>シ</t>
    </rPh>
    <rPh sb="5" eb="6">
      <t>シ</t>
    </rPh>
    <rPh sb="6" eb="8">
      <t>イコウ</t>
    </rPh>
    <phoneticPr fontId="2"/>
  </si>
  <si>
    <t>（堺市は指定都市へ移行）</t>
    <rPh sb="1" eb="3">
      <t>サカイシ</t>
    </rPh>
    <rPh sb="4" eb="6">
      <t>シテイ</t>
    </rPh>
    <rPh sb="6" eb="8">
      <t>トシ</t>
    </rPh>
    <rPh sb="9" eb="11">
      <t>イコウ</t>
    </rPh>
    <phoneticPr fontId="2"/>
  </si>
  <si>
    <t>東大阪市（1市移行※静岡市は指定都市へ移行　富山市は再指定）　　　　　　　　　　　　　　</t>
    <rPh sb="22" eb="25">
      <t>トヤマシ</t>
    </rPh>
    <rPh sb="26" eb="29">
      <t>サイシテイ</t>
    </rPh>
    <phoneticPr fontId="2"/>
  </si>
  <si>
    <t>レス指数</t>
    <rPh sb="2" eb="4">
      <t>シスウ</t>
    </rPh>
    <phoneticPr fontId="2"/>
  </si>
  <si>
    <t>歳</t>
    <rPh sb="0" eb="1">
      <t>トシ</t>
    </rPh>
    <phoneticPr fontId="2"/>
  </si>
  <si>
    <t>円</t>
    <rPh sb="0" eb="1">
      <t>エン</t>
    </rPh>
    <phoneticPr fontId="2"/>
  </si>
  <si>
    <t>被保護人員</t>
    <rPh sb="0" eb="1">
      <t>ヒ</t>
    </rPh>
    <rPh sb="1" eb="3">
      <t>ホゴ</t>
    </rPh>
    <rPh sb="3" eb="5">
      <t>ジンイン</t>
    </rPh>
    <phoneticPr fontId="2"/>
  </si>
  <si>
    <t>保護率</t>
    <rPh sb="0" eb="2">
      <t>ホゴ</t>
    </rPh>
    <rPh sb="2" eb="3">
      <t>リツ</t>
    </rPh>
    <phoneticPr fontId="2"/>
  </si>
  <si>
    <t>《生活保護》</t>
    <rPh sb="1" eb="3">
      <t>セイカツ</t>
    </rPh>
    <rPh sb="3" eb="5">
      <t>ホゴ</t>
    </rPh>
    <phoneticPr fontId="2"/>
  </si>
  <si>
    <t>定員</t>
    <rPh sb="0" eb="2">
      <t>テイイン</t>
    </rPh>
    <phoneticPr fontId="2"/>
  </si>
  <si>
    <t>被保険者数</t>
    <rPh sb="0" eb="4">
      <t>ヒホケンシャ</t>
    </rPh>
    <rPh sb="4" eb="5">
      <t>スウ</t>
    </rPh>
    <phoneticPr fontId="2"/>
  </si>
  <si>
    <t>加入世帯数</t>
    <rPh sb="0" eb="2">
      <t>カニュウ</t>
    </rPh>
    <rPh sb="2" eb="5">
      <t>セタイスウ</t>
    </rPh>
    <phoneticPr fontId="2"/>
  </si>
  <si>
    <t>植物園</t>
    <rPh sb="0" eb="3">
      <t>ショクブツエン</t>
    </rPh>
    <phoneticPr fontId="2"/>
  </si>
  <si>
    <t>動植物園</t>
    <rPh sb="0" eb="1">
      <t>ドウ</t>
    </rPh>
    <rPh sb="1" eb="4">
      <t>ショクブツエン</t>
    </rPh>
    <phoneticPr fontId="2"/>
  </si>
  <si>
    <t>水族館</t>
    <rPh sb="0" eb="3">
      <t>スイゾクカン</t>
    </rPh>
    <phoneticPr fontId="2"/>
  </si>
  <si>
    <t>館</t>
    <rPh sb="0" eb="1">
      <t>カン</t>
    </rPh>
    <phoneticPr fontId="2"/>
  </si>
  <si>
    <t>冊</t>
    <rPh sb="0" eb="1">
      <t>サツ</t>
    </rPh>
    <phoneticPr fontId="2"/>
  </si>
  <si>
    <t>陸上競技場</t>
    <rPh sb="0" eb="2">
      <t>リクジョウ</t>
    </rPh>
    <rPh sb="2" eb="4">
      <t>キョウギ</t>
    </rPh>
    <rPh sb="4" eb="5">
      <t>ジョウ</t>
    </rPh>
    <phoneticPr fontId="2"/>
  </si>
  <si>
    <t>施設数</t>
    <rPh sb="0" eb="2">
      <t>シセツ</t>
    </rPh>
    <rPh sb="2" eb="3">
      <t>スウ</t>
    </rPh>
    <phoneticPr fontId="2"/>
  </si>
  <si>
    <t>敷地面積</t>
    <rPh sb="0" eb="2">
      <t>シキチ</t>
    </rPh>
    <rPh sb="2" eb="4">
      <t>メンセキ</t>
    </rPh>
    <phoneticPr fontId="2"/>
  </si>
  <si>
    <t>水面面積</t>
    <rPh sb="0" eb="2">
      <t>スイメン</t>
    </rPh>
    <rPh sb="2" eb="4">
      <t>メンセキ</t>
    </rPh>
    <phoneticPr fontId="2"/>
  </si>
  <si>
    <t>面</t>
    <rPh sb="0" eb="1">
      <t>メン</t>
    </rPh>
    <phoneticPr fontId="2"/>
  </si>
  <si>
    <t>救急車保有数</t>
    <rPh sb="0" eb="3">
      <t>キュウキュウシャ</t>
    </rPh>
    <rPh sb="3" eb="5">
      <t>ホユウ</t>
    </rPh>
    <rPh sb="5" eb="6">
      <t>スウ</t>
    </rPh>
    <phoneticPr fontId="2"/>
  </si>
  <si>
    <t>署・出張所数</t>
    <rPh sb="0" eb="1">
      <t>ショ</t>
    </rPh>
    <rPh sb="2" eb="4">
      <t>シュッチョウ</t>
    </rPh>
    <rPh sb="4" eb="5">
      <t>ジョ</t>
    </rPh>
    <rPh sb="5" eb="6">
      <t>スウ</t>
    </rPh>
    <phoneticPr fontId="2"/>
  </si>
  <si>
    <t>署</t>
    <rPh sb="0" eb="1">
      <t>ショ</t>
    </rPh>
    <phoneticPr fontId="2"/>
  </si>
  <si>
    <t>出張所</t>
    <rPh sb="0" eb="2">
      <t>シュッチョウ</t>
    </rPh>
    <rPh sb="2" eb="3">
      <t>ジョ</t>
    </rPh>
    <phoneticPr fontId="2"/>
  </si>
  <si>
    <t>実質
収支
比率</t>
    <rPh sb="0" eb="2">
      <t>ジッシツ</t>
    </rPh>
    <rPh sb="3" eb="5">
      <t>シュウシ</t>
    </rPh>
    <phoneticPr fontId="2"/>
  </si>
  <si>
    <t>都市
再生機構</t>
    <rPh sb="0" eb="2">
      <t>トシ</t>
    </rPh>
    <rPh sb="3" eb="5">
      <t>サイセイ</t>
    </rPh>
    <rPh sb="5" eb="7">
      <t>キコウ</t>
    </rPh>
    <phoneticPr fontId="2"/>
  </si>
  <si>
    <t>市営</t>
    <rPh sb="0" eb="2">
      <t>シエイ</t>
    </rPh>
    <phoneticPr fontId="2"/>
  </si>
  <si>
    <t>財政力
指数</t>
    <rPh sb="0" eb="2">
      <t>ザイセイ</t>
    </rPh>
    <rPh sb="2" eb="3">
      <t>リョク</t>
    </rPh>
    <rPh sb="4" eb="6">
      <t>シスウ</t>
    </rPh>
    <phoneticPr fontId="2"/>
  </si>
  <si>
    <t>人</t>
    <rPh sb="0" eb="1">
      <t>ヒト</t>
    </rPh>
    <phoneticPr fontId="2"/>
  </si>
  <si>
    <t>世帯</t>
    <rPh sb="0" eb="2">
      <t>セタイ</t>
    </rPh>
    <phoneticPr fontId="2"/>
  </si>
  <si>
    <t>対前年</t>
    <rPh sb="0" eb="1">
      <t>タイ</t>
    </rPh>
    <rPh sb="1" eb="3">
      <t>ゼンネン</t>
    </rPh>
    <phoneticPr fontId="2"/>
  </si>
  <si>
    <t>伸び率</t>
    <rPh sb="0" eb="1">
      <t>ノ</t>
    </rPh>
    <rPh sb="2" eb="3">
      <t>リツ</t>
    </rPh>
    <phoneticPr fontId="2"/>
  </si>
  <si>
    <t>人口比率</t>
    <rPh sb="0" eb="2">
      <t>ジンコウ</t>
    </rPh>
    <rPh sb="2" eb="4">
      <t>ヒリツ</t>
    </rPh>
    <phoneticPr fontId="2"/>
  </si>
  <si>
    <t>出生者(A）</t>
    <rPh sb="0" eb="2">
      <t>シュッセイ</t>
    </rPh>
    <rPh sb="2" eb="3">
      <t>シャ</t>
    </rPh>
    <phoneticPr fontId="2"/>
  </si>
  <si>
    <t>転出者(D)</t>
    <rPh sb="0" eb="3">
      <t>テンシュツシャ</t>
    </rPh>
    <phoneticPr fontId="2"/>
  </si>
  <si>
    <t>世帯数</t>
    <rPh sb="0" eb="3">
      <t>セタイスウ</t>
    </rPh>
    <phoneticPr fontId="2"/>
  </si>
  <si>
    <t>市街化</t>
    <rPh sb="0" eb="3">
      <t>シガイカ</t>
    </rPh>
    <phoneticPr fontId="2"/>
  </si>
  <si>
    <t>調整区域面積</t>
    <rPh sb="0" eb="2">
      <t>チョウセイ</t>
    </rPh>
    <rPh sb="2" eb="4">
      <t>クイキ</t>
    </rPh>
    <rPh sb="4" eb="6">
      <t>メンセキ</t>
    </rPh>
    <phoneticPr fontId="2"/>
  </si>
  <si>
    <t>姉妹・友好</t>
    <rPh sb="0" eb="2">
      <t>シマイ</t>
    </rPh>
    <rPh sb="3" eb="5">
      <t>ユウコウ</t>
    </rPh>
    <phoneticPr fontId="2"/>
  </si>
  <si>
    <t>職員総数</t>
    <rPh sb="0" eb="2">
      <t>ショクイン</t>
    </rPh>
    <rPh sb="2" eb="4">
      <t>ソウスウ</t>
    </rPh>
    <phoneticPr fontId="2"/>
  </si>
  <si>
    <t>都道府
県営</t>
    <rPh sb="0" eb="1">
      <t>ミヤコ</t>
    </rPh>
    <rPh sb="1" eb="2">
      <t>ミチ</t>
    </rPh>
    <rPh sb="2" eb="3">
      <t>フ</t>
    </rPh>
    <rPh sb="4" eb="5">
      <t>ケン</t>
    </rPh>
    <rPh sb="5" eb="6">
      <t>エイ</t>
    </rPh>
    <phoneticPr fontId="2"/>
  </si>
  <si>
    <t>下水
処理
場数</t>
    <rPh sb="0" eb="2">
      <t>ゲスイ</t>
    </rPh>
    <rPh sb="3" eb="5">
      <t>ショリ</t>
    </rPh>
    <rPh sb="6" eb="8">
      <t>バカズ</t>
    </rPh>
    <phoneticPr fontId="2"/>
  </si>
  <si>
    <t>㎡</t>
    <phoneticPr fontId="2"/>
  </si>
  <si>
    <t>㎡</t>
    <phoneticPr fontId="2"/>
  </si>
  <si>
    <t>病院数</t>
    <rPh sb="0" eb="2">
      <t>ビョウイン</t>
    </rPh>
    <rPh sb="2" eb="3">
      <t>スウ</t>
    </rPh>
    <phoneticPr fontId="2"/>
  </si>
  <si>
    <t>うち市立</t>
    <rPh sb="2" eb="3">
      <t>シ</t>
    </rPh>
    <rPh sb="3" eb="4">
      <t>リツ</t>
    </rPh>
    <phoneticPr fontId="2"/>
  </si>
  <si>
    <t>床</t>
    <rPh sb="0" eb="1">
      <t>ユカ</t>
    </rPh>
    <phoneticPr fontId="2"/>
  </si>
  <si>
    <t>医師数</t>
    <rPh sb="0" eb="2">
      <t>イシ</t>
    </rPh>
    <rPh sb="2" eb="3">
      <t>スウ</t>
    </rPh>
    <phoneticPr fontId="2"/>
  </si>
  <si>
    <t>歯科医師数</t>
    <rPh sb="0" eb="2">
      <t>シカ</t>
    </rPh>
    <rPh sb="2" eb="4">
      <t>イシ</t>
    </rPh>
    <rPh sb="4" eb="5">
      <t>スウ</t>
    </rPh>
    <phoneticPr fontId="2"/>
  </si>
  <si>
    <t>４　環　境</t>
    <rPh sb="2" eb="3">
      <t>ワ</t>
    </rPh>
    <rPh sb="4" eb="5">
      <t>サカイ</t>
    </rPh>
    <phoneticPr fontId="2"/>
  </si>
  <si>
    <t>５　産　業</t>
    <rPh sb="2" eb="3">
      <t>サン</t>
    </rPh>
    <rPh sb="4" eb="5">
      <t>ギョウ</t>
    </rPh>
    <phoneticPr fontId="2"/>
  </si>
  <si>
    <t>一次</t>
    <rPh sb="0" eb="2">
      <t>イチジ</t>
    </rPh>
    <phoneticPr fontId="2"/>
  </si>
  <si>
    <t>二次</t>
    <rPh sb="0" eb="2">
      <t>ニジ</t>
    </rPh>
    <phoneticPr fontId="2"/>
  </si>
  <si>
    <t>三次</t>
    <rPh sb="0" eb="2">
      <t>サンジ</t>
    </rPh>
    <phoneticPr fontId="2"/>
  </si>
  <si>
    <t>所</t>
    <rPh sb="0" eb="1">
      <t>トコロ</t>
    </rPh>
    <phoneticPr fontId="2"/>
  </si>
  <si>
    <t>産業別事業所数</t>
    <rPh sb="0" eb="2">
      <t>サンギョウ</t>
    </rPh>
    <rPh sb="2" eb="3">
      <t>ベツ</t>
    </rPh>
    <rPh sb="3" eb="6">
      <t>ジギョウショ</t>
    </rPh>
    <rPh sb="6" eb="7">
      <t>スウ</t>
    </rPh>
    <phoneticPr fontId="2"/>
  </si>
  <si>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</si>
  <si>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</si>
  <si>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</si>
  <si>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構成比</t>
    <rPh sb="0" eb="3">
      <t>コウセイヒ</t>
    </rPh>
    <phoneticPr fontId="2"/>
  </si>
  <si>
    <t>戸</t>
    <rPh sb="0" eb="1">
      <t>コ</t>
    </rPh>
    <phoneticPr fontId="2"/>
  </si>
  <si>
    <t>事業所数</t>
    <rPh sb="0" eb="3">
      <t>ジギョウショ</t>
    </rPh>
    <rPh sb="3" eb="4">
      <t>スウ</t>
    </rPh>
    <phoneticPr fontId="2"/>
  </si>
  <si>
    <t>製造品出荷額等</t>
    <rPh sb="0" eb="3">
      <t>セイゾウヒン</t>
    </rPh>
    <rPh sb="3" eb="5">
      <t>シュッカ</t>
    </rPh>
    <rPh sb="5" eb="6">
      <t>ガク</t>
    </rPh>
    <rPh sb="6" eb="7">
      <t>トウ</t>
    </rPh>
    <phoneticPr fontId="2"/>
  </si>
  <si>
    <t>所</t>
    <rPh sb="0" eb="1">
      <t>ショ</t>
    </rPh>
    <phoneticPr fontId="2"/>
  </si>
  <si>
    <t>百万円</t>
    <rPh sb="0" eb="3">
      <t>ヒャクマンエン</t>
    </rPh>
    <phoneticPr fontId="2"/>
  </si>
  <si>
    <t>商品販売額</t>
    <rPh sb="0" eb="2">
      <t>ショウヒン</t>
    </rPh>
    <rPh sb="2" eb="4">
      <t>ハンバイ</t>
    </rPh>
    <rPh sb="4" eb="5">
      <t>ガク</t>
    </rPh>
    <phoneticPr fontId="2"/>
  </si>
  <si>
    <t>６　都　市</t>
    <rPh sb="2" eb="3">
      <t>ミヤコ</t>
    </rPh>
    <rPh sb="4" eb="5">
      <t>シ</t>
    </rPh>
    <phoneticPr fontId="2"/>
  </si>
  <si>
    <t>路線数</t>
    <rPh sb="0" eb="2">
      <t>ロセン</t>
    </rPh>
    <rPh sb="2" eb="3">
      <t>スウ</t>
    </rPh>
    <phoneticPr fontId="2"/>
  </si>
  <si>
    <t>道路総延長</t>
    <rPh sb="0" eb="2">
      <t>ドウロ</t>
    </rPh>
    <rPh sb="2" eb="5">
      <t>ソウエンチョウ</t>
    </rPh>
    <phoneticPr fontId="2"/>
  </si>
  <si>
    <t>道路総延長（内訳）</t>
    <rPh sb="0" eb="2">
      <t>ドウロ</t>
    </rPh>
    <rPh sb="2" eb="3">
      <t>ソウ</t>
    </rPh>
    <rPh sb="3" eb="5">
      <t>エンチョウ</t>
    </rPh>
    <rPh sb="6" eb="8">
      <t>ウチワケ</t>
    </rPh>
    <phoneticPr fontId="2"/>
  </si>
  <si>
    <t>《道路》</t>
    <rPh sb="1" eb="3">
      <t>ドウロ</t>
    </rPh>
    <phoneticPr fontId="2"/>
  </si>
  <si>
    <t>《公園》</t>
    <rPh sb="1" eb="3">
      <t>コウエン</t>
    </rPh>
    <phoneticPr fontId="2"/>
  </si>
  <si>
    <t>都市公園数</t>
    <rPh sb="0" eb="2">
      <t>トシ</t>
    </rPh>
    <rPh sb="2" eb="4">
      <t>コウエン</t>
    </rPh>
    <rPh sb="4" eb="5">
      <t>スウ</t>
    </rPh>
    <phoneticPr fontId="2"/>
  </si>
  <si>
    <t>処理区域内人口</t>
    <rPh sb="0" eb="2">
      <t>ショリ</t>
    </rPh>
    <rPh sb="2" eb="5">
      <t>クイキナイ</t>
    </rPh>
    <rPh sb="5" eb="7">
      <t>ジンコウ</t>
    </rPh>
    <phoneticPr fontId="2"/>
  </si>
  <si>
    <t>《下水道》</t>
    <rPh sb="1" eb="4">
      <t>ゲスイドウ</t>
    </rPh>
    <phoneticPr fontId="2"/>
  </si>
  <si>
    <t>有収率</t>
    <rPh sb="0" eb="1">
      <t>ユウ</t>
    </rPh>
    <rPh sb="1" eb="2">
      <t>シュウ</t>
    </rPh>
    <rPh sb="2" eb="3">
      <t>リツ</t>
    </rPh>
    <phoneticPr fontId="2"/>
  </si>
  <si>
    <t>年間有収水量</t>
    <rPh sb="0" eb="2">
      <t>ネンカン</t>
    </rPh>
    <rPh sb="2" eb="3">
      <t>ユウ</t>
    </rPh>
    <rPh sb="3" eb="4">
      <t>シュウ</t>
    </rPh>
    <rPh sb="4" eb="5">
      <t>スイ</t>
    </rPh>
    <rPh sb="5" eb="6">
      <t>リョウ</t>
    </rPh>
    <phoneticPr fontId="2"/>
  </si>
  <si>
    <t>《住宅》</t>
    <rPh sb="1" eb="3">
      <t>ジュウタク</t>
    </rPh>
    <phoneticPr fontId="2"/>
  </si>
  <si>
    <t>公　共　賃　貸　住　宅　数</t>
    <rPh sb="0" eb="1">
      <t>コウ</t>
    </rPh>
    <rPh sb="2" eb="3">
      <t>トモ</t>
    </rPh>
    <rPh sb="4" eb="5">
      <t>チン</t>
    </rPh>
    <rPh sb="6" eb="7">
      <t>カシ</t>
    </rPh>
    <rPh sb="8" eb="9">
      <t>ジュウ</t>
    </rPh>
    <rPh sb="10" eb="11">
      <t>タク</t>
    </rPh>
    <rPh sb="12" eb="13">
      <t>スウ</t>
    </rPh>
    <phoneticPr fontId="2"/>
  </si>
  <si>
    <t>市公社</t>
    <rPh sb="0" eb="1">
      <t>シ</t>
    </rPh>
    <rPh sb="1" eb="3">
      <t>コウシャ</t>
    </rPh>
    <phoneticPr fontId="2"/>
  </si>
  <si>
    <t>《上水道》</t>
    <rPh sb="1" eb="4">
      <t>ジョウスイドウ</t>
    </rPh>
    <phoneticPr fontId="2"/>
  </si>
  <si>
    <t>校</t>
    <rPh sb="0" eb="1">
      <t>コウ</t>
    </rPh>
    <phoneticPr fontId="2"/>
  </si>
  <si>
    <t>総合</t>
    <rPh sb="0" eb="2">
      <t>ソウゴウ</t>
    </rPh>
    <phoneticPr fontId="2"/>
  </si>
  <si>
    <t>科学</t>
    <rPh sb="0" eb="2">
      <t>カガク</t>
    </rPh>
    <phoneticPr fontId="2"/>
  </si>
  <si>
    <t>歴史</t>
    <rPh sb="0" eb="2">
      <t>レキシ</t>
    </rPh>
    <phoneticPr fontId="2"/>
  </si>
  <si>
    <t>美術</t>
    <rPh sb="0" eb="2">
      <t>ビジュツ</t>
    </rPh>
    <phoneticPr fontId="2"/>
  </si>
  <si>
    <t>野外</t>
    <rPh sb="0" eb="2">
      <t>ヤガイ</t>
    </rPh>
    <phoneticPr fontId="2"/>
  </si>
  <si>
    <t>動物園</t>
    <rPh sb="0" eb="3">
      <t>ドウブツエン</t>
    </rPh>
    <phoneticPr fontId="2"/>
  </si>
  <si>
    <t>国有提供施設等所在</t>
    <rPh sb="0" eb="2">
      <t>コクユウ</t>
    </rPh>
    <rPh sb="2" eb="4">
      <t>テイキョウ</t>
    </rPh>
    <rPh sb="4" eb="6">
      <t>シセツ</t>
    </rPh>
    <rPh sb="6" eb="7">
      <t>トウ</t>
    </rPh>
    <rPh sb="7" eb="9">
      <t>ショザイ</t>
    </rPh>
    <phoneticPr fontId="2"/>
  </si>
  <si>
    <t>都道府県支出金</t>
    <rPh sb="0" eb="4">
      <t>トドウフケン</t>
    </rPh>
    <rPh sb="4" eb="7">
      <t>シシュツキン</t>
    </rPh>
    <phoneticPr fontId="2"/>
  </si>
  <si>
    <t>財産収入</t>
    <rPh sb="0" eb="2">
      <t>ザイサン</t>
    </rPh>
    <rPh sb="2" eb="4">
      <t>シュウニュウ</t>
    </rPh>
    <phoneticPr fontId="2"/>
  </si>
  <si>
    <t>寄附金</t>
    <rPh sb="0" eb="3">
      <t>キフキン</t>
    </rPh>
    <phoneticPr fontId="2"/>
  </si>
  <si>
    <t>繰入金</t>
    <rPh sb="0" eb="2">
      <t>クリイレ</t>
    </rPh>
    <rPh sb="2" eb="3">
      <t>キン</t>
    </rPh>
    <phoneticPr fontId="2"/>
  </si>
  <si>
    <t>繰越金</t>
    <rPh sb="0" eb="2">
      <t>クリコシ</t>
    </rPh>
    <rPh sb="2" eb="3">
      <t>キン</t>
    </rPh>
    <phoneticPr fontId="2"/>
  </si>
  <si>
    <t>諸収入</t>
    <rPh sb="0" eb="1">
      <t>ショ</t>
    </rPh>
    <rPh sb="1" eb="3">
      <t>シュウニュウ</t>
    </rPh>
    <phoneticPr fontId="2"/>
  </si>
  <si>
    <t>地方債</t>
    <rPh sb="0" eb="3">
      <t>チホウサイ</t>
    </rPh>
    <phoneticPr fontId="2"/>
  </si>
  <si>
    <t>歳入合計</t>
    <rPh sb="0" eb="2">
      <t>サイニュウ</t>
    </rPh>
    <rPh sb="2" eb="4">
      <t>ゴウケイ</t>
    </rPh>
    <phoneticPr fontId="2"/>
  </si>
  <si>
    <t>市町村助成交付金</t>
    <rPh sb="0" eb="3">
      <t>シチョウソン</t>
    </rPh>
    <rPh sb="3" eb="5">
      <t>ジョセイ</t>
    </rPh>
    <rPh sb="5" eb="8">
      <t>コウフキン</t>
    </rPh>
    <phoneticPr fontId="2"/>
  </si>
  <si>
    <t>構成比</t>
    <rPh sb="0" eb="2">
      <t>コウセイ</t>
    </rPh>
    <rPh sb="2" eb="3">
      <t>ヒ</t>
    </rPh>
    <phoneticPr fontId="2"/>
  </si>
  <si>
    <t>特別交付税</t>
    <rPh sb="0" eb="2">
      <t>トクベツ</t>
    </rPh>
    <rPh sb="2" eb="5">
      <t>コウフゼイ</t>
    </rPh>
    <phoneticPr fontId="2"/>
  </si>
  <si>
    <t>台</t>
    <rPh sb="0" eb="1">
      <t>ダイ</t>
    </rPh>
    <phoneticPr fontId="2"/>
  </si>
  <si>
    <t>人</t>
    <rPh sb="0" eb="1">
      <t>ニン</t>
    </rPh>
    <phoneticPr fontId="2"/>
  </si>
  <si>
    <t>㎡</t>
    <phoneticPr fontId="2"/>
  </si>
  <si>
    <t>延床面積</t>
    <rPh sb="0" eb="1">
      <t>エン</t>
    </rPh>
    <rPh sb="1" eb="2">
      <t>ユカ</t>
    </rPh>
    <rPh sb="2" eb="4">
      <t>メンセキ</t>
    </rPh>
    <phoneticPr fontId="2"/>
  </si>
  <si>
    <t>65歳以上</t>
    <rPh sb="2" eb="3">
      <t>サイ</t>
    </rPh>
    <rPh sb="3" eb="5">
      <t>イジョウ</t>
    </rPh>
    <phoneticPr fontId="2"/>
  </si>
  <si>
    <t>死亡者(B）</t>
    <rPh sb="0" eb="3">
      <t>シボウシャ</t>
    </rPh>
    <phoneticPr fontId="2"/>
  </si>
  <si>
    <t>％</t>
    <phoneticPr fontId="2"/>
  </si>
  <si>
    <t>％</t>
    <phoneticPr fontId="2"/>
  </si>
  <si>
    <t>人/㎢</t>
    <rPh sb="0" eb="1">
      <t>ヒト</t>
    </rPh>
    <phoneticPr fontId="2"/>
  </si>
  <si>
    <t>転入者(C）</t>
    <rPh sb="0" eb="3">
      <t>テンニュウシャ</t>
    </rPh>
    <phoneticPr fontId="2"/>
  </si>
  <si>
    <t>対前年度
伸び率</t>
    <rPh sb="0" eb="1">
      <t>タイ</t>
    </rPh>
    <rPh sb="1" eb="4">
      <t>ゼンネンド</t>
    </rPh>
    <phoneticPr fontId="2"/>
  </si>
  <si>
    <t>平均
給料月額</t>
    <rPh sb="0" eb="2">
      <t>ヘイキン</t>
    </rPh>
    <phoneticPr fontId="2"/>
  </si>
  <si>
    <t>ラスパイ</t>
    <phoneticPr fontId="2"/>
  </si>
  <si>
    <t>２　職員数及び職員給料等</t>
    <rPh sb="2" eb="5">
      <t>ショクインスウ</t>
    </rPh>
    <rPh sb="5" eb="6">
      <t>オヨ</t>
    </rPh>
    <rPh sb="7" eb="9">
      <t>ショクイン</t>
    </rPh>
    <rPh sb="9" eb="11">
      <t>キュウリョウ</t>
    </rPh>
    <rPh sb="11" eb="12">
      <t>トウ</t>
    </rPh>
    <phoneticPr fontId="2"/>
  </si>
  <si>
    <t>１　市　勢</t>
    <rPh sb="2" eb="3">
      <t>イチ</t>
    </rPh>
    <rPh sb="4" eb="5">
      <t>ゼイ</t>
    </rPh>
    <phoneticPr fontId="2"/>
  </si>
  <si>
    <t>老人
福祉
センター</t>
    <rPh sb="0" eb="1">
      <t>ロウ</t>
    </rPh>
    <rPh sb="1" eb="2">
      <t>ジン</t>
    </rPh>
    <phoneticPr fontId="2"/>
  </si>
  <si>
    <t>人口
加入率</t>
    <rPh sb="0" eb="1">
      <t>ヒト</t>
    </rPh>
    <rPh sb="1" eb="2">
      <t>クチ</t>
    </rPh>
    <phoneticPr fontId="2"/>
  </si>
  <si>
    <t>人口10万
人当たり
病床数</t>
    <rPh sb="0" eb="2">
      <t>ジンコウ</t>
    </rPh>
    <rPh sb="4" eb="5">
      <t>マン</t>
    </rPh>
    <phoneticPr fontId="2"/>
  </si>
  <si>
    <t>人口10万
人当たり</t>
    <rPh sb="0" eb="2">
      <t>ジンコウ</t>
    </rPh>
    <rPh sb="4" eb="5">
      <t>マン</t>
    </rPh>
    <phoneticPr fontId="2"/>
  </si>
  <si>
    <t>保険料
（税）   
徴収率</t>
    <rPh sb="0" eb="3">
      <t>ホケンリョウ</t>
    </rPh>
    <phoneticPr fontId="2"/>
  </si>
  <si>
    <r>
      <t>《高齢者福祉施設等》</t>
    </r>
    <r>
      <rPr>
        <b/>
        <sz val="12"/>
        <rFont val="ＭＳ Ｐゴシック"/>
        <family val="3"/>
        <charset val="128"/>
      </rPr>
      <t>（公・私立すべて含む）</t>
    </r>
    <rPh sb="1" eb="4">
      <t>コウレイシャ</t>
    </rPh>
    <rPh sb="4" eb="6">
      <t>フクシ</t>
    </rPh>
    <rPh sb="6" eb="8">
      <t>シセツ</t>
    </rPh>
    <rPh sb="8" eb="9">
      <t>トウ</t>
    </rPh>
    <rPh sb="11" eb="12">
      <t>コウ</t>
    </rPh>
    <rPh sb="13" eb="15">
      <t>シリツ</t>
    </rPh>
    <rPh sb="18" eb="19">
      <t>フク</t>
    </rPh>
    <phoneticPr fontId="2"/>
  </si>
  <si>
    <t>一般
診療所数</t>
    <phoneticPr fontId="2"/>
  </si>
  <si>
    <t>歯科
診療所数</t>
    <phoneticPr fontId="2"/>
  </si>
  <si>
    <t>養護老人ﾎｰﾑ</t>
    <rPh sb="0" eb="2">
      <t>ヨウゴ</t>
    </rPh>
    <rPh sb="2" eb="4">
      <t>ロウジン</t>
    </rPh>
    <phoneticPr fontId="2"/>
  </si>
  <si>
    <t>特別養護老人ﾎｰﾑ</t>
    <rPh sb="0" eb="2">
      <t>トクベツ</t>
    </rPh>
    <rPh sb="2" eb="4">
      <t>ヨウゴ</t>
    </rPh>
    <rPh sb="4" eb="6">
      <t>ロウジン</t>
    </rPh>
    <phoneticPr fontId="2"/>
  </si>
  <si>
    <t>軽費老人ﾎｰﾑ</t>
    <rPh sb="0" eb="1">
      <t>カル</t>
    </rPh>
    <rPh sb="1" eb="2">
      <t>ヒ</t>
    </rPh>
    <rPh sb="2" eb="4">
      <t>ロウジン</t>
    </rPh>
    <phoneticPr fontId="2"/>
  </si>
  <si>
    <t>㎡</t>
    <phoneticPr fontId="2"/>
  </si>
  <si>
    <t>㎥</t>
    <phoneticPr fontId="2"/>
  </si>
  <si>
    <t>都道府県
公社</t>
    <rPh sb="0" eb="4">
      <t>トドウフケン</t>
    </rPh>
    <rPh sb="5" eb="7">
      <t>コウシャ</t>
    </rPh>
    <phoneticPr fontId="2"/>
  </si>
  <si>
    <t>交付金</t>
    <rPh sb="0" eb="3">
      <t>コウフキン</t>
    </rPh>
    <phoneticPr fontId="2"/>
  </si>
  <si>
    <t>配当割交付金</t>
    <rPh sb="0" eb="2">
      <t>ハイトウ</t>
    </rPh>
    <rPh sb="2" eb="3">
      <t>ワリ</t>
    </rPh>
    <rPh sb="3" eb="6">
      <t>コウフキン</t>
    </rPh>
    <phoneticPr fontId="2"/>
  </si>
  <si>
    <t>短期
大学</t>
    <rPh sb="0" eb="2">
      <t>タンキ</t>
    </rPh>
    <rPh sb="3" eb="5">
      <t>ダイガク</t>
    </rPh>
    <phoneticPr fontId="2"/>
  </si>
  <si>
    <t>市民１００人
当たり蔵書冊数</t>
    <rPh sb="0" eb="2">
      <t>シミン</t>
    </rPh>
    <rPh sb="5" eb="6">
      <t>ニン</t>
    </rPh>
    <rPh sb="7" eb="8">
      <t>ア</t>
    </rPh>
    <rPh sb="10" eb="12">
      <t>ゾウショ</t>
    </rPh>
    <rPh sb="12" eb="13">
      <t>サツ</t>
    </rPh>
    <rPh sb="13" eb="14">
      <t>スウ</t>
    </rPh>
    <phoneticPr fontId="2"/>
  </si>
  <si>
    <t>消防
職員数</t>
    <rPh sb="0" eb="1">
      <t>ケ</t>
    </rPh>
    <rPh sb="1" eb="2">
      <t>ボウ</t>
    </rPh>
    <phoneticPr fontId="2"/>
  </si>
  <si>
    <t>消防車両
保有数</t>
    <rPh sb="0" eb="2">
      <t>ショウボウ</t>
    </rPh>
    <rPh sb="2" eb="4">
      <t>シャリョウ</t>
    </rPh>
    <phoneticPr fontId="2"/>
  </si>
  <si>
    <t>歳入総額（Ａ）</t>
  </si>
  <si>
    <t>歳出総額（Ｂ）</t>
  </si>
  <si>
    <t>翌年度へ繰り越
すべき財源（Ｄ）</t>
    <rPh sb="0" eb="1">
      <t>ヨク</t>
    </rPh>
    <rPh sb="1" eb="3">
      <t>ネンド</t>
    </rPh>
    <rPh sb="4" eb="5">
      <t>ク</t>
    </rPh>
    <rPh sb="6" eb="7">
      <t>コ</t>
    </rPh>
    <phoneticPr fontId="2"/>
  </si>
  <si>
    <t>単年度収支（Ｆ）</t>
    <rPh sb="0" eb="3">
      <t>タンネンド</t>
    </rPh>
    <rPh sb="3" eb="5">
      <t>シュウシ</t>
    </rPh>
    <phoneticPr fontId="2"/>
  </si>
  <si>
    <t>積立金（G）</t>
    <rPh sb="0" eb="2">
      <t>ツミタテ</t>
    </rPh>
    <rPh sb="2" eb="3">
      <t>キン</t>
    </rPh>
    <phoneticPr fontId="2"/>
  </si>
  <si>
    <t>繰上償還金（Ｈ）</t>
    <rPh sb="0" eb="2">
      <t>クリア</t>
    </rPh>
    <rPh sb="2" eb="4">
      <t>ショウカン</t>
    </rPh>
    <rPh sb="4" eb="5">
      <t>キン</t>
    </rPh>
    <phoneticPr fontId="2"/>
  </si>
  <si>
    <t>積立金
とりくずし額（Ｉ）</t>
    <rPh sb="0" eb="2">
      <t>ツミタテ</t>
    </rPh>
    <rPh sb="2" eb="3">
      <t>キン</t>
    </rPh>
    <phoneticPr fontId="2"/>
  </si>
  <si>
    <t>実質単年度収支</t>
    <rPh sb="0" eb="2">
      <t>ジッシツ</t>
    </rPh>
    <rPh sb="2" eb="5">
      <t>タンネンド</t>
    </rPh>
    <phoneticPr fontId="2"/>
  </si>
  <si>
    <t>普通交付税</t>
    <rPh sb="0" eb="2">
      <t>フツウ</t>
    </rPh>
    <rPh sb="2" eb="5">
      <t>コウフゼイ</t>
    </rPh>
    <phoneticPr fontId="2"/>
  </si>
  <si>
    <t>基準財政
需要額</t>
    <rPh sb="0" eb="2">
      <t>キジュン</t>
    </rPh>
    <rPh sb="2" eb="4">
      <t>ザイセイ</t>
    </rPh>
    <phoneticPr fontId="2"/>
  </si>
  <si>
    <t>基準財政
収入額</t>
    <rPh sb="0" eb="2">
      <t>キジュン</t>
    </rPh>
    <rPh sb="2" eb="4">
      <t>ザイセイ</t>
    </rPh>
    <phoneticPr fontId="2"/>
  </si>
  <si>
    <t>標準財政規模</t>
    <rPh sb="0" eb="2">
      <t>ヒョウジュン</t>
    </rPh>
    <rPh sb="2" eb="4">
      <t>ザイセイ</t>
    </rPh>
    <rPh sb="4" eb="6">
      <t>キボ</t>
    </rPh>
    <phoneticPr fontId="2"/>
  </si>
  <si>
    <t>積立金
現在高</t>
    <rPh sb="0" eb="2">
      <t>ツミタテ</t>
    </rPh>
    <rPh sb="2" eb="3">
      <t>キン</t>
    </rPh>
    <phoneticPr fontId="2"/>
  </si>
  <si>
    <t>地方債
現在高</t>
    <rPh sb="0" eb="3">
      <t>チホウサイ</t>
    </rPh>
    <phoneticPr fontId="2"/>
  </si>
  <si>
    <t>収益事業
収入額</t>
    <rPh sb="0" eb="2">
      <t>シュウエキ</t>
    </rPh>
    <rPh sb="2" eb="4">
      <t>ジギョウ</t>
    </rPh>
    <phoneticPr fontId="2"/>
  </si>
  <si>
    <t>債務負担
行為額</t>
    <rPh sb="0" eb="2">
      <t>サイム</t>
    </rPh>
    <rPh sb="2" eb="4">
      <t>フタン</t>
    </rPh>
    <phoneticPr fontId="2"/>
  </si>
  <si>
    <t>（Ｊ）</t>
  </si>
  <si>
    <t>（交付・不交
付の区分）</t>
    <rPh sb="1" eb="3">
      <t>コウフ</t>
    </rPh>
    <rPh sb="4" eb="5">
      <t>フ</t>
    </rPh>
    <rPh sb="5" eb="6">
      <t>コウ</t>
    </rPh>
    <rPh sb="7" eb="8">
      <t>ヅケ</t>
    </rPh>
    <rPh sb="9" eb="11">
      <t>クブン</t>
    </rPh>
    <phoneticPr fontId="2"/>
  </si>
  <si>
    <t>（Ｆ）+（G）+（Ｈ）-（Ｉ）</t>
  </si>
  <si>
    <t>千円</t>
    <rPh sb="0" eb="2">
      <t>センエン</t>
    </rPh>
    <phoneticPr fontId="2"/>
  </si>
  <si>
    <t>（交付・不交付）</t>
    <rPh sb="1" eb="3">
      <t>コウフ</t>
    </rPh>
    <rPh sb="4" eb="5">
      <t>フ</t>
    </rPh>
    <rPh sb="5" eb="7">
      <t>コウフ</t>
    </rPh>
    <phoneticPr fontId="2"/>
  </si>
  <si>
    <t>ⅱ　歳入内訳（款別）</t>
    <rPh sb="2" eb="4">
      <t>サイニュウ</t>
    </rPh>
    <rPh sb="4" eb="6">
      <t>ウチワケ</t>
    </rPh>
    <rPh sb="7" eb="8">
      <t>カン</t>
    </rPh>
    <rPh sb="8" eb="9">
      <t>ベツ</t>
    </rPh>
    <phoneticPr fontId="2"/>
  </si>
  <si>
    <t>地方譲与税</t>
    <rPh sb="0" eb="2">
      <t>チホウ</t>
    </rPh>
    <rPh sb="2" eb="4">
      <t>ジョウヨ</t>
    </rPh>
    <rPh sb="4" eb="5">
      <t>ゼイ</t>
    </rPh>
    <phoneticPr fontId="2"/>
  </si>
  <si>
    <t>利子割交付金</t>
    <rPh sb="0" eb="2">
      <t>リシ</t>
    </rPh>
    <rPh sb="2" eb="3">
      <t>ワリ</t>
    </rPh>
    <rPh sb="3" eb="6">
      <t>コウフキン</t>
    </rPh>
    <phoneticPr fontId="2"/>
  </si>
  <si>
    <t>地方消費税交付金</t>
    <rPh sb="0" eb="2">
      <t>チホウ</t>
    </rPh>
    <rPh sb="2" eb="5">
      <t>ショウヒゼイ</t>
    </rPh>
    <rPh sb="5" eb="7">
      <t>コウフ</t>
    </rPh>
    <rPh sb="7" eb="8">
      <t>キン</t>
    </rPh>
    <phoneticPr fontId="2"/>
  </si>
  <si>
    <t>自動車取得税交付金</t>
    <rPh sb="0" eb="3">
      <t>ジドウシャ</t>
    </rPh>
    <rPh sb="3" eb="5">
      <t>シュトク</t>
    </rPh>
    <rPh sb="5" eb="6">
      <t>ゼイ</t>
    </rPh>
    <rPh sb="6" eb="9">
      <t>コウフキン</t>
    </rPh>
    <phoneticPr fontId="2"/>
  </si>
  <si>
    <t>地方特例交付金</t>
    <rPh sb="0" eb="2">
      <t>チホウ</t>
    </rPh>
    <rPh sb="2" eb="4">
      <t>トクレイ</t>
    </rPh>
    <rPh sb="4" eb="7">
      <t>コウフキン</t>
    </rPh>
    <phoneticPr fontId="2"/>
  </si>
  <si>
    <t>地方交付税</t>
    <rPh sb="0" eb="2">
      <t>チホウ</t>
    </rPh>
    <rPh sb="2" eb="5">
      <t>コウフゼイ</t>
    </rPh>
    <phoneticPr fontId="2"/>
  </si>
  <si>
    <t>地方交付税内訳</t>
    <rPh sb="0" eb="2">
      <t>チホウ</t>
    </rPh>
    <rPh sb="2" eb="5">
      <t>コウフゼイ</t>
    </rPh>
    <rPh sb="5" eb="7">
      <t>ウチワケ</t>
    </rPh>
    <phoneticPr fontId="2"/>
  </si>
  <si>
    <t>交通安全対策交付金</t>
    <rPh sb="0" eb="2">
      <t>コウツウ</t>
    </rPh>
    <rPh sb="2" eb="4">
      <t>アンゼン</t>
    </rPh>
    <rPh sb="4" eb="6">
      <t>タイサク</t>
    </rPh>
    <rPh sb="6" eb="9">
      <t>コウフキン</t>
    </rPh>
    <phoneticPr fontId="2"/>
  </si>
  <si>
    <t>分担金・負担金</t>
    <rPh sb="0" eb="3">
      <t>ブンタンキン</t>
    </rPh>
    <rPh sb="4" eb="7">
      <t>フタンキン</t>
    </rPh>
    <phoneticPr fontId="2"/>
  </si>
  <si>
    <t>使用料</t>
    <rPh sb="0" eb="3">
      <t>シヨウリョウ</t>
    </rPh>
    <phoneticPr fontId="2"/>
  </si>
  <si>
    <t>手数料</t>
    <rPh sb="0" eb="3">
      <t>テスウリョウ</t>
    </rPh>
    <phoneticPr fontId="2"/>
  </si>
  <si>
    <t>国庫支出金</t>
    <rPh sb="0" eb="2">
      <t>コッコ</t>
    </rPh>
    <rPh sb="2" eb="5">
      <t>シシュツキン</t>
    </rPh>
    <phoneticPr fontId="2"/>
  </si>
  <si>
    <t>15－64歳</t>
    <rPh sb="5" eb="6">
      <t>サイ</t>
    </rPh>
    <phoneticPr fontId="2"/>
  </si>
  <si>
    <t>0－14歳</t>
    <rPh sb="4" eb="5">
      <t>サイ</t>
    </rPh>
    <phoneticPr fontId="2"/>
  </si>
  <si>
    <t>ⅲ　目的別歳出内訳</t>
    <rPh sb="2" eb="4">
      <t>モクテキ</t>
    </rPh>
    <rPh sb="4" eb="5">
      <t>ベツ</t>
    </rPh>
    <rPh sb="5" eb="7">
      <t>サイシュツ</t>
    </rPh>
    <rPh sb="7" eb="9">
      <t>ウチワケ</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</si>
  <si>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</si>
  <si>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</si>
  <si>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</si>
  <si>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</si>
  <si>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労働費</t>
    <rPh sb="0" eb="3">
      <t>ロウドウヒ</t>
    </rPh>
    <phoneticPr fontId="2"/>
  </si>
  <si>
    <t>農林水産業費</t>
    <rPh sb="0" eb="2">
      <t>ノウリン</t>
    </rPh>
    <rPh sb="2" eb="4">
      <t>スイサン</t>
    </rPh>
    <rPh sb="4" eb="5">
      <t>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</si>
  <si>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</si>
  <si>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</si>
  <si>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</si>
  <si>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</si>
  <si>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災害復旧費</t>
    <rPh sb="0" eb="2">
      <t>サイガイ</t>
    </rPh>
    <rPh sb="2" eb="4">
      <t>フッキュウ</t>
    </rPh>
    <rPh sb="4" eb="5">
      <t>ヒ</t>
    </rPh>
    <phoneticPr fontId="2"/>
  </si>
  <si>
    <t>公債費</t>
    <rPh sb="0" eb="3">
      <t>コウサイヒ</t>
    </rPh>
    <phoneticPr fontId="2"/>
  </si>
  <si>
    <t>諸支出金</t>
    <rPh sb="0" eb="1">
      <t>ショ</t>
    </rPh>
    <rPh sb="1" eb="4">
      <t>シシュツキン</t>
    </rPh>
    <phoneticPr fontId="2"/>
  </si>
  <si>
    <t>前年度繰上充用金</t>
    <rPh sb="0" eb="3">
      <t>ゼンネンド</t>
    </rPh>
    <rPh sb="3" eb="5">
      <t>クリア</t>
    </rPh>
    <rPh sb="5" eb="7">
      <t>ジュウヨウ</t>
    </rPh>
    <rPh sb="7" eb="8">
      <t>キン</t>
    </rPh>
    <phoneticPr fontId="2"/>
  </si>
  <si>
    <t>歳出合計</t>
    <rPh sb="0" eb="2">
      <t>サイシュツ</t>
    </rPh>
    <rPh sb="2" eb="4">
      <t>ゴウケイ</t>
    </rPh>
    <phoneticPr fontId="2"/>
  </si>
  <si>
    <t>ⅳ　市税内訳</t>
    <rPh sb="2" eb="4">
      <t>シゼイ</t>
    </rPh>
    <rPh sb="4" eb="6">
      <t>ウチワケ</t>
    </rPh>
    <phoneticPr fontId="2"/>
  </si>
  <si>
    <t>固定資産税</t>
    <rPh sb="0" eb="2">
      <t>コテイ</t>
    </rPh>
    <rPh sb="2" eb="5">
      <t>シサンゼイ</t>
    </rPh>
    <phoneticPr fontId="2"/>
  </si>
  <si>
    <t>軽自動車税</t>
    <rPh sb="0" eb="4">
      <t>ケイジドウシャ</t>
    </rPh>
    <rPh sb="4" eb="5">
      <t>ゼイ</t>
    </rPh>
    <phoneticPr fontId="2"/>
  </si>
  <si>
    <t>市たばこ税</t>
    <rPh sb="0" eb="1">
      <t>シ</t>
    </rPh>
    <rPh sb="4" eb="5">
      <t>ゼイ</t>
    </rPh>
    <phoneticPr fontId="2"/>
  </si>
  <si>
    <t>法定外普通税</t>
    <rPh sb="0" eb="2">
      <t>ホウテイ</t>
    </rPh>
    <rPh sb="2" eb="3">
      <t>ガイ</t>
    </rPh>
    <rPh sb="3" eb="5">
      <t>フツウ</t>
    </rPh>
    <rPh sb="5" eb="6">
      <t>ゼイ</t>
    </rPh>
    <phoneticPr fontId="2"/>
  </si>
  <si>
    <t>特別土地保有税</t>
    <rPh sb="0" eb="2">
      <t>トクベツ</t>
    </rPh>
    <rPh sb="2" eb="4">
      <t>トチ</t>
    </rPh>
    <rPh sb="4" eb="7">
      <t>ホユウゼイ</t>
    </rPh>
    <phoneticPr fontId="2"/>
  </si>
  <si>
    <t>うち、都市計画税</t>
    <rPh sb="3" eb="5">
      <t>トシ</t>
    </rPh>
    <rPh sb="5" eb="7">
      <t>ケイカク</t>
    </rPh>
    <rPh sb="7" eb="8">
      <t>ゼイ</t>
    </rPh>
    <phoneticPr fontId="2"/>
  </si>
  <si>
    <t>ⅴ　市税徴収率</t>
    <rPh sb="2" eb="4">
      <t>シゼイ</t>
    </rPh>
    <rPh sb="4" eb="6">
      <t>チョウシュウ</t>
    </rPh>
    <rPh sb="6" eb="7">
      <t>リツ</t>
    </rPh>
    <phoneticPr fontId="2"/>
  </si>
  <si>
    <t>市税合計</t>
    <rPh sb="0" eb="2">
      <t>シゼイ</t>
    </rPh>
    <rPh sb="2" eb="4">
      <t>ゴウケイ</t>
    </rPh>
    <phoneticPr fontId="2"/>
  </si>
  <si>
    <t>現年
課税分</t>
    <rPh sb="0" eb="1">
      <t>ゲン</t>
    </rPh>
    <rPh sb="1" eb="2">
      <t>ネン</t>
    </rPh>
    <phoneticPr fontId="2"/>
  </si>
  <si>
    <t>滞納
繰越分</t>
    <rPh sb="0" eb="2">
      <t>タイノウ</t>
    </rPh>
    <phoneticPr fontId="2"/>
  </si>
  <si>
    <t>合計</t>
  </si>
  <si>
    <t>％</t>
    <phoneticPr fontId="2"/>
  </si>
  <si>
    <t>合計</t>
    <phoneticPr fontId="2"/>
  </si>
  <si>
    <t>％</t>
    <phoneticPr fontId="2"/>
  </si>
  <si>
    <r>
      <t>《医療機関等》</t>
    </r>
    <r>
      <rPr>
        <b/>
        <sz val="12"/>
        <rFont val="ＭＳ Ｐゴシック"/>
        <family val="3"/>
        <charset val="128"/>
      </rPr>
      <t>（公・私立含む）</t>
    </r>
    <rPh sb="1" eb="3">
      <t>イリョウ</t>
    </rPh>
    <rPh sb="3" eb="5">
      <t>キカン</t>
    </rPh>
    <rPh sb="5" eb="6">
      <t>トウ</t>
    </rPh>
    <rPh sb="8" eb="9">
      <t>コウ</t>
    </rPh>
    <rPh sb="10" eb="12">
      <t>シリツ</t>
    </rPh>
    <rPh sb="12" eb="13">
      <t>フク</t>
    </rPh>
    <phoneticPr fontId="2"/>
  </si>
  <si>
    <t>前回からの
伸び率</t>
    <rPh sb="0" eb="2">
      <t>ゼンカイ</t>
    </rPh>
    <rPh sb="6" eb="7">
      <t>ノ</t>
    </rPh>
    <rPh sb="8" eb="9">
      <t>リツ</t>
    </rPh>
    <phoneticPr fontId="2"/>
  </si>
  <si>
    <t>市民１人
当たり
面積</t>
    <rPh sb="0" eb="2">
      <t>シミン</t>
    </rPh>
    <rPh sb="3" eb="4">
      <t>ニン</t>
    </rPh>
    <rPh sb="5" eb="6">
      <t>ア</t>
    </rPh>
    <rPh sb="9" eb="11">
      <t>メンセキ</t>
    </rPh>
    <phoneticPr fontId="2"/>
  </si>
  <si>
    <t>　うち高規格救急車保有数</t>
    <rPh sb="3" eb="6">
      <t>コウキカク</t>
    </rPh>
    <rPh sb="6" eb="9">
      <t>キュウキュウシャ</t>
    </rPh>
    <rPh sb="9" eb="11">
      <t>ホユウ</t>
    </rPh>
    <rPh sb="11" eb="12">
      <t>スウ</t>
    </rPh>
    <phoneticPr fontId="2"/>
  </si>
  <si>
    <t>３　保健・福祉</t>
    <rPh sb="2" eb="4">
      <t>ホケン</t>
    </rPh>
    <rPh sb="5" eb="7">
      <t>フクシ</t>
    </rPh>
    <phoneticPr fontId="2"/>
  </si>
  <si>
    <t>特別地方消費税</t>
    <rPh sb="0" eb="2">
      <t>トクベツ</t>
    </rPh>
    <rPh sb="2" eb="4">
      <t>チホウ</t>
    </rPh>
    <rPh sb="4" eb="7">
      <t>ショウヒゼイ</t>
    </rPh>
    <phoneticPr fontId="2"/>
  </si>
  <si>
    <t>株式等譲渡
所得割交付金</t>
    <rPh sb="0" eb="3">
      <t>カブシキナド</t>
    </rPh>
    <rPh sb="3" eb="5">
      <t>ジョウト</t>
    </rPh>
    <rPh sb="6" eb="8">
      <t>ショトク</t>
    </rPh>
    <rPh sb="8" eb="9">
      <t>ワリ</t>
    </rPh>
    <rPh sb="9" eb="12">
      <t>コウフキン</t>
    </rPh>
    <phoneticPr fontId="2"/>
  </si>
  <si>
    <t>ゴルフ場
利用税交付金</t>
    <rPh sb="3" eb="4">
      <t>ジョウ</t>
    </rPh>
    <rPh sb="5" eb="7">
      <t>リヨウ</t>
    </rPh>
    <rPh sb="7" eb="8">
      <t>ゼイ</t>
    </rPh>
    <rPh sb="8" eb="11">
      <t>コウフキン</t>
    </rPh>
    <phoneticPr fontId="2"/>
  </si>
  <si>
    <t>分署</t>
    <rPh sb="0" eb="2">
      <t>ブンショ</t>
    </rPh>
    <phoneticPr fontId="2"/>
  </si>
  <si>
    <t>混合</t>
  </si>
  <si>
    <t>可燃</t>
  </si>
  <si>
    <t>不燃</t>
  </si>
  <si>
    <t>資源</t>
  </si>
  <si>
    <t>その他</t>
  </si>
  <si>
    <t>粗大</t>
  </si>
  <si>
    <t>収集量</t>
    <rPh sb="0" eb="2">
      <t>シュウシュウ</t>
    </rPh>
    <rPh sb="2" eb="3">
      <t>リョウ</t>
    </rPh>
    <phoneticPr fontId="2"/>
  </si>
  <si>
    <t>経営体数</t>
    <rPh sb="0" eb="2">
      <t>ケイエイ</t>
    </rPh>
    <rPh sb="2" eb="3">
      <t>カラダ</t>
    </rPh>
    <rPh sb="3" eb="4">
      <t>カズ</t>
    </rPh>
    <phoneticPr fontId="2"/>
  </si>
  <si>
    <t>経常
収支
比率</t>
    <rPh sb="0" eb="2">
      <t>ケイジョウ</t>
    </rPh>
    <rPh sb="3" eb="5">
      <t>シュウシ</t>
    </rPh>
    <phoneticPr fontId="2"/>
  </si>
  <si>
    <t>新設</t>
  </si>
  <si>
    <t>柏市</t>
  </si>
  <si>
    <t>柏市、沼南町</t>
  </si>
  <si>
    <t>青森市</t>
  </si>
  <si>
    <t>青森市、浪岡町</t>
  </si>
  <si>
    <t>富山市</t>
  </si>
  <si>
    <t>富山市、大沢野町、大山町、八尾町、婦中町、山田村、細入村</t>
  </si>
  <si>
    <t>豊田市</t>
  </si>
  <si>
    <t>豊田市、藤岡町、小原村、足助町、下山村、旭町、稲武町</t>
  </si>
  <si>
    <t>奈良市</t>
  </si>
  <si>
    <t>奈良市、月ヶ瀬村、都祁村</t>
  </si>
  <si>
    <t>倉敷市</t>
  </si>
  <si>
    <t>倉敷市、船穂町、真備町</t>
  </si>
  <si>
    <t>高松市</t>
  </si>
  <si>
    <t>高松市、塩江町</t>
  </si>
  <si>
    <t>岡崎市</t>
  </si>
  <si>
    <t>岡崎市、額田町</t>
  </si>
  <si>
    <t>岐阜市</t>
  </si>
  <si>
    <t>岐阜市、柳津町</t>
  </si>
  <si>
    <t>宮崎市</t>
  </si>
  <si>
    <t>宮崎市、佐土原町、田野町、高岡町</t>
  </si>
  <si>
    <t>高松市、牟礼町、庵治町、香川町、香南町、国分寺町</t>
    <rPh sb="4" eb="7">
      <t>ムレチョウ</t>
    </rPh>
    <phoneticPr fontId="2"/>
  </si>
  <si>
    <t>高崎市</t>
    <rPh sb="0" eb="3">
      <t>タカサキシ</t>
    </rPh>
    <phoneticPr fontId="2"/>
  </si>
  <si>
    <t>高崎市、倉渕村、箕郷町、群馬町、新町</t>
  </si>
  <si>
    <t>福山市</t>
    <rPh sb="0" eb="3">
      <t>フクヤマシ</t>
    </rPh>
    <phoneticPr fontId="2"/>
  </si>
  <si>
    <t>福山市、神辺町</t>
    <rPh sb="0" eb="3">
      <t>フクヤマシ</t>
    </rPh>
    <rPh sb="4" eb="5">
      <t>カミ</t>
    </rPh>
    <rPh sb="5" eb="6">
      <t>ベ</t>
    </rPh>
    <rPh sb="6" eb="7">
      <t>チョウ</t>
    </rPh>
    <phoneticPr fontId="2"/>
  </si>
  <si>
    <t>大津市</t>
  </si>
  <si>
    <t>大津市、志賀町</t>
  </si>
  <si>
    <t>姫路市</t>
    <rPh sb="0" eb="3">
      <t>ヒメジシ</t>
    </rPh>
    <phoneticPr fontId="2"/>
  </si>
  <si>
    <t>姫路市、家島町、夢前町、香寺町、安富町</t>
    <rPh sb="0" eb="3">
      <t>ヒメジシ</t>
    </rPh>
    <rPh sb="12" eb="15">
      <t>コウデラチョウ</t>
    </rPh>
    <rPh sb="16" eb="19">
      <t>ヤスドミチョウ</t>
    </rPh>
    <phoneticPr fontId="2"/>
  </si>
  <si>
    <t>高崎市、榛名町</t>
    <rPh sb="0" eb="3">
      <t>タカサキシ</t>
    </rPh>
    <rPh sb="4" eb="6">
      <t>ハルナ</t>
    </rPh>
    <rPh sb="6" eb="7">
      <t>チョウ</t>
    </rPh>
    <phoneticPr fontId="2"/>
  </si>
  <si>
    <t>宇都宮市</t>
    <rPh sb="0" eb="4">
      <t>ウツノミヤシ</t>
    </rPh>
    <phoneticPr fontId="2"/>
  </si>
  <si>
    <t>　２．中核市移行の経緯</t>
    <rPh sb="3" eb="6">
      <t>チュウカクシ</t>
    </rPh>
    <rPh sb="6" eb="8">
      <t>イコウ</t>
    </rPh>
    <rPh sb="9" eb="11">
      <t>ケイイ</t>
    </rPh>
    <phoneticPr fontId="2"/>
  </si>
  <si>
    <t>施行年月日</t>
    <rPh sb="0" eb="2">
      <t>セコウ</t>
    </rPh>
    <rPh sb="2" eb="5">
      <t>ネンガッピ</t>
    </rPh>
    <phoneticPr fontId="2"/>
  </si>
  <si>
    <t>中核市数</t>
    <rPh sb="0" eb="3">
      <t>チュウカクシ</t>
    </rPh>
    <rPh sb="3" eb="4">
      <t>スウ</t>
    </rPh>
    <phoneticPr fontId="2"/>
  </si>
  <si>
    <t>備　　　　　考</t>
    <rPh sb="0" eb="1">
      <t>ビ</t>
    </rPh>
    <rPh sb="6" eb="7">
      <t>コウ</t>
    </rPh>
    <phoneticPr fontId="2"/>
  </si>
  <si>
    <t>豊田市、福山市、高知市、宮崎市（４市移行）</t>
  </si>
  <si>
    <t>いわき市、長野市、豊橋市、高松市（４市移行）</t>
  </si>
  <si>
    <t>横須賀市（１市移行）</t>
  </si>
  <si>
    <t>奈良市、倉敷市（２市移行）</t>
  </si>
  <si>
    <t>函館市、下関市（２市移行）</t>
  </si>
  <si>
    <t>青森市（１市移行）</t>
    <rPh sb="0" eb="3">
      <t>アオモリシ</t>
    </rPh>
    <rPh sb="5" eb="6">
      <t>シ</t>
    </rPh>
    <rPh sb="6" eb="8">
      <t>イコウ</t>
    </rPh>
    <phoneticPr fontId="2"/>
  </si>
  <si>
    <t>　１．中核市における市町村合併の変遷</t>
    <rPh sb="3" eb="6">
      <t>チュウカクシ</t>
    </rPh>
    <rPh sb="10" eb="13">
      <t>シチョウソン</t>
    </rPh>
    <rPh sb="13" eb="15">
      <t>ガッペイ</t>
    </rPh>
    <rPh sb="16" eb="18">
      <t>ヘンセン</t>
    </rPh>
    <phoneticPr fontId="2"/>
  </si>
  <si>
    <t>施行年月日</t>
  </si>
  <si>
    <t>市　　名</t>
  </si>
  <si>
    <t>合併構成団体名</t>
    <rPh sb="2" eb="4">
      <t>コウセイ</t>
    </rPh>
    <rPh sb="4" eb="6">
      <t>ダンタイ</t>
    </rPh>
    <phoneticPr fontId="2"/>
  </si>
  <si>
    <t>形態</t>
  </si>
  <si>
    <t>編入</t>
  </si>
  <si>
    <t>福山市</t>
  </si>
  <si>
    <t>福山市、内海町、新市町</t>
  </si>
  <si>
    <t>鹿児島市</t>
  </si>
  <si>
    <t>鹿児島市、吉田町、桜島町、喜入町、松元町、郡山町</t>
  </si>
  <si>
    <t>函館市</t>
  </si>
  <si>
    <t>函館市、戸井町、恵山町、椴法華村、南茅部町</t>
  </si>
  <si>
    <t>前橋市</t>
    <rPh sb="0" eb="3">
      <t>マエバシシ</t>
    </rPh>
    <phoneticPr fontId="2"/>
  </si>
  <si>
    <t>前橋市、大胡町、宮城村、粕川村</t>
    <rPh sb="0" eb="3">
      <t>マエバシシ</t>
    </rPh>
    <rPh sb="4" eb="5">
      <t>オオ</t>
    </rPh>
    <rPh sb="5" eb="7">
      <t>エビスマチ</t>
    </rPh>
    <rPh sb="8" eb="11">
      <t>ミヤギムラ</t>
    </rPh>
    <rPh sb="12" eb="14">
      <t>カスカワ</t>
    </rPh>
    <rPh sb="14" eb="15">
      <t>ムラ</t>
    </rPh>
    <phoneticPr fontId="2"/>
  </si>
  <si>
    <t>長野市</t>
  </si>
  <si>
    <t>長野市、豊野町、戸隠村、鬼無里村、大岡村</t>
    <rPh sb="17" eb="20">
      <t>オオオカムラ</t>
    </rPh>
    <phoneticPr fontId="2"/>
  </si>
  <si>
    <t>松山市</t>
  </si>
  <si>
    <t>高知市</t>
  </si>
  <si>
    <t>大分市</t>
  </si>
  <si>
    <t>大分市、野津原町、佐賀関町</t>
  </si>
  <si>
    <t>秋田市</t>
  </si>
  <si>
    <t>秋田市、河辺町、雄和町</t>
  </si>
  <si>
    <t>福山市、沼隈町</t>
  </si>
  <si>
    <t>久留米市</t>
  </si>
  <si>
    <t>久留米市、田主丸町、北野町、城島町、三潴町</t>
  </si>
  <si>
    <t>下関市</t>
  </si>
  <si>
    <t>下関市、菊川町、豊田町、豊浦町、豊北町</t>
  </si>
  <si>
    <t>都市要覧の指標記入要領</t>
    <rPh sb="0" eb="4">
      <t>トシヨウラン</t>
    </rPh>
    <rPh sb="5" eb="7">
      <t>シヒョウ</t>
    </rPh>
    <rPh sb="7" eb="9">
      <t>キニュウ</t>
    </rPh>
    <rPh sb="9" eb="11">
      <t>ヨウリョウ</t>
    </rPh>
    <phoneticPr fontId="2"/>
  </si>
  <si>
    <t>項　　目</t>
    <rPh sb="0" eb="1">
      <t>コウ</t>
    </rPh>
    <rPh sb="3" eb="4">
      <t>メ</t>
    </rPh>
    <phoneticPr fontId="2"/>
  </si>
  <si>
    <t>指　　　　　　標</t>
    <rPh sb="0" eb="1">
      <t>ユビ</t>
    </rPh>
    <rPh sb="7" eb="8">
      <t>ヒョウ</t>
    </rPh>
    <phoneticPr fontId="2"/>
  </si>
  <si>
    <t>記　　入　　要　　領</t>
    <rPh sb="0" eb="1">
      <t>キ</t>
    </rPh>
    <rPh sb="3" eb="4">
      <t>イリ</t>
    </rPh>
    <rPh sb="6" eb="7">
      <t>ヨウ</t>
    </rPh>
    <rPh sb="9" eb="10">
      <t>リョウ</t>
    </rPh>
    <phoneticPr fontId="2"/>
  </si>
  <si>
    <t>１　市勢</t>
    <rPh sb="2" eb="3">
      <t>シ</t>
    </rPh>
    <rPh sb="3" eb="4">
      <t>セイ</t>
    </rPh>
    <phoneticPr fontId="2"/>
  </si>
  <si>
    <t>自然動態・社会動態</t>
    <rPh sb="0" eb="2">
      <t>シゼン</t>
    </rPh>
    <rPh sb="2" eb="4">
      <t>ドウタイ</t>
    </rPh>
    <rPh sb="5" eb="7">
      <t>シャカイ</t>
    </rPh>
    <rPh sb="7" eb="9">
      <t>ドウタイ</t>
    </rPh>
    <phoneticPr fontId="2"/>
  </si>
  <si>
    <t>生活保護</t>
    <rPh sb="0" eb="2">
      <t>セイカツ</t>
    </rPh>
    <rPh sb="2" eb="4">
      <t>ホゴ</t>
    </rPh>
    <phoneticPr fontId="2"/>
  </si>
  <si>
    <t>国民健康保険</t>
    <rPh sb="0" eb="2">
      <t>コクミン</t>
    </rPh>
    <rPh sb="2" eb="4">
      <t>ケンコウ</t>
    </rPh>
    <rPh sb="4" eb="6">
      <t>ホケン</t>
    </rPh>
    <phoneticPr fontId="2"/>
  </si>
  <si>
    <t>４　環境　</t>
    <rPh sb="2" eb="4">
      <t>カンキョウ</t>
    </rPh>
    <phoneticPr fontId="2"/>
  </si>
  <si>
    <t>６　都市</t>
    <rPh sb="2" eb="4">
      <t>トシ</t>
    </rPh>
    <phoneticPr fontId="2"/>
  </si>
  <si>
    <t>道路・公園</t>
    <rPh sb="0" eb="2">
      <t>ドウロ</t>
    </rPh>
    <rPh sb="3" eb="5">
      <t>コウエン</t>
    </rPh>
    <phoneticPr fontId="2"/>
  </si>
  <si>
    <t>下水道</t>
    <rPh sb="0" eb="3">
      <t>ゲスイドウ</t>
    </rPh>
    <phoneticPr fontId="2"/>
  </si>
  <si>
    <t>上水道</t>
    <rPh sb="0" eb="3">
      <t>ジョウスイドウ</t>
    </rPh>
    <phoneticPr fontId="2"/>
  </si>
  <si>
    <t>住宅</t>
    <rPh sb="0" eb="2">
      <t>ジュウタク</t>
    </rPh>
    <phoneticPr fontId="2"/>
  </si>
  <si>
    <t>７　施設</t>
    <rPh sb="2" eb="4">
      <t>シセツ</t>
    </rPh>
    <phoneticPr fontId="2"/>
  </si>
  <si>
    <t>備考</t>
    <rPh sb="0" eb="2">
      <t>ビコウ</t>
    </rPh>
    <phoneticPr fontId="2"/>
  </si>
  <si>
    <t>老人憩いの家</t>
    <rPh sb="0" eb="2">
      <t>ロウジン</t>
    </rPh>
    <rPh sb="2" eb="3">
      <t>イコ</t>
    </rPh>
    <rPh sb="5" eb="6">
      <t>イエ</t>
    </rPh>
    <phoneticPr fontId="2"/>
  </si>
  <si>
    <t>非線引き都市計画区域面積</t>
    <rPh sb="0" eb="1">
      <t>ヒ</t>
    </rPh>
    <rPh sb="1" eb="3">
      <t>センビ</t>
    </rPh>
    <rPh sb="4" eb="6">
      <t>トシ</t>
    </rPh>
    <rPh sb="6" eb="8">
      <t>ケイカク</t>
    </rPh>
    <rPh sb="8" eb="10">
      <t>クイキ</t>
    </rPh>
    <rPh sb="10" eb="12">
      <t>メンセキ</t>
    </rPh>
    <phoneticPr fontId="2"/>
  </si>
  <si>
    <t>都市計画区域外面積</t>
    <rPh sb="0" eb="2">
      <t>トシ</t>
    </rPh>
    <rPh sb="2" eb="4">
      <t>ケイカク</t>
    </rPh>
    <rPh sb="4" eb="7">
      <t>クイキガイ</t>
    </rPh>
    <rPh sb="7" eb="9">
      <t>メンセキ</t>
    </rPh>
    <phoneticPr fontId="2"/>
  </si>
  <si>
    <t>保険料収納率</t>
    <rPh sb="0" eb="3">
      <t>ホケンリョウ</t>
    </rPh>
    <rPh sb="3" eb="5">
      <t>シュウノウ</t>
    </rPh>
    <rPh sb="5" eb="6">
      <t>リツ</t>
    </rPh>
    <phoneticPr fontId="2"/>
  </si>
  <si>
    <t>要介護（要支援）認定者数</t>
    <rPh sb="0" eb="3">
      <t>ヨウカイゴ</t>
    </rPh>
    <rPh sb="4" eb="5">
      <t>ヨウ</t>
    </rPh>
    <rPh sb="5" eb="7">
      <t>シエン</t>
    </rPh>
    <rPh sb="8" eb="11">
      <t>ニンテイシャ</t>
    </rPh>
    <rPh sb="11" eb="12">
      <t>スウ</t>
    </rPh>
    <phoneticPr fontId="2"/>
  </si>
  <si>
    <t>介護保険</t>
    <rPh sb="0" eb="2">
      <t>カイゴ</t>
    </rPh>
    <rPh sb="2" eb="4">
      <t>ホケン</t>
    </rPh>
    <phoneticPr fontId="2"/>
  </si>
  <si>
    <t>リサイクル率</t>
    <rPh sb="5" eb="6">
      <t>リツ</t>
    </rPh>
    <phoneticPr fontId="2"/>
  </si>
  <si>
    <t>面積</t>
    <rPh sb="0" eb="2">
      <t>メンセキ</t>
    </rPh>
    <phoneticPr fontId="2"/>
  </si>
  <si>
    <t>人口</t>
    <rPh sb="0" eb="2">
      <t>ジンコウ</t>
    </rPh>
    <phoneticPr fontId="2"/>
  </si>
  <si>
    <t>人口密度</t>
    <rPh sb="0" eb="2">
      <t>ジンコウ</t>
    </rPh>
    <rPh sb="2" eb="4">
      <t>ミツド</t>
    </rPh>
    <phoneticPr fontId="2"/>
  </si>
  <si>
    <t>給水人口</t>
    <rPh sb="0" eb="2">
      <t>キュウスイ</t>
    </rPh>
    <rPh sb="2" eb="4">
      <t>ジンコウ</t>
    </rPh>
    <phoneticPr fontId="2"/>
  </si>
  <si>
    <t>４年制以上の大学</t>
    <rPh sb="1" eb="3">
      <t>ネンセイ</t>
    </rPh>
    <rPh sb="3" eb="5">
      <t>イジョウ</t>
    </rPh>
    <rPh sb="6" eb="8">
      <t>ダイガク</t>
    </rPh>
    <phoneticPr fontId="2"/>
  </si>
  <si>
    <t>特別支援学校数</t>
    <rPh sb="0" eb="2">
      <t>トクベツ</t>
    </rPh>
    <rPh sb="2" eb="4">
      <t>シエン</t>
    </rPh>
    <rPh sb="4" eb="6">
      <t>ガッコウ</t>
    </rPh>
    <rPh sb="6" eb="7">
      <t>スウ</t>
    </rPh>
    <phoneticPr fontId="2"/>
  </si>
  <si>
    <t>公会堂・市民会館</t>
    <rPh sb="0" eb="3">
      <t>コウカイドウ</t>
    </rPh>
    <rPh sb="4" eb="6">
      <t>シミン</t>
    </rPh>
    <rPh sb="6" eb="8">
      <t>カイカン</t>
    </rPh>
    <phoneticPr fontId="2"/>
  </si>
  <si>
    <t>《文化施設》</t>
    <rPh sb="1" eb="3">
      <t>ブンカ</t>
    </rPh>
    <phoneticPr fontId="2"/>
  </si>
  <si>
    <t>うち、事業所税</t>
    <rPh sb="3" eb="6">
      <t>ジギョウショ</t>
    </rPh>
    <rPh sb="6" eb="7">
      <t>ゼイ</t>
    </rPh>
    <phoneticPr fontId="2"/>
  </si>
  <si>
    <t>《保育所等》</t>
    <rPh sb="1" eb="3">
      <t>ホイク</t>
    </rPh>
    <rPh sb="3" eb="4">
      <t>ショ</t>
    </rPh>
    <rPh sb="4" eb="5">
      <t>トウ</t>
    </rPh>
    <phoneticPr fontId="2"/>
  </si>
  <si>
    <t>市立児童館数</t>
    <rPh sb="0" eb="2">
      <t>シリツ</t>
    </rPh>
    <rPh sb="2" eb="5">
      <t>ジドウカン</t>
    </rPh>
    <rPh sb="5" eb="6">
      <t>スウ</t>
    </rPh>
    <phoneticPr fontId="2"/>
  </si>
  <si>
    <t>人口
普及率</t>
    <rPh sb="0" eb="2">
      <t>ジンコウ</t>
    </rPh>
    <rPh sb="3" eb="5">
      <t>フキュウ</t>
    </rPh>
    <rPh sb="5" eb="6">
      <t>リツ</t>
    </rPh>
    <phoneticPr fontId="2"/>
  </si>
  <si>
    <t>市街化区域人口割合</t>
    <rPh sb="0" eb="3">
      <t>シガイカ</t>
    </rPh>
    <rPh sb="3" eb="5">
      <t>クイキ</t>
    </rPh>
    <rPh sb="5" eb="7">
      <t>ジンコウ</t>
    </rPh>
    <rPh sb="7" eb="9">
      <t>ワリアイ</t>
    </rPh>
    <phoneticPr fontId="2"/>
  </si>
  <si>
    <t>市街化区域人口密度</t>
    <rPh sb="0" eb="3">
      <t>シガイカ</t>
    </rPh>
    <rPh sb="3" eb="5">
      <t>クイキ</t>
    </rPh>
    <rPh sb="5" eb="7">
      <t>ジンコウ</t>
    </rPh>
    <rPh sb="7" eb="9">
      <t>ミツド</t>
    </rPh>
    <phoneticPr fontId="2"/>
  </si>
  <si>
    <t>市街化区域面積</t>
    <rPh sb="0" eb="3">
      <t>シガイカ</t>
    </rPh>
    <phoneticPr fontId="2"/>
  </si>
  <si>
    <t>旧法による税</t>
    <rPh sb="0" eb="2">
      <t>キュウホウ</t>
    </rPh>
    <rPh sb="5" eb="6">
      <t>ゼイ</t>
    </rPh>
    <phoneticPr fontId="2"/>
  </si>
  <si>
    <t>保険給付費</t>
    <rPh sb="0" eb="2">
      <t>ホケン</t>
    </rPh>
    <rPh sb="2" eb="4">
      <t>キュウフ</t>
    </rPh>
    <rPh sb="4" eb="5">
      <t>ヒ</t>
    </rPh>
    <phoneticPr fontId="2"/>
  </si>
  <si>
    <t>行政区域面積</t>
    <rPh sb="0" eb="2">
      <t>ギョウセイ</t>
    </rPh>
    <rPh sb="2" eb="4">
      <t>クイキ</t>
    </rPh>
    <rPh sb="4" eb="5">
      <t>メン</t>
    </rPh>
    <rPh sb="5" eb="6">
      <t>セキ</t>
    </rPh>
    <phoneticPr fontId="2"/>
  </si>
  <si>
    <t>児童数</t>
    <rPh sb="0" eb="2">
      <t>ジドウ</t>
    </rPh>
    <rPh sb="2" eb="3">
      <t>スウ</t>
    </rPh>
    <phoneticPr fontId="2"/>
  </si>
  <si>
    <t>箇所数</t>
    <rPh sb="0" eb="2">
      <t>カショ</t>
    </rPh>
    <rPh sb="2" eb="3">
      <t>スウ</t>
    </rPh>
    <phoneticPr fontId="2"/>
  </si>
  <si>
    <t>市立以外</t>
    <rPh sb="0" eb="2">
      <t>シリツ</t>
    </rPh>
    <rPh sb="2" eb="4">
      <t>イガイ</t>
    </rPh>
    <phoneticPr fontId="2"/>
  </si>
  <si>
    <t>幼稚園</t>
    <rPh sb="0" eb="3">
      <t>ヨウチエン</t>
    </rPh>
    <phoneticPr fontId="2"/>
  </si>
  <si>
    <t>市立</t>
    <rPh sb="0" eb="2">
      <t>シリツ</t>
    </rPh>
    <phoneticPr fontId="2"/>
  </si>
  <si>
    <t>小学校</t>
    <rPh sb="0" eb="3">
      <t>ショウガッコウ</t>
    </rPh>
    <phoneticPr fontId="2"/>
  </si>
  <si>
    <t>学校数</t>
    <rPh sb="0" eb="2">
      <t>ガッコウ</t>
    </rPh>
    <rPh sb="2" eb="3">
      <t>スウ</t>
    </rPh>
    <phoneticPr fontId="2"/>
  </si>
  <si>
    <t>生徒数</t>
    <rPh sb="0" eb="2">
      <t>セイト</t>
    </rPh>
    <rPh sb="2" eb="3">
      <t>スウ</t>
    </rPh>
    <phoneticPr fontId="2"/>
  </si>
  <si>
    <t>教職員数</t>
    <rPh sb="0" eb="3">
      <t>キョウショクイン</t>
    </rPh>
    <rPh sb="3" eb="4">
      <t>スウ</t>
    </rPh>
    <phoneticPr fontId="2"/>
  </si>
  <si>
    <t>中学校</t>
    <rPh sb="0" eb="3">
      <t>チュウガッコウ</t>
    </rPh>
    <phoneticPr fontId="2"/>
  </si>
  <si>
    <t>高等学校（全日制）</t>
    <rPh sb="0" eb="2">
      <t>コウトウ</t>
    </rPh>
    <rPh sb="2" eb="4">
      <t>ガッコウ</t>
    </rPh>
    <rPh sb="5" eb="8">
      <t>ゼンニチセイ</t>
    </rPh>
    <phoneticPr fontId="2"/>
  </si>
  <si>
    <t>高等学校（全日制以外）</t>
    <rPh sb="0" eb="2">
      <t>コウトウ</t>
    </rPh>
    <rPh sb="2" eb="4">
      <t>ガッコウ</t>
    </rPh>
    <rPh sb="5" eb="8">
      <t>ゼンニチセイ</t>
    </rPh>
    <rPh sb="8" eb="10">
      <t>イガイ</t>
    </rPh>
    <phoneticPr fontId="2"/>
  </si>
  <si>
    <t>市立大学数</t>
    <rPh sb="0" eb="2">
      <t>シリツ</t>
    </rPh>
    <rPh sb="2" eb="3">
      <t>ダイ</t>
    </rPh>
    <rPh sb="3" eb="4">
      <t>ガク</t>
    </rPh>
    <rPh sb="4" eb="5">
      <t>スウ</t>
    </rPh>
    <phoneticPr fontId="2"/>
  </si>
  <si>
    <t>１住宅当たり延床面積</t>
    <rPh sb="1" eb="3">
      <t>ジュウタク</t>
    </rPh>
    <rPh sb="3" eb="4">
      <t>ア</t>
    </rPh>
    <rPh sb="6" eb="7">
      <t>ノ</t>
    </rPh>
    <rPh sb="7" eb="8">
      <t>ユカ</t>
    </rPh>
    <rPh sb="8" eb="10">
      <t>メンセキ</t>
    </rPh>
    <phoneticPr fontId="2"/>
  </si>
  <si>
    <t>公民館</t>
    <rPh sb="0" eb="3">
      <t>コウミンカン</t>
    </rPh>
    <phoneticPr fontId="2"/>
  </si>
  <si>
    <t>園数</t>
    <rPh sb="0" eb="1">
      <t>エン</t>
    </rPh>
    <rPh sb="1" eb="2">
      <t>スウ</t>
    </rPh>
    <phoneticPr fontId="2"/>
  </si>
  <si>
    <t>総排出量、リサイクル率</t>
    <rPh sb="0" eb="1">
      <t>ソウ</t>
    </rPh>
    <rPh sb="1" eb="3">
      <t>ハイシュツ</t>
    </rPh>
    <rPh sb="3" eb="4">
      <t>リョウ</t>
    </rPh>
    <rPh sb="10" eb="11">
      <t>リツ</t>
    </rPh>
    <phoneticPr fontId="2"/>
  </si>
  <si>
    <t>線引き都市計画区域</t>
    <rPh sb="0" eb="2">
      <t>センビ</t>
    </rPh>
    <rPh sb="3" eb="5">
      <t>トシ</t>
    </rPh>
    <rPh sb="5" eb="7">
      <t>ケイカク</t>
    </rPh>
    <rPh sb="7" eb="9">
      <t>クイキ</t>
    </rPh>
    <phoneticPr fontId="2"/>
  </si>
  <si>
    <t>介護老人保健施設</t>
    <rPh sb="0" eb="2">
      <t>カイゴ</t>
    </rPh>
    <rPh sb="2" eb="4">
      <t>ロウジン</t>
    </rPh>
    <rPh sb="4" eb="6">
      <t>ホケン</t>
    </rPh>
    <rPh sb="6" eb="8">
      <t>シセツ</t>
    </rPh>
    <phoneticPr fontId="2"/>
  </si>
  <si>
    <t>ごみ
総排出量</t>
    <phoneticPr fontId="2"/>
  </si>
  <si>
    <t>トン</t>
    <phoneticPr fontId="2"/>
  </si>
  <si>
    <t>(g/人日）</t>
    <phoneticPr fontId="2"/>
  </si>
  <si>
    <t>㎞</t>
    <phoneticPr fontId="2"/>
  </si>
  <si>
    <t>テニスコート</t>
    <phoneticPr fontId="2"/>
  </si>
  <si>
    <t>大ホール収容定員</t>
    <phoneticPr fontId="2"/>
  </si>
  <si>
    <t>形式収支（Ｃ）
（A）－（Ｂ）</t>
    <phoneticPr fontId="2"/>
  </si>
  <si>
    <t>実質収支（Ｅ）
（Ｃ）－（Ｄ）</t>
    <phoneticPr fontId="2"/>
  </si>
  <si>
    <t>人　口
(住民基本台帳登録人口)</t>
    <rPh sb="0" eb="1">
      <t>ヒト</t>
    </rPh>
    <rPh sb="2" eb="3">
      <t>クチ</t>
    </rPh>
    <rPh sb="5" eb="7">
      <t>ジュウミン</t>
    </rPh>
    <rPh sb="7" eb="9">
      <t>キホン</t>
    </rPh>
    <rPh sb="9" eb="11">
      <t>ダイチョウ</t>
    </rPh>
    <rPh sb="11" eb="13">
      <t>トウロク</t>
    </rPh>
    <phoneticPr fontId="2"/>
  </si>
  <si>
    <t>職員数</t>
  </si>
  <si>
    <t>一般行政職員</t>
    <rPh sb="0" eb="2">
      <t>イッパン</t>
    </rPh>
    <rPh sb="2" eb="4">
      <t>ギョウセイ</t>
    </rPh>
    <rPh sb="4" eb="5">
      <t>ショク</t>
    </rPh>
    <rPh sb="5" eb="6">
      <t>イン</t>
    </rPh>
    <phoneticPr fontId="2"/>
  </si>
  <si>
    <t>人口集中地区</t>
    <rPh sb="0" eb="2">
      <t>ジンコウ</t>
    </rPh>
    <rPh sb="2" eb="4">
      <t>シュウチュウ</t>
    </rPh>
    <rPh sb="4" eb="6">
      <t>チク</t>
    </rPh>
    <phoneticPr fontId="2"/>
  </si>
  <si>
    <t>新設住宅着工戸数</t>
    <phoneticPr fontId="2"/>
  </si>
  <si>
    <t>（A型+Ｂ型）</t>
    <rPh sb="2" eb="3">
      <t>カタ</t>
    </rPh>
    <rPh sb="5" eb="6">
      <t>カタ</t>
    </rPh>
    <phoneticPr fontId="2"/>
  </si>
  <si>
    <t>自然動態</t>
    <phoneticPr fontId="2"/>
  </si>
  <si>
    <t>社会動態</t>
    <phoneticPr fontId="2"/>
  </si>
  <si>
    <t>(Ａ)－(Ｂ)</t>
    <phoneticPr fontId="2"/>
  </si>
  <si>
    <t>(C)－(D)</t>
    <phoneticPr fontId="2"/>
  </si>
  <si>
    <t>％</t>
    <phoneticPr fontId="2"/>
  </si>
  <si>
    <t>％</t>
    <phoneticPr fontId="2"/>
  </si>
  <si>
    <t>㎢</t>
    <phoneticPr fontId="2"/>
  </si>
  <si>
    <t>㎢</t>
    <phoneticPr fontId="2"/>
  </si>
  <si>
    <t>人/㎢</t>
    <phoneticPr fontId="2"/>
  </si>
  <si>
    <t>㎥</t>
    <phoneticPr fontId="2"/>
  </si>
  <si>
    <t>高知市</t>
    <rPh sb="0" eb="3">
      <t>コウチシ</t>
    </rPh>
    <phoneticPr fontId="2"/>
  </si>
  <si>
    <t>高知市、春野町</t>
    <rPh sb="0" eb="3">
      <t>コウチシ</t>
    </rPh>
    <rPh sb="4" eb="7">
      <t>ハルノチョウ</t>
    </rPh>
    <phoneticPr fontId="2"/>
  </si>
  <si>
    <t>盛岡市、柏市、西宮市、久留米市（４市移行）</t>
    <rPh sb="0" eb="3">
      <t>モリオカシ</t>
    </rPh>
    <rPh sb="4" eb="5">
      <t>カシワ</t>
    </rPh>
    <rPh sb="5" eb="6">
      <t>シ</t>
    </rPh>
    <rPh sb="7" eb="10">
      <t>ニシノミヤシ</t>
    </rPh>
    <rPh sb="11" eb="15">
      <t>クルメシ</t>
    </rPh>
    <rPh sb="17" eb="18">
      <t>シ</t>
    </rPh>
    <rPh sb="18" eb="20">
      <t>イコウ</t>
    </rPh>
    <phoneticPr fontId="2"/>
  </si>
  <si>
    <t>‰</t>
    <phoneticPr fontId="2"/>
  </si>
  <si>
    <t>％</t>
    <phoneticPr fontId="2"/>
  </si>
  <si>
    <t>％</t>
    <phoneticPr fontId="2"/>
  </si>
  <si>
    <t>ケ ア ハ ウ ス</t>
    <phoneticPr fontId="2"/>
  </si>
  <si>
    <t>都　市　要　覧</t>
    <rPh sb="0" eb="1">
      <t>ト</t>
    </rPh>
    <rPh sb="2" eb="3">
      <t>シ</t>
    </rPh>
    <rPh sb="4" eb="5">
      <t>ヨウ</t>
    </rPh>
    <rPh sb="6" eb="7">
      <t>ラン</t>
    </rPh>
    <phoneticPr fontId="2"/>
  </si>
  <si>
    <t>中核市市長会</t>
    <rPh sb="0" eb="2">
      <t>チュウカク</t>
    </rPh>
    <rPh sb="2" eb="3">
      <t>シ</t>
    </rPh>
    <rPh sb="3" eb="6">
      <t>シチョウカイ</t>
    </rPh>
    <phoneticPr fontId="2"/>
  </si>
  <si>
    <t>長崎市</t>
  </si>
  <si>
    <t>長崎市、香焼町、伊王島町、高島町、野母崎町、三和町、外海町</t>
  </si>
  <si>
    <t>長崎市、琴海町</t>
  </si>
  <si>
    <t>宇都宮市、上河内町、河内町</t>
    <rPh sb="0" eb="4">
      <t>ウツノミヤシ</t>
    </rPh>
    <rPh sb="5" eb="6">
      <t>カミ</t>
    </rPh>
    <rPh sb="6" eb="8">
      <t>カワチ</t>
    </rPh>
    <rPh sb="8" eb="9">
      <t>チョウ</t>
    </rPh>
    <rPh sb="10" eb="13">
      <t>カワチチョウ</t>
    </rPh>
    <phoneticPr fontId="2"/>
  </si>
  <si>
    <t>２　職員数及び
　職員給料等</t>
    <rPh sb="2" eb="5">
      <t>ショクインスウ</t>
    </rPh>
    <rPh sb="5" eb="6">
      <t>オヨ</t>
    </rPh>
    <phoneticPr fontId="2"/>
  </si>
  <si>
    <t>高齢者福祉施設等
（公立・私立を含む）</t>
    <rPh sb="0" eb="3">
      <t>コウレイシャ</t>
    </rPh>
    <rPh sb="3" eb="5">
      <t>フクシ</t>
    </rPh>
    <rPh sb="5" eb="7">
      <t>シセツ</t>
    </rPh>
    <rPh sb="7" eb="8">
      <t>トウ</t>
    </rPh>
    <phoneticPr fontId="2"/>
  </si>
  <si>
    <t>第1号
被保険者数</t>
    <rPh sb="0" eb="1">
      <t>ダイ</t>
    </rPh>
    <rPh sb="2" eb="3">
      <t>ゴウ</t>
    </rPh>
    <rPh sb="4" eb="5">
      <t>ヒ</t>
    </rPh>
    <rPh sb="5" eb="8">
      <t>ホケンシャ</t>
    </rPh>
    <rPh sb="8" eb="9">
      <t>スウ</t>
    </rPh>
    <phoneticPr fontId="2"/>
  </si>
  <si>
    <t>地域包括支援
センター数</t>
    <rPh sb="0" eb="2">
      <t>チイキ</t>
    </rPh>
    <rPh sb="2" eb="4">
      <t>ホウカツ</t>
    </rPh>
    <rPh sb="4" eb="6">
      <t>シエン</t>
    </rPh>
    <rPh sb="11" eb="12">
      <t>スウ</t>
    </rPh>
    <phoneticPr fontId="2"/>
  </si>
  <si>
    <t>備考</t>
  </si>
  <si>
    <t>園</t>
    <rPh sb="0" eb="1">
      <t>エン</t>
    </rPh>
    <phoneticPr fontId="2"/>
  </si>
  <si>
    <t>一人一日
あたり
排出量</t>
    <phoneticPr fontId="2"/>
  </si>
  <si>
    <t>１事業所当たり
出荷額等</t>
    <rPh sb="1" eb="4">
      <t>ジギョウショ</t>
    </rPh>
    <rPh sb="4" eb="5">
      <t>ア</t>
    </rPh>
    <rPh sb="8" eb="10">
      <t>シュッカ</t>
    </rPh>
    <rPh sb="10" eb="11">
      <t>ガク</t>
    </rPh>
    <rPh sb="11" eb="12">
      <t>トウ</t>
    </rPh>
    <phoneticPr fontId="2"/>
  </si>
  <si>
    <t>１商店当たり
販売額</t>
    <rPh sb="1" eb="3">
      <t>ショウテン</t>
    </rPh>
    <rPh sb="3" eb="4">
      <t>ア</t>
    </rPh>
    <rPh sb="7" eb="9">
      <t>ハンバイ</t>
    </rPh>
    <rPh sb="9" eb="10">
      <t>ガク</t>
    </rPh>
    <phoneticPr fontId="2"/>
  </si>
  <si>
    <t>直接
搬入量</t>
    <rPh sb="0" eb="2">
      <t>チョクセツ</t>
    </rPh>
    <rPh sb="3" eb="5">
      <t>ハンニュウ</t>
    </rPh>
    <rPh sb="5" eb="6">
      <t>リョウ</t>
    </rPh>
    <phoneticPr fontId="2"/>
  </si>
  <si>
    <t>集団
回収量</t>
    <rPh sb="0" eb="2">
      <t>シュウダン</t>
    </rPh>
    <rPh sb="3" eb="5">
      <t>カイシュウ</t>
    </rPh>
    <rPh sb="5" eb="6">
      <t>リョウ</t>
    </rPh>
    <phoneticPr fontId="2"/>
  </si>
  <si>
    <t>雇用・能力
開発機構</t>
    <rPh sb="0" eb="2">
      <t>コヨウ</t>
    </rPh>
    <rPh sb="3" eb="5">
      <t>ノウリョク</t>
    </rPh>
    <rPh sb="6" eb="8">
      <t>カイハツ</t>
    </rPh>
    <rPh sb="8" eb="10">
      <t>キコウ</t>
    </rPh>
    <phoneticPr fontId="2"/>
  </si>
  <si>
    <t>前橋市</t>
  </si>
  <si>
    <t>秋田市、郡山市、和歌山市、長崎市、大分市（５市移行）</t>
  </si>
  <si>
    <t>川越市、船橋市、相模原市、岡崎市、高槻市（5市移行※静岡市は再指定）</t>
  </si>
  <si>
    <t>(新潟市・浜松市は指定都市へ移行）</t>
    <rPh sb="1" eb="4">
      <t>ニイガタシ</t>
    </rPh>
    <rPh sb="5" eb="8">
      <t>ハママツシ</t>
    </rPh>
    <rPh sb="9" eb="11">
      <t>シテイ</t>
    </rPh>
    <rPh sb="11" eb="13">
      <t>トシ</t>
    </rPh>
    <rPh sb="14" eb="16">
      <t>イコウ</t>
    </rPh>
    <phoneticPr fontId="2"/>
  </si>
  <si>
    <t>前橋市、大津市、尼崎市（３市移行※岡山市は指定都市へ移行）</t>
    <rPh sb="0" eb="3">
      <t>マエバシシ</t>
    </rPh>
    <rPh sb="4" eb="7">
      <t>オオツシ</t>
    </rPh>
    <rPh sb="8" eb="11">
      <t>アマガサキシ</t>
    </rPh>
    <rPh sb="13" eb="16">
      <t>シイコウ</t>
    </rPh>
    <rPh sb="17" eb="20">
      <t>オカヤマシ</t>
    </rPh>
    <rPh sb="21" eb="23">
      <t>シテイ</t>
    </rPh>
    <rPh sb="23" eb="25">
      <t>トシ</t>
    </rPh>
    <rPh sb="26" eb="28">
      <t>イコウ</t>
    </rPh>
    <phoneticPr fontId="2"/>
  </si>
  <si>
    <t>(相模原市は指定都市へ移行)</t>
    <rPh sb="1" eb="5">
      <t>サガミハラシ</t>
    </rPh>
    <rPh sb="6" eb="8">
      <t>シテイ</t>
    </rPh>
    <rPh sb="8" eb="10">
      <t>トシ</t>
    </rPh>
    <rPh sb="11" eb="13">
      <t>イコウ</t>
    </rPh>
    <phoneticPr fontId="2"/>
  </si>
  <si>
    <t>在園者数</t>
    <rPh sb="0" eb="1">
      <t>ザイ</t>
    </rPh>
    <rPh sb="1" eb="2">
      <t>エン</t>
    </rPh>
    <rPh sb="2" eb="3">
      <t>シャ</t>
    </rPh>
    <rPh sb="3" eb="4">
      <t>スウ</t>
    </rPh>
    <phoneticPr fontId="2"/>
  </si>
  <si>
    <t>盛岡市</t>
    <rPh sb="0" eb="3">
      <t>モリオカシ</t>
    </rPh>
    <phoneticPr fontId="2"/>
  </si>
  <si>
    <t>盛岡市、玉山村</t>
    <rPh sb="0" eb="3">
      <t>モリオカシ</t>
    </rPh>
    <rPh sb="4" eb="7">
      <t>タマヤマムラ</t>
    </rPh>
    <phoneticPr fontId="2"/>
  </si>
  <si>
    <t>編入</t>
    <phoneticPr fontId="2"/>
  </si>
  <si>
    <t>宮崎市</t>
    <rPh sb="0" eb="3">
      <t>ミヤザキシ</t>
    </rPh>
    <phoneticPr fontId="2"/>
  </si>
  <si>
    <t>前橋市、富士見村</t>
    <phoneticPr fontId="2"/>
  </si>
  <si>
    <t>高崎市、吉井町</t>
    <phoneticPr fontId="2"/>
  </si>
  <si>
    <t>宇都宮市、新潟市、富山市、金沢市、岐阜市、静岡市、浜松市、堺市、姫路市、岡山市、熊本市、鹿児島市（１２市移行）</t>
    <phoneticPr fontId="2"/>
  </si>
  <si>
    <t>長野市</t>
    <rPh sb="0" eb="3">
      <t>ナガノシ</t>
    </rPh>
    <phoneticPr fontId="2"/>
  </si>
  <si>
    <t>長野市、信州新町、中条村</t>
    <rPh sb="0" eb="3">
      <t>ナガノシ</t>
    </rPh>
    <rPh sb="4" eb="6">
      <t>シンシュウ</t>
    </rPh>
    <rPh sb="6" eb="8">
      <t>シンマチ</t>
    </rPh>
    <rPh sb="9" eb="12">
      <t>ナカジョウムラ</t>
    </rPh>
    <phoneticPr fontId="2"/>
  </si>
  <si>
    <t>宮崎市、清武町</t>
    <rPh sb="0" eb="3">
      <t>ミヤザキシ</t>
    </rPh>
    <rPh sb="4" eb="5">
      <t>キヨ</t>
    </rPh>
    <rPh sb="5" eb="6">
      <t>タケ</t>
    </rPh>
    <rPh sb="6" eb="7">
      <t>チョウ</t>
    </rPh>
    <phoneticPr fontId="2"/>
  </si>
  <si>
    <t>豊中市（１市移行※熊本市は指定都市へ移行）</t>
    <rPh sb="0" eb="2">
      <t>トヨナカ</t>
    </rPh>
    <rPh sb="2" eb="3">
      <t>シ</t>
    </rPh>
    <rPh sb="5" eb="6">
      <t>シ</t>
    </rPh>
    <rPh sb="6" eb="8">
      <t>イコウ</t>
    </rPh>
    <rPh sb="9" eb="12">
      <t>クマモトシ</t>
    </rPh>
    <rPh sb="13" eb="15">
      <t>シテイ</t>
    </rPh>
    <rPh sb="15" eb="17">
      <t>トシ</t>
    </rPh>
    <rPh sb="18" eb="20">
      <t>イコウ</t>
    </rPh>
    <phoneticPr fontId="2"/>
  </si>
  <si>
    <t>震災復興
特別交付税</t>
    <rPh sb="0" eb="2">
      <t>シンサイ</t>
    </rPh>
    <rPh sb="2" eb="4">
      <t>フッコウ</t>
    </rPh>
    <rPh sb="5" eb="7">
      <t>トクベツ</t>
    </rPh>
    <rPh sb="7" eb="10">
      <t>コウフゼイ</t>
    </rPh>
    <phoneticPr fontId="2"/>
  </si>
  <si>
    <t>指定管理者導入施設数</t>
    <rPh sb="0" eb="2">
      <t>シテイ</t>
    </rPh>
    <rPh sb="2" eb="4">
      <t>カンリ</t>
    </rPh>
    <rPh sb="4" eb="5">
      <t>シャ</t>
    </rPh>
    <rPh sb="5" eb="7">
      <t>ドウニュウ</t>
    </rPh>
    <rPh sb="7" eb="10">
      <t>シセツスウ</t>
    </rPh>
    <phoneticPr fontId="2"/>
  </si>
  <si>
    <t>レクリエーション・スポーツ施設</t>
    <rPh sb="13" eb="15">
      <t>シセツ</t>
    </rPh>
    <phoneticPr fontId="2"/>
  </si>
  <si>
    <t>産業振興
施設</t>
    <rPh sb="0" eb="2">
      <t>サンギョウ</t>
    </rPh>
    <rPh sb="2" eb="4">
      <t>シンコウ</t>
    </rPh>
    <rPh sb="5" eb="7">
      <t>シセツ</t>
    </rPh>
    <phoneticPr fontId="2"/>
  </si>
  <si>
    <t>基盤施設</t>
    <rPh sb="0" eb="2">
      <t>キバン</t>
    </rPh>
    <rPh sb="2" eb="4">
      <t>シセツ</t>
    </rPh>
    <phoneticPr fontId="2"/>
  </si>
  <si>
    <t>文教施設</t>
    <rPh sb="0" eb="2">
      <t>ブンキョウ</t>
    </rPh>
    <rPh sb="2" eb="4">
      <t>シセツ</t>
    </rPh>
    <phoneticPr fontId="2"/>
  </si>
  <si>
    <t>社会福祉
施設</t>
    <rPh sb="0" eb="2">
      <t>シャカイ</t>
    </rPh>
    <rPh sb="2" eb="4">
      <t>フクシ</t>
    </rPh>
    <rPh sb="5" eb="7">
      <t>シセツ</t>
    </rPh>
    <phoneticPr fontId="2"/>
  </si>
  <si>
    <t>汚水処理人口普及率</t>
    <rPh sb="0" eb="2">
      <t>オスイ</t>
    </rPh>
    <rPh sb="2" eb="4">
      <t>ショリ</t>
    </rPh>
    <rPh sb="4" eb="6">
      <t>ジンコウ</t>
    </rPh>
    <rPh sb="6" eb="8">
      <t>フキュウ</t>
    </rPh>
    <rPh sb="8" eb="9">
      <t>リツ</t>
    </rPh>
    <phoneticPr fontId="2"/>
  </si>
  <si>
    <t>特定健康診査実施率</t>
    <rPh sb="0" eb="2">
      <t>トクテイ</t>
    </rPh>
    <rPh sb="2" eb="4">
      <t>ケンコウ</t>
    </rPh>
    <rPh sb="4" eb="6">
      <t>シンサ</t>
    </rPh>
    <rPh sb="6" eb="8">
      <t>ジッシ</t>
    </rPh>
    <rPh sb="8" eb="9">
      <t>リツ</t>
    </rPh>
    <phoneticPr fontId="2"/>
  </si>
  <si>
    <t>特定保健指導実施率</t>
    <rPh sb="0" eb="2">
      <t>トクテイ</t>
    </rPh>
    <rPh sb="2" eb="4">
      <t>ホケン</t>
    </rPh>
    <rPh sb="4" eb="6">
      <t>シドウ</t>
    </rPh>
    <rPh sb="6" eb="8">
      <t>ジッシ</t>
    </rPh>
    <rPh sb="8" eb="9">
      <t>リツ</t>
    </rPh>
    <phoneticPr fontId="2"/>
  </si>
  <si>
    <t>農業
経営体</t>
  </si>
  <si>
    <t>％</t>
  </si>
  <si>
    <t>ha</t>
  </si>
  <si>
    <t>那覇市（１市移行）</t>
    <rPh sb="0" eb="2">
      <t>ナハ</t>
    </rPh>
    <rPh sb="2" eb="3">
      <t>シ</t>
    </rPh>
    <rPh sb="3" eb="4">
      <t>トヨイチ</t>
    </rPh>
    <rPh sb="5" eb="6">
      <t>シ</t>
    </rPh>
    <rPh sb="6" eb="8">
      <t>イコウ</t>
    </rPh>
    <phoneticPr fontId="2"/>
  </si>
  <si>
    <t>医療機関(公・私立含む)</t>
    <rPh sb="0" eb="2">
      <t>イリョウ</t>
    </rPh>
    <rPh sb="2" eb="4">
      <t>キカン</t>
    </rPh>
    <phoneticPr fontId="2"/>
  </si>
  <si>
    <t>卸売業・小売業</t>
    <rPh sb="0" eb="2">
      <t>オロシウリ</t>
    </rPh>
    <rPh sb="2" eb="3">
      <t>ギョウ</t>
    </rPh>
    <rPh sb="4" eb="7">
      <t>コウリギョウ</t>
    </rPh>
    <phoneticPr fontId="2"/>
  </si>
  <si>
    <t>有料老人
ホーム数</t>
    <rPh sb="0" eb="2">
      <t>ユウリョウ</t>
    </rPh>
    <rPh sb="2" eb="4">
      <t>ロウジン</t>
    </rPh>
    <rPh sb="8" eb="9">
      <t>スウ</t>
    </rPh>
    <phoneticPr fontId="2"/>
  </si>
  <si>
    <t>指定介護
サービス
事業所数</t>
    <rPh sb="0" eb="2">
      <t>シテイ</t>
    </rPh>
    <rPh sb="2" eb="4">
      <t>カイゴ</t>
    </rPh>
    <rPh sb="10" eb="13">
      <t>ジギョウショ</t>
    </rPh>
    <rPh sb="13" eb="14">
      <t>スウ</t>
    </rPh>
    <phoneticPr fontId="2"/>
  </si>
  <si>
    <t>枚方市（１市移行）</t>
    <rPh sb="0" eb="2">
      <t>ヒラカタ</t>
    </rPh>
    <rPh sb="2" eb="3">
      <t>シ</t>
    </rPh>
    <rPh sb="3" eb="4">
      <t>トヨイチ</t>
    </rPh>
    <rPh sb="5" eb="6">
      <t>シ</t>
    </rPh>
    <rPh sb="6" eb="8">
      <t>イコウ</t>
    </rPh>
    <phoneticPr fontId="2"/>
  </si>
  <si>
    <t>越谷市、八王子市（２市移行）</t>
    <rPh sb="0" eb="2">
      <t>コシガヤ</t>
    </rPh>
    <rPh sb="2" eb="3">
      <t>シ</t>
    </rPh>
    <rPh sb="4" eb="8">
      <t>ハチオウジシ</t>
    </rPh>
    <rPh sb="8" eb="9">
      <t>トヨイチ</t>
    </rPh>
    <rPh sb="10" eb="11">
      <t>シ</t>
    </rPh>
    <rPh sb="11" eb="13">
      <t>イコウ</t>
    </rPh>
    <phoneticPr fontId="2"/>
  </si>
  <si>
    <t>５　産業</t>
    <rPh sb="2" eb="4">
      <t>サンギョウ</t>
    </rPh>
    <phoneticPr fontId="2"/>
  </si>
  <si>
    <t>支給認定者数</t>
    <rPh sb="0" eb="2">
      <t>シキュウ</t>
    </rPh>
    <rPh sb="2" eb="4">
      <t>ニンテイ</t>
    </rPh>
    <rPh sb="4" eb="5">
      <t>シャ</t>
    </rPh>
    <rPh sb="5" eb="6">
      <t>スウ</t>
    </rPh>
    <phoneticPr fontId="2"/>
  </si>
  <si>
    <t>1号</t>
    <rPh sb="1" eb="2">
      <t>ゴウ</t>
    </rPh>
    <phoneticPr fontId="2"/>
  </si>
  <si>
    <t>2号</t>
    <rPh sb="1" eb="2">
      <t>ゴウ</t>
    </rPh>
    <phoneticPr fontId="2"/>
  </si>
  <si>
    <t>3号</t>
    <rPh sb="1" eb="2">
      <t>ゴウ</t>
    </rPh>
    <phoneticPr fontId="2"/>
  </si>
  <si>
    <t>利用定員</t>
    <phoneticPr fontId="2"/>
  </si>
  <si>
    <t>利用者数</t>
    <phoneticPr fontId="2"/>
  </si>
  <si>
    <t>保 育 所（市立）</t>
    <rPh sb="0" eb="1">
      <t>タモツ</t>
    </rPh>
    <rPh sb="2" eb="3">
      <t>イク</t>
    </rPh>
    <rPh sb="4" eb="5">
      <t>ショ</t>
    </rPh>
    <rPh sb="6" eb="7">
      <t>シ</t>
    </rPh>
    <rPh sb="7" eb="8">
      <t>タテ</t>
    </rPh>
    <phoneticPr fontId="2"/>
  </si>
  <si>
    <t>保 育 所（市立以外）</t>
    <rPh sb="0" eb="1">
      <t>ホ</t>
    </rPh>
    <rPh sb="2" eb="3">
      <t>イク</t>
    </rPh>
    <rPh sb="4" eb="5">
      <t>ショ</t>
    </rPh>
    <rPh sb="6" eb="7">
      <t>シ</t>
    </rPh>
    <rPh sb="7" eb="8">
      <t>リツ</t>
    </rPh>
    <rPh sb="8" eb="9">
      <t>イ</t>
    </rPh>
    <rPh sb="9" eb="10">
      <t>ソト</t>
    </rPh>
    <phoneticPr fontId="2"/>
  </si>
  <si>
    <t>地域型保育事業者</t>
    <rPh sb="0" eb="3">
      <t>チイキガタ</t>
    </rPh>
    <rPh sb="3" eb="5">
      <t>ホイク</t>
    </rPh>
    <rPh sb="5" eb="7">
      <t>ジギョウ</t>
    </rPh>
    <rPh sb="7" eb="8">
      <t>シャ</t>
    </rPh>
    <phoneticPr fontId="2"/>
  </si>
  <si>
    <t>外国人</t>
    <rPh sb="0" eb="2">
      <t>ガイコク</t>
    </rPh>
    <rPh sb="2" eb="3">
      <t>ジン</t>
    </rPh>
    <phoneticPr fontId="2"/>
  </si>
  <si>
    <t>人口</t>
    <phoneticPr fontId="2"/>
  </si>
  <si>
    <t>昼夜間
人口比率</t>
    <rPh sb="0" eb="1">
      <t>ヒル</t>
    </rPh>
    <rPh sb="1" eb="3">
      <t>ヤカン</t>
    </rPh>
    <rPh sb="4" eb="6">
      <t>ジンコウ</t>
    </rPh>
    <rPh sb="6" eb="8">
      <t>ヒリツ</t>
    </rPh>
    <phoneticPr fontId="2"/>
  </si>
  <si>
    <t>総貸出</t>
    <rPh sb="0" eb="1">
      <t>ソウ</t>
    </rPh>
    <rPh sb="1" eb="3">
      <t>カシダシ</t>
    </rPh>
    <phoneticPr fontId="2"/>
  </si>
  <si>
    <t>冊数</t>
    <rPh sb="0" eb="2">
      <t>サツスウ</t>
    </rPh>
    <phoneticPr fontId="2"/>
  </si>
  <si>
    <t>《放課後児童クラブ》</t>
    <rPh sb="1" eb="4">
      <t>ホウカゴ</t>
    </rPh>
    <rPh sb="4" eb="6">
      <t>ジドウ</t>
    </rPh>
    <phoneticPr fontId="2"/>
  </si>
  <si>
    <t>公営</t>
    <rPh sb="0" eb="2">
      <t>コウエイ</t>
    </rPh>
    <phoneticPr fontId="2"/>
  </si>
  <si>
    <t>民営</t>
    <rPh sb="0" eb="2">
      <t>ミンエイ</t>
    </rPh>
    <phoneticPr fontId="2"/>
  </si>
  <si>
    <t>%</t>
    <phoneticPr fontId="2"/>
  </si>
  <si>
    <t>自治会
加入率</t>
    <rPh sb="0" eb="3">
      <t>ジチカイ</t>
    </rPh>
    <rPh sb="4" eb="6">
      <t>カニュウ</t>
    </rPh>
    <rPh sb="6" eb="7">
      <t>リツ</t>
    </rPh>
    <phoneticPr fontId="2"/>
  </si>
  <si>
    <t>合計特殊
出生率</t>
    <phoneticPr fontId="2"/>
  </si>
  <si>
    <t>審議会等の女性参画率</t>
    <rPh sb="0" eb="3">
      <t>シンギカイ</t>
    </rPh>
    <rPh sb="3" eb="4">
      <t>トウ</t>
    </rPh>
    <rPh sb="5" eb="7">
      <t>ジョセイ</t>
    </rPh>
    <rPh sb="7" eb="9">
      <t>サンカク</t>
    </rPh>
    <rPh sb="9" eb="10">
      <t>リツ</t>
    </rPh>
    <phoneticPr fontId="2"/>
  </si>
  <si>
    <t>その他</t>
    <rPh sb="2" eb="3">
      <t>タ</t>
    </rPh>
    <phoneticPr fontId="2"/>
  </si>
  <si>
    <t>保育所入所待機児童数</t>
    <rPh sb="0" eb="2">
      <t>ホイク</t>
    </rPh>
    <rPh sb="2" eb="3">
      <t>ショ</t>
    </rPh>
    <rPh sb="3" eb="5">
      <t>ニュウショ</t>
    </rPh>
    <rPh sb="5" eb="7">
      <t>タイキ</t>
    </rPh>
    <rPh sb="7" eb="9">
      <t>ジドウ</t>
    </rPh>
    <rPh sb="9" eb="10">
      <t>スウ</t>
    </rPh>
    <phoneticPr fontId="2"/>
  </si>
  <si>
    <t>室</t>
    <rPh sb="0" eb="1">
      <t>シツ</t>
    </rPh>
    <phoneticPr fontId="2"/>
  </si>
  <si>
    <t>ホテル・
宿泊室数</t>
    <phoneticPr fontId="2"/>
  </si>
  <si>
    <t>観　光</t>
    <rPh sb="0" eb="1">
      <t>ミ</t>
    </rPh>
    <rPh sb="2" eb="3">
      <t>ミツ</t>
    </rPh>
    <phoneticPr fontId="2"/>
  </si>
  <si>
    <t>観光</t>
    <rPh sb="0" eb="2">
      <t>カンコウ</t>
    </rPh>
    <phoneticPr fontId="2"/>
  </si>
  <si>
    <t>火災発生件数</t>
    <rPh sb="0" eb="2">
      <t>カサイ</t>
    </rPh>
    <rPh sb="2" eb="4">
      <t>ハッセイ</t>
    </rPh>
    <rPh sb="4" eb="6">
      <t>ケンスウ</t>
    </rPh>
    <phoneticPr fontId="2"/>
  </si>
  <si>
    <t>件</t>
    <rPh sb="0" eb="1">
      <t>ケン</t>
    </rPh>
    <phoneticPr fontId="2"/>
  </si>
  <si>
    <t>放課後児童クラブ（公設）</t>
    <rPh sb="0" eb="3">
      <t>ホウカゴ</t>
    </rPh>
    <rPh sb="3" eb="5">
      <t>ジドウ</t>
    </rPh>
    <rPh sb="9" eb="11">
      <t>コウセツ</t>
    </rPh>
    <phoneticPr fontId="2"/>
  </si>
  <si>
    <t>利用定員</t>
    <rPh sb="0" eb="2">
      <t>リヨウ</t>
    </rPh>
    <rPh sb="2" eb="4">
      <t>テイイン</t>
    </rPh>
    <phoneticPr fontId="2"/>
  </si>
  <si>
    <t>登録児童</t>
    <rPh sb="0" eb="2">
      <t>トウロク</t>
    </rPh>
    <rPh sb="2" eb="4">
      <t>ジドウ</t>
    </rPh>
    <phoneticPr fontId="2"/>
  </si>
  <si>
    <t>放課後児童クラブ（民設）</t>
    <rPh sb="9" eb="10">
      <t>ミン</t>
    </rPh>
    <rPh sb="10" eb="11">
      <t>セツ</t>
    </rPh>
    <phoneticPr fontId="2"/>
  </si>
  <si>
    <t>行政財産延べ床面積</t>
    <rPh sb="0" eb="2">
      <t>ギョウセイ</t>
    </rPh>
    <rPh sb="2" eb="4">
      <t>ザイサン</t>
    </rPh>
    <rPh sb="4" eb="5">
      <t>ノ</t>
    </rPh>
    <rPh sb="6" eb="9">
      <t>ユカメンセキ</t>
    </rPh>
    <phoneticPr fontId="2"/>
  </si>
  <si>
    <t>普通財産延べ床面積</t>
    <rPh sb="0" eb="2">
      <t>フツウ</t>
    </rPh>
    <rPh sb="2" eb="4">
      <t>ザイサン</t>
    </rPh>
    <rPh sb="4" eb="5">
      <t>ノ</t>
    </rPh>
    <rPh sb="6" eb="9">
      <t>ユカメンセキ</t>
    </rPh>
    <phoneticPr fontId="2"/>
  </si>
  <si>
    <t>市民千人当たり</t>
    <rPh sb="0" eb="2">
      <t>シミン</t>
    </rPh>
    <rPh sb="2" eb="4">
      <t>センニン</t>
    </rPh>
    <phoneticPr fontId="2"/>
  </si>
  <si>
    <t>うち確認を受けた園数</t>
    <rPh sb="2" eb="4">
      <t>カクニン</t>
    </rPh>
    <rPh sb="5" eb="6">
      <t>ウ</t>
    </rPh>
    <rPh sb="8" eb="9">
      <t>エン</t>
    </rPh>
    <rPh sb="9" eb="10">
      <t>スウ</t>
    </rPh>
    <phoneticPr fontId="2"/>
  </si>
  <si>
    <t>うち1号認定子どもの数</t>
    <rPh sb="3" eb="4">
      <t>ゴウ</t>
    </rPh>
    <rPh sb="4" eb="6">
      <t>ニンテイ</t>
    </rPh>
    <rPh sb="6" eb="7">
      <t>コ</t>
    </rPh>
    <rPh sb="10" eb="11">
      <t>カズ</t>
    </rPh>
    <phoneticPr fontId="2"/>
  </si>
  <si>
    <t>《公共施設等》</t>
    <rPh sb="1" eb="3">
      <t>コウキョウ</t>
    </rPh>
    <rPh sb="3" eb="5">
      <t>シセツ</t>
    </rPh>
    <rPh sb="5" eb="6">
      <t>トウ</t>
    </rPh>
    <phoneticPr fontId="2"/>
  </si>
  <si>
    <t>《国民健康保険》</t>
    <phoneticPr fontId="2"/>
  </si>
  <si>
    <t>認定こども園（市立）</t>
    <rPh sb="0" eb="2">
      <t>ニンテイ</t>
    </rPh>
    <rPh sb="5" eb="6">
      <t>エン</t>
    </rPh>
    <rPh sb="7" eb="9">
      <t>シリツ</t>
    </rPh>
    <phoneticPr fontId="2"/>
  </si>
  <si>
    <t>認定こども園（市立以外）</t>
    <rPh sb="0" eb="2">
      <t>ニンテイ</t>
    </rPh>
    <rPh sb="5" eb="6">
      <t>エン</t>
    </rPh>
    <rPh sb="7" eb="9">
      <t>シリツ</t>
    </rPh>
    <rPh sb="9" eb="11">
      <t>イガイ</t>
    </rPh>
    <phoneticPr fontId="2"/>
  </si>
  <si>
    <t>☐１人当たり年間使用量は、年間総配水量÷給水人口で計算</t>
    <phoneticPr fontId="2"/>
  </si>
  <si>
    <t>「市町村公共施設状況調査」</t>
    <phoneticPr fontId="2"/>
  </si>
  <si>
    <t>《教育施設》</t>
    <rPh sb="1" eb="3">
      <t>キョウイク</t>
    </rPh>
    <rPh sb="3" eb="5">
      <t>シセツ</t>
    </rPh>
    <phoneticPr fontId="2"/>
  </si>
  <si>
    <t>文化施設</t>
    <rPh sb="0" eb="2">
      <t>ブンカ</t>
    </rPh>
    <rPh sb="2" eb="4">
      <t>シセツ</t>
    </rPh>
    <phoneticPr fontId="2"/>
  </si>
  <si>
    <t>放課後児童クラブ</t>
    <rPh sb="0" eb="3">
      <t>ホウカゴ</t>
    </rPh>
    <rPh sb="3" eb="5">
      <t>ジドウ</t>
    </rPh>
    <phoneticPr fontId="2"/>
  </si>
  <si>
    <t>観光客入込み客数</t>
    <rPh sb="0" eb="3">
      <t>カンコウキャク</t>
    </rPh>
    <rPh sb="3" eb="5">
      <t>イリコ</t>
    </rPh>
    <rPh sb="6" eb="8">
      <t>キャクスウ</t>
    </rPh>
    <phoneticPr fontId="2"/>
  </si>
  <si>
    <t>教育施設</t>
    <rPh sb="0" eb="2">
      <t>キョウイク</t>
    </rPh>
    <rPh sb="2" eb="4">
      <t>シセツ</t>
    </rPh>
    <phoneticPr fontId="2"/>
  </si>
  <si>
    <t>スポーツ施設</t>
    <rPh sb="4" eb="6">
      <t>シセツ</t>
    </rPh>
    <phoneticPr fontId="2"/>
  </si>
  <si>
    <t>公共施設等</t>
    <rPh sb="0" eb="2">
      <t>コウキョウ</t>
    </rPh>
    <rPh sb="2" eb="4">
      <t>シセツ</t>
    </rPh>
    <rPh sb="4" eb="5">
      <t>トウ</t>
    </rPh>
    <phoneticPr fontId="2"/>
  </si>
  <si>
    <r>
      <t>保育所</t>
    </r>
    <r>
      <rPr>
        <sz val="11"/>
        <rFont val="ＭＳ Ｐゴシック"/>
        <family val="3"/>
        <charset val="128"/>
      </rPr>
      <t>等</t>
    </r>
    <rPh sb="0" eb="2">
      <t>ホイク</t>
    </rPh>
    <rPh sb="2" eb="3">
      <t>ジョ</t>
    </rPh>
    <rPh sb="3" eb="4">
      <t>トウ</t>
    </rPh>
    <phoneticPr fontId="2"/>
  </si>
  <si>
    <t>海外</t>
    <rPh sb="0" eb="1">
      <t>ウミ</t>
    </rPh>
    <rPh sb="1" eb="2">
      <t>ガイ</t>
    </rPh>
    <phoneticPr fontId="2"/>
  </si>
  <si>
    <t>国内</t>
    <rPh sb="0" eb="1">
      <t>クニ</t>
    </rPh>
    <rPh sb="1" eb="2">
      <t>ナイ</t>
    </rPh>
    <phoneticPr fontId="2"/>
  </si>
  <si>
    <t>都市数</t>
    <rPh sb="0" eb="1">
      <t>ミヤコ</t>
    </rPh>
    <rPh sb="1" eb="2">
      <t>シ</t>
    </rPh>
    <rPh sb="2" eb="3">
      <t>スウ</t>
    </rPh>
    <phoneticPr fontId="2"/>
  </si>
  <si>
    <t>人</t>
    <phoneticPr fontId="2"/>
  </si>
  <si>
    <t>平均年齢</t>
    <rPh sb="0" eb="1">
      <t>ヒラ</t>
    </rPh>
    <rPh sb="1" eb="2">
      <t>タモツ</t>
    </rPh>
    <rPh sb="2" eb="3">
      <t>トシ</t>
    </rPh>
    <rPh sb="3" eb="4">
      <t>ヨワイ</t>
    </rPh>
    <phoneticPr fontId="2"/>
  </si>
  <si>
    <t>被保護
世帯</t>
    <phoneticPr fontId="2"/>
  </si>
  <si>
    <t>定員</t>
    <rPh sb="0" eb="1">
      <t>サダム</t>
    </rPh>
    <rPh sb="1" eb="2">
      <t>イン</t>
    </rPh>
    <phoneticPr fontId="2"/>
  </si>
  <si>
    <t>世帯
加入率</t>
    <rPh sb="0" eb="1">
      <t>ヨ</t>
    </rPh>
    <rPh sb="1" eb="2">
      <t>オビ</t>
    </rPh>
    <phoneticPr fontId="2"/>
  </si>
  <si>
    <t>国道</t>
    <rPh sb="0" eb="1">
      <t>クニ</t>
    </rPh>
    <rPh sb="1" eb="2">
      <t>ミチ</t>
    </rPh>
    <phoneticPr fontId="2"/>
  </si>
  <si>
    <t>市道</t>
    <rPh sb="0" eb="1">
      <t>シ</t>
    </rPh>
    <rPh sb="1" eb="2">
      <t>ドウ</t>
    </rPh>
    <phoneticPr fontId="2"/>
  </si>
  <si>
    <t>図書館数</t>
    <rPh sb="0" eb="1">
      <t>ズ</t>
    </rPh>
    <rPh sb="1" eb="2">
      <t>ショ</t>
    </rPh>
    <rPh sb="2" eb="3">
      <t>ヤカタ</t>
    </rPh>
    <rPh sb="3" eb="4">
      <t>スウ</t>
    </rPh>
    <phoneticPr fontId="2"/>
  </si>
  <si>
    <t>博物館等数</t>
    <rPh sb="0" eb="1">
      <t>ヒロシ</t>
    </rPh>
    <rPh sb="1" eb="2">
      <t>ブツ</t>
    </rPh>
    <rPh sb="2" eb="3">
      <t>ヤカタ</t>
    </rPh>
    <rPh sb="3" eb="4">
      <t>トウ</t>
    </rPh>
    <rPh sb="4" eb="5">
      <t>スウ</t>
    </rPh>
    <phoneticPr fontId="2"/>
  </si>
  <si>
    <t>体育館</t>
    <rPh sb="0" eb="1">
      <t>カラダ</t>
    </rPh>
    <rPh sb="1" eb="2">
      <t>イク</t>
    </rPh>
    <rPh sb="2" eb="3">
      <t>ヤカタ</t>
    </rPh>
    <phoneticPr fontId="2"/>
  </si>
  <si>
    <t>野球場</t>
    <rPh sb="0" eb="1">
      <t>ノ</t>
    </rPh>
    <rPh sb="1" eb="2">
      <t>タマ</t>
    </rPh>
    <rPh sb="2" eb="3">
      <t>バ</t>
    </rPh>
    <phoneticPr fontId="2"/>
  </si>
  <si>
    <t>プール</t>
    <phoneticPr fontId="2"/>
  </si>
  <si>
    <t>市税</t>
    <rPh sb="0" eb="1">
      <t>シ</t>
    </rPh>
    <rPh sb="1" eb="2">
      <t>ゼイ</t>
    </rPh>
    <phoneticPr fontId="2"/>
  </si>
  <si>
    <t>市民税</t>
    <rPh sb="0" eb="1">
      <t>シ</t>
    </rPh>
    <rPh sb="1" eb="2">
      <t>ミン</t>
    </rPh>
    <rPh sb="2" eb="3">
      <t>ゼイ</t>
    </rPh>
    <phoneticPr fontId="2"/>
  </si>
  <si>
    <t>個人分</t>
    <rPh sb="0" eb="1">
      <t>コ</t>
    </rPh>
    <rPh sb="1" eb="2">
      <t>ジン</t>
    </rPh>
    <rPh sb="2" eb="3">
      <t>ブン</t>
    </rPh>
    <phoneticPr fontId="2"/>
  </si>
  <si>
    <t>法人分</t>
    <rPh sb="0" eb="1">
      <t>ホウ</t>
    </rPh>
    <rPh sb="1" eb="2">
      <t>ジン</t>
    </rPh>
    <rPh sb="2" eb="3">
      <t>ブン</t>
    </rPh>
    <phoneticPr fontId="2"/>
  </si>
  <si>
    <t>鉱産税</t>
    <rPh sb="0" eb="1">
      <t>コウ</t>
    </rPh>
    <rPh sb="1" eb="2">
      <t>サン</t>
    </rPh>
    <rPh sb="2" eb="3">
      <t>ゼイ</t>
    </rPh>
    <phoneticPr fontId="2"/>
  </si>
  <si>
    <t>目的税</t>
    <rPh sb="0" eb="1">
      <t>メ</t>
    </rPh>
    <rPh sb="1" eb="2">
      <t>マト</t>
    </rPh>
    <rPh sb="2" eb="3">
      <t>ゼイ</t>
    </rPh>
    <phoneticPr fontId="2"/>
  </si>
  <si>
    <t>市税合計</t>
    <rPh sb="0" eb="1">
      <t>シ</t>
    </rPh>
    <rPh sb="1" eb="2">
      <t>ゼイ</t>
    </rPh>
    <rPh sb="2" eb="3">
      <t>ゴウ</t>
    </rPh>
    <rPh sb="3" eb="4">
      <t>ケイ</t>
    </rPh>
    <phoneticPr fontId="2"/>
  </si>
  <si>
    <t xml:space="preserve"> 市名</t>
  </si>
  <si>
    <t xml:space="preserve"> 市名</t>
    <rPh sb="1" eb="2">
      <t>シ</t>
    </rPh>
    <rPh sb="2" eb="3">
      <t>メイ</t>
    </rPh>
    <phoneticPr fontId="2"/>
  </si>
  <si>
    <t xml:space="preserve">項目 </t>
    <rPh sb="0" eb="1">
      <t>コウ</t>
    </rPh>
    <rPh sb="1" eb="2">
      <t>メ</t>
    </rPh>
    <phoneticPr fontId="2"/>
  </si>
  <si>
    <t xml:space="preserve"> 市名</t>
    <phoneticPr fontId="2"/>
  </si>
  <si>
    <t>市名</t>
    <phoneticPr fontId="2"/>
  </si>
  <si>
    <t xml:space="preserve"> 市名</t>
    <phoneticPr fontId="2"/>
  </si>
  <si>
    <t xml:space="preserve"> 市名</t>
    <phoneticPr fontId="2"/>
  </si>
  <si>
    <t xml:space="preserve"> 市名</t>
    <phoneticPr fontId="2"/>
  </si>
  <si>
    <t xml:space="preserve"> 市名</t>
    <phoneticPr fontId="2"/>
  </si>
  <si>
    <t xml:space="preserve"> 市名</t>
    <phoneticPr fontId="2"/>
  </si>
  <si>
    <t xml:space="preserve">項目 </t>
    <phoneticPr fontId="2"/>
  </si>
  <si>
    <t xml:space="preserve">項目 </t>
    <phoneticPr fontId="2"/>
  </si>
  <si>
    <t xml:space="preserve">項目 </t>
    <phoneticPr fontId="2"/>
  </si>
  <si>
    <t xml:space="preserve">項目 </t>
    <phoneticPr fontId="2"/>
  </si>
  <si>
    <t>項目</t>
    <phoneticPr fontId="2"/>
  </si>
  <si>
    <t>項目</t>
    <phoneticPr fontId="2"/>
  </si>
  <si>
    <t>工業（事業所数）</t>
    <rPh sb="0" eb="2">
      <t>コウギョウ</t>
    </rPh>
    <rPh sb="3" eb="6">
      <t>ジギョウショ</t>
    </rPh>
    <rPh sb="6" eb="7">
      <t>スウ</t>
    </rPh>
    <phoneticPr fontId="2"/>
  </si>
  <si>
    <t>工業（製造品出荷額等）</t>
    <rPh sb="0" eb="2">
      <t>コウギョウ</t>
    </rPh>
    <rPh sb="3" eb="6">
      <t>セイゾウヒン</t>
    </rPh>
    <rPh sb="6" eb="8">
      <t>シュッカ</t>
    </rPh>
    <rPh sb="8" eb="9">
      <t>ガク</t>
    </rPh>
    <rPh sb="9" eb="10">
      <t>トウ</t>
    </rPh>
    <phoneticPr fontId="2"/>
  </si>
  <si>
    <t>卸売業（平成26年商業統計調査）</t>
    <rPh sb="0" eb="2">
      <t>オロシウ</t>
    </rPh>
    <rPh sb="2" eb="3">
      <t>ギョウ</t>
    </rPh>
    <rPh sb="9" eb="11">
      <t>ショウギョウ</t>
    </rPh>
    <rPh sb="11" eb="13">
      <t>トウケイ</t>
    </rPh>
    <phoneticPr fontId="2"/>
  </si>
  <si>
    <t>小売業（平成26年商業統計調査）</t>
    <rPh sb="0" eb="2">
      <t>コウリ</t>
    </rPh>
    <rPh sb="2" eb="3">
      <t>ギョウ</t>
    </rPh>
    <phoneticPr fontId="2"/>
  </si>
  <si>
    <t>旭川市</t>
  </si>
  <si>
    <t>盛岡市</t>
  </si>
  <si>
    <t>郡山市</t>
  </si>
  <si>
    <t>いわき市</t>
  </si>
  <si>
    <t>宇都宮市</t>
  </si>
  <si>
    <t>高崎市</t>
  </si>
  <si>
    <t>川越市</t>
  </si>
  <si>
    <t>越谷市</t>
  </si>
  <si>
    <t>船橋市</t>
  </si>
  <si>
    <t>八王子市</t>
  </si>
  <si>
    <t>横須賀市</t>
  </si>
  <si>
    <t>金沢市</t>
  </si>
  <si>
    <t>豊橋市</t>
  </si>
  <si>
    <t>豊中市</t>
  </si>
  <si>
    <t>高槻市</t>
  </si>
  <si>
    <t>枚方市</t>
  </si>
  <si>
    <t>東大阪市</t>
  </si>
  <si>
    <t>姫路市</t>
  </si>
  <si>
    <t>尼崎市</t>
  </si>
  <si>
    <t>西宮市</t>
  </si>
  <si>
    <t>和歌山市</t>
  </si>
  <si>
    <t>那覇市</t>
  </si>
  <si>
    <t>中核市合計</t>
    <rPh sb="0" eb="3">
      <t>チュウカクシ</t>
    </rPh>
    <rPh sb="3" eb="5">
      <t>ゴウケイ</t>
    </rPh>
    <phoneticPr fontId="2"/>
  </si>
  <si>
    <t>中核市平均</t>
    <rPh sb="0" eb="3">
      <t>チュウカクシ</t>
    </rPh>
    <rPh sb="3" eb="5">
      <t>ヘイキン</t>
    </rPh>
    <phoneticPr fontId="2"/>
  </si>
  <si>
    <t>《介護保険》</t>
    <phoneticPr fontId="2"/>
  </si>
  <si>
    <t>認定こども園（市立）</t>
    <phoneticPr fontId="2"/>
  </si>
  <si>
    <t>蔵書冊数</t>
    <rPh sb="0" eb="2">
      <t>ゾウショ</t>
    </rPh>
    <rPh sb="2" eb="4">
      <t>サッスウ</t>
    </rPh>
    <phoneticPr fontId="2"/>
  </si>
  <si>
    <t>《スポーツ施設》</t>
    <phoneticPr fontId="2"/>
  </si>
  <si>
    <t>被保険者１人</t>
    <rPh sb="0" eb="4">
      <t>ヒホケンシャ</t>
    </rPh>
    <phoneticPr fontId="2"/>
  </si>
  <si>
    <t>当たり費用額</t>
    <rPh sb="3" eb="5">
      <t>ヒヨウ</t>
    </rPh>
    <rPh sb="5" eb="6">
      <t>ガク</t>
    </rPh>
    <phoneticPr fontId="2"/>
  </si>
  <si>
    <t>呉市、佐世保市（２市移行）</t>
    <rPh sb="0" eb="2">
      <t>クレシ</t>
    </rPh>
    <rPh sb="3" eb="7">
      <t>サセボシ</t>
    </rPh>
    <rPh sb="7" eb="8">
      <t>トヨイチ</t>
    </rPh>
    <rPh sb="9" eb="10">
      <t>シ</t>
    </rPh>
    <rPh sb="10" eb="12">
      <t>イコウ</t>
    </rPh>
    <phoneticPr fontId="2"/>
  </si>
  <si>
    <t>-</t>
    <phoneticPr fontId="2"/>
  </si>
  <si>
    <t>高知市、鏡村、土佐山村</t>
  </si>
  <si>
    <t>松山市、北条市、中島町</t>
  </si>
  <si>
    <t>-</t>
    <phoneticPr fontId="2"/>
  </si>
  <si>
    <t>-</t>
    <phoneticPr fontId="2"/>
  </si>
  <si>
    <t>-</t>
    <phoneticPr fontId="2"/>
  </si>
  <si>
    <t>-</t>
    <phoneticPr fontId="2"/>
  </si>
  <si>
    <t>-</t>
    <phoneticPr fontId="2"/>
  </si>
  <si>
    <t>-</t>
    <phoneticPr fontId="2"/>
  </si>
  <si>
    <t>-</t>
    <phoneticPr fontId="2"/>
  </si>
  <si>
    <t>-</t>
    <phoneticPr fontId="2"/>
  </si>
  <si>
    <t>旭川市、松山市（２市移行）</t>
    <rPh sb="0" eb="3">
      <t>アサヒカワシ</t>
    </rPh>
    <rPh sb="4" eb="7">
      <t>マツヤマシ</t>
    </rPh>
    <rPh sb="9" eb="10">
      <t>シ</t>
    </rPh>
    <rPh sb="10" eb="12">
      <t>イコウ</t>
    </rPh>
    <phoneticPr fontId="2"/>
  </si>
  <si>
    <t>・　基準日のデータがない場合は、直近のデータを記入し、その基準日をシート内の備考欄に併記。</t>
    <rPh sb="2" eb="5">
      <t>キジュンビ</t>
    </rPh>
    <rPh sb="12" eb="14">
      <t>バアイ</t>
    </rPh>
    <rPh sb="16" eb="17">
      <t>チョク</t>
    </rPh>
    <rPh sb="17" eb="18">
      <t>キン</t>
    </rPh>
    <rPh sb="23" eb="25">
      <t>キニュウ</t>
    </rPh>
    <rPh sb="29" eb="32">
      <t>キジュンビ</t>
    </rPh>
    <rPh sb="36" eb="37">
      <t>ナイ</t>
    </rPh>
    <rPh sb="38" eb="40">
      <t>ビコウ</t>
    </rPh>
    <rPh sb="40" eb="41">
      <t>ラン</t>
    </rPh>
    <rPh sb="42" eb="44">
      <t>ヘイキ</t>
    </rPh>
    <phoneticPr fontId="2"/>
  </si>
  <si>
    <t>年少・生産・65歳以上人口比率</t>
    <rPh sb="0" eb="2">
      <t>ネンショウ</t>
    </rPh>
    <rPh sb="3" eb="5">
      <t>セイサン</t>
    </rPh>
    <rPh sb="8" eb="9">
      <t>サイ</t>
    </rPh>
    <rPh sb="9" eb="11">
      <t>イジョウ</t>
    </rPh>
    <rPh sb="11" eb="13">
      <t>ジンコウ</t>
    </rPh>
    <rPh sb="13" eb="15">
      <t>ヒリツ</t>
    </rPh>
    <phoneticPr fontId="2"/>
  </si>
  <si>
    <t>■指標の記入に当たって</t>
    <rPh sb="1" eb="3">
      <t>シヒョウ</t>
    </rPh>
    <rPh sb="4" eb="6">
      <t>キニュウ</t>
    </rPh>
    <rPh sb="7" eb="8">
      <t>ア</t>
    </rPh>
    <phoneticPr fontId="2"/>
  </si>
  <si>
    <t>ⅳ　市税内訳
ⅴ　市税徴収率</t>
    <rPh sb="2" eb="4">
      <t>シゼイ</t>
    </rPh>
    <rPh sb="4" eb="6">
      <t>ウチワケ</t>
    </rPh>
    <phoneticPr fontId="2"/>
  </si>
  <si>
    <t>ⅰ　歳入・歳出等総額
ⅱ　歳入内訳（款別）
ⅲ　歳出内訳（目的別）</t>
    <rPh sb="2" eb="4">
      <t>サイニュウ</t>
    </rPh>
    <rPh sb="5" eb="7">
      <t>サイシュツ</t>
    </rPh>
    <rPh sb="7" eb="8">
      <t>トウ</t>
    </rPh>
    <rPh sb="8" eb="10">
      <t>ソウガク</t>
    </rPh>
    <phoneticPr fontId="2"/>
  </si>
  <si>
    <t>☐レクリエーション・スポーツ施設：競技場、野球場、体育館、テニスコート、プール等</t>
    <rPh sb="14" eb="16">
      <t>シセツ</t>
    </rPh>
    <rPh sb="17" eb="20">
      <t>キョウギジョウ</t>
    </rPh>
    <rPh sb="21" eb="23">
      <t>ヤキュウ</t>
    </rPh>
    <rPh sb="23" eb="24">
      <t>ジョウ</t>
    </rPh>
    <rPh sb="25" eb="28">
      <t>タイイクカン</t>
    </rPh>
    <rPh sb="39" eb="40">
      <t>トウ</t>
    </rPh>
    <phoneticPr fontId="2"/>
  </si>
  <si>
    <t>☐産業振興施設：情報提供施設、展示場施設等</t>
    <rPh sb="1" eb="3">
      <t>サンギョウ</t>
    </rPh>
    <rPh sb="3" eb="5">
      <t>シンコウ</t>
    </rPh>
    <rPh sb="5" eb="7">
      <t>シセツ</t>
    </rPh>
    <rPh sb="8" eb="10">
      <t>ジョウホウ</t>
    </rPh>
    <rPh sb="10" eb="12">
      <t>テイキョウ</t>
    </rPh>
    <rPh sb="12" eb="14">
      <t>シセツ</t>
    </rPh>
    <rPh sb="14" eb="15">
      <t>キュウジョウ</t>
    </rPh>
    <rPh sb="15" eb="18">
      <t>テンジジョウ</t>
    </rPh>
    <rPh sb="18" eb="20">
      <t>シセツ</t>
    </rPh>
    <rPh sb="20" eb="21">
      <t>トウ</t>
    </rPh>
    <phoneticPr fontId="2"/>
  </si>
  <si>
    <t>☐基盤施設：駐車場、公園、水道施設、下水道終末処理場等</t>
    <rPh sb="1" eb="3">
      <t>キバン</t>
    </rPh>
    <rPh sb="3" eb="5">
      <t>シセツ</t>
    </rPh>
    <rPh sb="6" eb="9">
      <t>チュウシャジョウ</t>
    </rPh>
    <rPh sb="10" eb="12">
      <t>コウエン</t>
    </rPh>
    <rPh sb="13" eb="15">
      <t>スイドウ</t>
    </rPh>
    <rPh sb="15" eb="17">
      <t>シセツ</t>
    </rPh>
    <rPh sb="18" eb="21">
      <t>ゲスイドウ</t>
    </rPh>
    <rPh sb="21" eb="23">
      <t>シュウマツ</t>
    </rPh>
    <rPh sb="23" eb="25">
      <t>ショリ</t>
    </rPh>
    <rPh sb="25" eb="26">
      <t>ジョウ</t>
    </rPh>
    <rPh sb="26" eb="27">
      <t>トウ</t>
    </rPh>
    <phoneticPr fontId="2"/>
  </si>
  <si>
    <t>☐文教施設：市民会館、文化会館、博物館、美術館、自然の家等</t>
    <rPh sb="1" eb="3">
      <t>ブンキョウ</t>
    </rPh>
    <rPh sb="3" eb="5">
      <t>シセツ</t>
    </rPh>
    <rPh sb="6" eb="8">
      <t>シミン</t>
    </rPh>
    <rPh sb="8" eb="10">
      <t>カイカン</t>
    </rPh>
    <rPh sb="11" eb="13">
      <t>ブンカ</t>
    </rPh>
    <rPh sb="13" eb="15">
      <t>カイカン</t>
    </rPh>
    <rPh sb="16" eb="19">
      <t>ハクブツカン</t>
    </rPh>
    <rPh sb="20" eb="23">
      <t>ビジュツカン</t>
    </rPh>
    <rPh sb="24" eb="26">
      <t>シゼン</t>
    </rPh>
    <rPh sb="27" eb="28">
      <t>イエ</t>
    </rPh>
    <rPh sb="28" eb="29">
      <t>トウ</t>
    </rPh>
    <phoneticPr fontId="2"/>
  </si>
  <si>
    <t>☐社会福祉施設：病院、老人福祉センター等</t>
    <rPh sb="1" eb="3">
      <t>シャカイ</t>
    </rPh>
    <rPh sb="3" eb="5">
      <t>フクシ</t>
    </rPh>
    <rPh sb="5" eb="7">
      <t>シセツ</t>
    </rPh>
    <rPh sb="8" eb="10">
      <t>ビョウイン</t>
    </rPh>
    <rPh sb="11" eb="13">
      <t>ロウジン</t>
    </rPh>
    <rPh sb="13" eb="15">
      <t>フクシ</t>
    </rPh>
    <rPh sb="19" eb="20">
      <t>トウ</t>
    </rPh>
    <phoneticPr fontId="2"/>
  </si>
  <si>
    <t>☐行政財産、普通財産の延べ床面積は、地方自治法第233条第1項及び地方自治法施行令第166条第2項</t>
    <rPh sb="1" eb="3">
      <t>ギョウセイ</t>
    </rPh>
    <rPh sb="3" eb="5">
      <t>ザイサン</t>
    </rPh>
    <rPh sb="6" eb="8">
      <t>フツウ</t>
    </rPh>
    <rPh sb="8" eb="10">
      <t>ザイサン</t>
    </rPh>
    <rPh sb="18" eb="20">
      <t>チホウ</t>
    </rPh>
    <rPh sb="20" eb="22">
      <t>ジチ</t>
    </rPh>
    <rPh sb="22" eb="23">
      <t>ホウ</t>
    </rPh>
    <rPh sb="23" eb="24">
      <t>ダイ</t>
    </rPh>
    <rPh sb="27" eb="28">
      <t>ジョウ</t>
    </rPh>
    <rPh sb="28" eb="29">
      <t>ダイ</t>
    </rPh>
    <rPh sb="30" eb="31">
      <t>コウ</t>
    </rPh>
    <rPh sb="31" eb="32">
      <t>オヨ</t>
    </rPh>
    <rPh sb="33" eb="35">
      <t>チホウ</t>
    </rPh>
    <rPh sb="35" eb="37">
      <t>ジチ</t>
    </rPh>
    <rPh sb="37" eb="38">
      <t>ホウ</t>
    </rPh>
    <rPh sb="38" eb="41">
      <t>セコウレイ</t>
    </rPh>
    <rPh sb="41" eb="42">
      <t>ダイ</t>
    </rPh>
    <rPh sb="45" eb="46">
      <t>ジョウ</t>
    </rPh>
    <rPh sb="46" eb="47">
      <t>ダイ</t>
    </rPh>
    <rPh sb="48" eb="49">
      <t>コウ</t>
    </rPh>
    <phoneticPr fontId="2"/>
  </si>
  <si>
    <t>☐スポーツ施設は、主体が市のもので、有料施設を記入</t>
    <rPh sb="5" eb="7">
      <t>シセツ</t>
    </rPh>
    <rPh sb="9" eb="11">
      <t>シュタイ</t>
    </rPh>
    <rPh sb="12" eb="13">
      <t>シ</t>
    </rPh>
    <rPh sb="18" eb="20">
      <t>ユウリョウ</t>
    </rPh>
    <rPh sb="20" eb="22">
      <t>シセツ</t>
    </rPh>
    <rPh sb="23" eb="25">
      <t>キニュウ</t>
    </rPh>
    <phoneticPr fontId="2"/>
  </si>
  <si>
    <t>☐指定介護サービス事業所数は、指定居宅サービス事業所、指定地域密着型サービス事業所、</t>
    <rPh sb="1" eb="3">
      <t>シテイ</t>
    </rPh>
    <rPh sb="3" eb="5">
      <t>カイゴ</t>
    </rPh>
    <rPh sb="9" eb="12">
      <t>ジギョウショ</t>
    </rPh>
    <rPh sb="12" eb="13">
      <t>スウ</t>
    </rPh>
    <phoneticPr fontId="2"/>
  </si>
  <si>
    <t>☐教職員数は、本務者のみ記入　</t>
    <phoneticPr fontId="2"/>
  </si>
  <si>
    <t>☐図書館は、市立のみ記入</t>
    <phoneticPr fontId="2"/>
  </si>
  <si>
    <t>☐文化施設は、</t>
    <rPh sb="1" eb="3">
      <t>ブンカ</t>
    </rPh>
    <rPh sb="3" eb="5">
      <t>シセツ</t>
    </rPh>
    <phoneticPr fontId="2"/>
  </si>
  <si>
    <t>・リサイクル率・・（〔直接資源化量+中間処理後再生利用量+集団回収量〕/〔ごみ処理量+集団回収量〕）×100</t>
    <phoneticPr fontId="2"/>
  </si>
  <si>
    <r>
      <t xml:space="preserve">職員総数
一般職員の職員数、平均年齢、
平均給料月額、ラスパイレス指数、
</t>
    </r>
    <r>
      <rPr>
        <sz val="11"/>
        <rFont val="ＭＳ Ｐゴシック"/>
        <family val="3"/>
        <charset val="128"/>
      </rPr>
      <t xml:space="preserve">審議会等の女性参画率、管理職に占める女性比率
</t>
    </r>
    <rPh sb="0" eb="2">
      <t>ショクイン</t>
    </rPh>
    <rPh sb="2" eb="4">
      <t>ソウスウ</t>
    </rPh>
    <rPh sb="5" eb="7">
      <t>イッパン</t>
    </rPh>
    <rPh sb="7" eb="9">
      <t>ショクイン</t>
    </rPh>
    <rPh sb="10" eb="12">
      <t>ショクイン</t>
    </rPh>
    <rPh sb="12" eb="13">
      <t>スウ</t>
    </rPh>
    <rPh sb="14" eb="16">
      <t>ヘイキン</t>
    </rPh>
    <rPh sb="16" eb="18">
      <t>ネンレイ</t>
    </rPh>
    <rPh sb="20" eb="22">
      <t>ヘイキン</t>
    </rPh>
    <rPh sb="22" eb="24">
      <t>キュウリョウ</t>
    </rPh>
    <rPh sb="24" eb="25">
      <t>ツキ</t>
    </rPh>
    <rPh sb="25" eb="26">
      <t>ガク</t>
    </rPh>
    <rPh sb="33" eb="35">
      <t>シスウ</t>
    </rPh>
    <rPh sb="37" eb="40">
      <t>シンギカイ</t>
    </rPh>
    <rPh sb="40" eb="41">
      <t>トウ</t>
    </rPh>
    <rPh sb="42" eb="44">
      <t>ジョセイ</t>
    </rPh>
    <rPh sb="44" eb="46">
      <t>サンカク</t>
    </rPh>
    <rPh sb="46" eb="47">
      <t>リツ</t>
    </rPh>
    <rPh sb="48" eb="50">
      <t>カンリ</t>
    </rPh>
    <rPh sb="50" eb="51">
      <t>ショク</t>
    </rPh>
    <rPh sb="52" eb="53">
      <t>シ</t>
    </rPh>
    <rPh sb="55" eb="57">
      <t>ジョセイ</t>
    </rPh>
    <rPh sb="57" eb="59">
      <t>ヒリツ</t>
    </rPh>
    <phoneticPr fontId="2"/>
  </si>
  <si>
    <t>管理職の女性比率</t>
    <rPh sb="0" eb="2">
      <t>カンリ</t>
    </rPh>
    <rPh sb="2" eb="3">
      <t>ショク</t>
    </rPh>
    <rPh sb="4" eb="6">
      <t>ジョセイ</t>
    </rPh>
    <rPh sb="6" eb="8">
      <t>ヒリツ</t>
    </rPh>
    <phoneticPr fontId="2"/>
  </si>
  <si>
    <t>％</t>
    <phoneticPr fontId="2"/>
  </si>
  <si>
    <t>うち一般
行政職</t>
    <rPh sb="2" eb="4">
      <t>イッパン</t>
    </rPh>
    <rPh sb="5" eb="7">
      <t>ギョウセイ</t>
    </rPh>
    <rPh sb="7" eb="8">
      <t>ショク</t>
    </rPh>
    <phoneticPr fontId="2"/>
  </si>
  <si>
    <t>％</t>
    <phoneticPr fontId="2"/>
  </si>
  <si>
    <t>義務教育学校</t>
    <rPh sb="0" eb="2">
      <t>ギム</t>
    </rPh>
    <rPh sb="2" eb="4">
      <t>キョウイク</t>
    </rPh>
    <rPh sb="4" eb="6">
      <t>ガッコウ</t>
    </rPh>
    <phoneticPr fontId="2"/>
  </si>
  <si>
    <t>☐審議会等の女性参画率は、内閣府男女共同参画局「地方公共団体における男女共同参画の形成又は女性に関する施策の</t>
    <rPh sb="51" eb="53">
      <t>シサク</t>
    </rPh>
    <phoneticPr fontId="2"/>
  </si>
  <si>
    <t>☐管理職に占める女性比率は、内閣府男女共同参画局「地方公共団体における男女共同参画の形成又は女性に関する施策の</t>
    <rPh sb="1" eb="3">
      <t>カンリ</t>
    </rPh>
    <rPh sb="3" eb="4">
      <t>ショク</t>
    </rPh>
    <rPh sb="5" eb="6">
      <t>シ</t>
    </rPh>
    <rPh sb="10" eb="12">
      <t>ヒリツ</t>
    </rPh>
    <rPh sb="52" eb="54">
      <t>シサク</t>
    </rPh>
    <phoneticPr fontId="2"/>
  </si>
  <si>
    <t>介護療養型医療施設</t>
    <rPh sb="0" eb="2">
      <t>カイゴ</t>
    </rPh>
    <rPh sb="2" eb="5">
      <t>リョウヨウガタ</t>
    </rPh>
    <rPh sb="5" eb="7">
      <t>イリョウ</t>
    </rPh>
    <rPh sb="7" eb="9">
      <t>シセツ</t>
    </rPh>
    <phoneticPr fontId="2"/>
  </si>
  <si>
    <t>八戸市（１市移行）</t>
    <rPh sb="0" eb="2">
      <t>ハチノヘ</t>
    </rPh>
    <rPh sb="2" eb="3">
      <t>シ</t>
    </rPh>
    <rPh sb="3" eb="4">
      <t>トヨイチ</t>
    </rPh>
    <rPh sb="5" eb="6">
      <t>シ</t>
    </rPh>
    <rPh sb="6" eb="8">
      <t>イコウ</t>
    </rPh>
    <phoneticPr fontId="2"/>
  </si>
  <si>
    <t>平成27年国勢調査人口</t>
    <rPh sb="0" eb="2">
      <t>ヘイセイ</t>
    </rPh>
    <rPh sb="4" eb="5">
      <t>ネン</t>
    </rPh>
    <rPh sb="5" eb="7">
      <t>コクセイ</t>
    </rPh>
    <rPh sb="7" eb="9">
      <t>チョウサ</t>
    </rPh>
    <rPh sb="9" eb="11">
      <t>ジンコウ</t>
    </rPh>
    <phoneticPr fontId="2"/>
  </si>
  <si>
    <t>八戸市</t>
    <rPh sb="0" eb="2">
      <t>ハチノヘ</t>
    </rPh>
    <phoneticPr fontId="2"/>
  </si>
  <si>
    <t>呉市</t>
    <rPh sb="0" eb="2">
      <t>クレシ</t>
    </rPh>
    <phoneticPr fontId="2"/>
  </si>
  <si>
    <t>佐世保市</t>
    <rPh sb="0" eb="4">
      <t>サセボシ</t>
    </rPh>
    <phoneticPr fontId="2"/>
  </si>
  <si>
    <t>-</t>
    <phoneticPr fontId="2"/>
  </si>
  <si>
    <t>　  各指標における記号の説明は次のとおり。</t>
    <rPh sb="3" eb="4">
      <t>カク</t>
    </rPh>
    <rPh sb="4" eb="6">
      <t>シヒョウ</t>
    </rPh>
    <rPh sb="10" eb="12">
      <t>キゴウ</t>
    </rPh>
    <rPh sb="13" eb="15">
      <t>セツメイ</t>
    </rPh>
    <rPh sb="16" eb="17">
      <t>ツギ</t>
    </rPh>
    <phoneticPr fontId="2"/>
  </si>
  <si>
    <t>　　　　「0」   　該当する数値は存在するが、単位に満たない場合</t>
    <rPh sb="16" eb="17">
      <t>アタイ</t>
    </rPh>
    <rPh sb="31" eb="33">
      <t>バアイ</t>
    </rPh>
    <phoneticPr fontId="2"/>
  </si>
  <si>
    <t>　　　　「-」     定義上、該当する数値が存在しない場合（皆無を含む）</t>
    <rPh sb="21" eb="22">
      <t>アタイ</t>
    </rPh>
    <phoneticPr fontId="2"/>
  </si>
  <si>
    <t>八戸市</t>
    <rPh sb="0" eb="3">
      <t>ハチノヘシ</t>
    </rPh>
    <phoneticPr fontId="2"/>
  </si>
  <si>
    <t>八戸市、南郷村</t>
    <rPh sb="0" eb="3">
      <t>ハチノヘシ</t>
    </rPh>
    <rPh sb="4" eb="6">
      <t>ナンゴウ</t>
    </rPh>
    <rPh sb="6" eb="7">
      <t>ムラ</t>
    </rPh>
    <phoneticPr fontId="2"/>
  </si>
  <si>
    <t>農業（2015年農林業センサス）</t>
    <rPh sb="0" eb="2">
      <t>ノウギョウ</t>
    </rPh>
    <rPh sb="7" eb="8">
      <t>ネン</t>
    </rPh>
    <rPh sb="8" eb="11">
      <t>ノウリンギョウ</t>
    </rPh>
    <phoneticPr fontId="2"/>
  </si>
  <si>
    <t>-</t>
    <phoneticPr fontId="2"/>
  </si>
  <si>
    <t>呉市、下蒲刈町</t>
    <rPh sb="0" eb="2">
      <t>クレシ</t>
    </rPh>
    <rPh sb="3" eb="7">
      <t>シモカマガリチョウ</t>
    </rPh>
    <phoneticPr fontId="2"/>
  </si>
  <si>
    <t>編入</t>
    <phoneticPr fontId="2"/>
  </si>
  <si>
    <t>呉市、川尻町</t>
    <rPh sb="0" eb="2">
      <t>クレシ</t>
    </rPh>
    <rPh sb="3" eb="5">
      <t>カワジリ</t>
    </rPh>
    <rPh sb="5" eb="6">
      <t>マチ</t>
    </rPh>
    <phoneticPr fontId="2"/>
  </si>
  <si>
    <t>呉市、音戸町、倉橋町、蒲刈町、安浦町、豊浜町、豊町</t>
    <phoneticPr fontId="2"/>
  </si>
  <si>
    <t>吉井町、世知原町</t>
    <rPh sb="0" eb="3">
      <t>ヨシイチョウ</t>
    </rPh>
    <rPh sb="4" eb="7">
      <t>セチバル</t>
    </rPh>
    <rPh sb="7" eb="8">
      <t>マチ</t>
    </rPh>
    <phoneticPr fontId="2"/>
  </si>
  <si>
    <t>小佐々町、宇久町</t>
    <rPh sb="0" eb="4">
      <t>コサザチョウ</t>
    </rPh>
    <rPh sb="5" eb="8">
      <t>ウクマチ</t>
    </rPh>
    <phoneticPr fontId="2"/>
  </si>
  <si>
    <t>江迎町、鹿町町</t>
    <rPh sb="0" eb="2">
      <t>エムカエ</t>
    </rPh>
    <rPh sb="2" eb="3">
      <t>マチ</t>
    </rPh>
    <rPh sb="4" eb="6">
      <t>シカマチ</t>
    </rPh>
    <rPh sb="6" eb="7">
      <t>マチ</t>
    </rPh>
    <phoneticPr fontId="2"/>
  </si>
  <si>
    <t>編入</t>
    <phoneticPr fontId="2"/>
  </si>
  <si>
    <t>-</t>
    <phoneticPr fontId="2"/>
  </si>
  <si>
    <t>浄水施設
の耐震化
率</t>
    <rPh sb="0" eb="2">
      <t>ジョウスイ</t>
    </rPh>
    <rPh sb="2" eb="4">
      <t>シセツ</t>
    </rPh>
    <rPh sb="6" eb="9">
      <t>タイシンカ</t>
    </rPh>
    <rPh sb="10" eb="11">
      <t>リツ</t>
    </rPh>
    <phoneticPr fontId="2"/>
  </si>
  <si>
    <t>１人当た
り年間
使用量</t>
    <phoneticPr fontId="2"/>
  </si>
  <si>
    <t>配水池
の耐震化
率</t>
    <rPh sb="0" eb="2">
      <t>ハイスイ</t>
    </rPh>
    <rPh sb="2" eb="3">
      <t>イケ</t>
    </rPh>
    <rPh sb="5" eb="7">
      <t>タイシン</t>
    </rPh>
    <rPh sb="7" eb="8">
      <t>ケ</t>
    </rPh>
    <rPh sb="9" eb="10">
      <t>リツ</t>
    </rPh>
    <phoneticPr fontId="2"/>
  </si>
  <si>
    <t>管路の
耐震管
率</t>
    <rPh sb="0" eb="2">
      <t>カンロ</t>
    </rPh>
    <rPh sb="4" eb="6">
      <t>タイシン</t>
    </rPh>
    <rPh sb="6" eb="7">
      <t>カン</t>
    </rPh>
    <rPh sb="8" eb="9">
      <t>リツ</t>
    </rPh>
    <phoneticPr fontId="2"/>
  </si>
  <si>
    <r>
      <t xml:space="preserve">人件費
比率
</t>
    </r>
    <r>
      <rPr>
        <sz val="11"/>
        <rFont val="ＭＳ Ｐ明朝"/>
        <family val="1"/>
        <charset val="128"/>
      </rPr>
      <t>(構成比)</t>
    </r>
    <rPh sb="0" eb="3">
      <t>ジンケンヒ</t>
    </rPh>
    <rPh sb="4" eb="6">
      <t>ヒリツ</t>
    </rPh>
    <rPh sb="8" eb="11">
      <t>コウセイヒ</t>
    </rPh>
    <phoneticPr fontId="2"/>
  </si>
  <si>
    <t>☐人件費比率は、構成比を記入</t>
    <rPh sb="1" eb="4">
      <t>ジンケンヒ</t>
    </rPh>
    <rPh sb="4" eb="6">
      <t>ヒリツ</t>
    </rPh>
    <rPh sb="8" eb="11">
      <t>コウセイヒ</t>
    </rPh>
    <rPh sb="12" eb="14">
      <t>キニュウ</t>
    </rPh>
    <phoneticPr fontId="2"/>
  </si>
  <si>
    <r>
      <t>世帯数・</t>
    </r>
    <r>
      <rPr>
        <sz val="11"/>
        <rFont val="ＭＳ Ｐゴシック"/>
        <family val="3"/>
        <charset val="128"/>
      </rPr>
      <t>昼夜間人口比率・行政区域面積・人口密度・人口集中地区・姉妹友好都市数</t>
    </r>
    <rPh sb="0" eb="3">
      <t>セタイスウ</t>
    </rPh>
    <rPh sb="4" eb="6">
      <t>チュウヤ</t>
    </rPh>
    <rPh sb="6" eb="7">
      <t>カン</t>
    </rPh>
    <rPh sb="7" eb="9">
      <t>ジンコウ</t>
    </rPh>
    <rPh sb="9" eb="11">
      <t>ヒリツ</t>
    </rPh>
    <rPh sb="12" eb="14">
      <t>ギョウセイ</t>
    </rPh>
    <rPh sb="14" eb="16">
      <t>クイキ</t>
    </rPh>
    <rPh sb="16" eb="18">
      <t>メンセキ</t>
    </rPh>
    <rPh sb="19" eb="21">
      <t>ジンコウ</t>
    </rPh>
    <rPh sb="21" eb="23">
      <t>ミツド</t>
    </rPh>
    <rPh sb="24" eb="26">
      <t>ジンコウ</t>
    </rPh>
    <rPh sb="26" eb="28">
      <t>シュウチュウ</t>
    </rPh>
    <rPh sb="28" eb="30">
      <t>チク</t>
    </rPh>
    <phoneticPr fontId="2"/>
  </si>
  <si>
    <t>☐昼夜間人口比率は、平成27年国勢調査における昼間人口を夜間人口で除して得た数を記入</t>
    <rPh sb="1" eb="3">
      <t>チュウヤ</t>
    </rPh>
    <rPh sb="4" eb="6">
      <t>ジンコウ</t>
    </rPh>
    <rPh sb="6" eb="8">
      <t>ヒリツ</t>
    </rPh>
    <rPh sb="10" eb="12">
      <t>ヘイセイ</t>
    </rPh>
    <rPh sb="14" eb="15">
      <t>ネン</t>
    </rPh>
    <rPh sb="38" eb="39">
      <t>カズ</t>
    </rPh>
    <rPh sb="40" eb="42">
      <t>キニュウ</t>
    </rPh>
    <phoneticPr fontId="2"/>
  </si>
  <si>
    <t>☐人口集中地区は、平成27年国勢調査より記入</t>
    <phoneticPr fontId="2"/>
  </si>
  <si>
    <t>☐保育所入所待機児童数は、厚生労働省「保育所等利用待機児童数調査」</t>
    <rPh sb="1" eb="3">
      <t>ホイク</t>
    </rPh>
    <rPh sb="3" eb="4">
      <t>ショ</t>
    </rPh>
    <rPh sb="4" eb="6">
      <t>ニュウショ</t>
    </rPh>
    <rPh sb="6" eb="8">
      <t>タイキ</t>
    </rPh>
    <rPh sb="8" eb="10">
      <t>ジドウ</t>
    </rPh>
    <rPh sb="10" eb="11">
      <t>スウ</t>
    </rPh>
    <rPh sb="13" eb="15">
      <t>コウセイ</t>
    </rPh>
    <rPh sb="15" eb="18">
      <t>ロウドウショウ</t>
    </rPh>
    <phoneticPr fontId="2"/>
  </si>
  <si>
    <t>工業（平成28年経済センサス活動調査）</t>
    <rPh sb="0" eb="2">
      <t>コウギョウ</t>
    </rPh>
    <rPh sb="8" eb="10">
      <t>ケイザイ</t>
    </rPh>
    <rPh sb="14" eb="16">
      <t>カツドウ</t>
    </rPh>
    <rPh sb="16" eb="18">
      <t>チョウサ</t>
    </rPh>
    <phoneticPr fontId="2"/>
  </si>
  <si>
    <t>☐管路の耐震管率、浄水施設及び配水池の耐震化率は、水道事業ガイドラインに基づく業務指標（ＰＩ）より算出</t>
    <phoneticPr fontId="2"/>
  </si>
  <si>
    <t xml:space="preserve">     ・管路の耐震管率＝(耐震管延長(km)/管路延長(km))×100</t>
    <phoneticPr fontId="2"/>
  </si>
  <si>
    <t xml:space="preserve">     ・浄水施設の耐震化率＝耐震対策の施された浄水施設能力（㎥/日）／全浄水施設能力（㎥/日）×100</t>
    <phoneticPr fontId="2"/>
  </si>
  <si>
    <t xml:space="preserve">     ・配水池の耐震化率＝耐震対策の施された配水池有効容量（㎥）／配水池等有効容量（㎥）×100</t>
    <phoneticPr fontId="2"/>
  </si>
  <si>
    <t>福島市</t>
    <rPh sb="0" eb="3">
      <t>フクシマシ</t>
    </rPh>
    <phoneticPr fontId="2"/>
  </si>
  <si>
    <t>川口市</t>
    <rPh sb="0" eb="3">
      <t>カワグチシ</t>
    </rPh>
    <phoneticPr fontId="2"/>
  </si>
  <si>
    <t>八尾市</t>
    <rPh sb="0" eb="3">
      <t>ヤオシ</t>
    </rPh>
    <phoneticPr fontId="2"/>
  </si>
  <si>
    <t>明石市</t>
    <rPh sb="0" eb="3">
      <t>アカシシ</t>
    </rPh>
    <phoneticPr fontId="2"/>
  </si>
  <si>
    <t>鳥取市</t>
    <rPh sb="0" eb="3">
      <t>トットリシ</t>
    </rPh>
    <phoneticPr fontId="2"/>
  </si>
  <si>
    <t>松江市</t>
    <rPh sb="0" eb="3">
      <t>マツエシ</t>
    </rPh>
    <phoneticPr fontId="2"/>
  </si>
  <si>
    <t>福島市、川口市、八尾市、明石市、鳥取市、松江市（６市移行）</t>
    <rPh sb="0" eb="2">
      <t>フクシマ</t>
    </rPh>
    <rPh sb="2" eb="3">
      <t>シ</t>
    </rPh>
    <rPh sb="4" eb="6">
      <t>カワグチ</t>
    </rPh>
    <rPh sb="6" eb="7">
      <t>シ</t>
    </rPh>
    <rPh sb="8" eb="11">
      <t>ヤオシ</t>
    </rPh>
    <rPh sb="12" eb="15">
      <t>アカシシ</t>
    </rPh>
    <rPh sb="16" eb="19">
      <t>トットリシ</t>
    </rPh>
    <rPh sb="20" eb="23">
      <t>マツエシ</t>
    </rPh>
    <rPh sb="23" eb="24">
      <t>トヨイチ</t>
    </rPh>
    <rPh sb="25" eb="26">
      <t>シ</t>
    </rPh>
    <rPh sb="26" eb="28">
      <t>イコウ</t>
    </rPh>
    <phoneticPr fontId="2"/>
  </si>
  <si>
    <t>農業</t>
    <rPh sb="0" eb="2">
      <t>ノウギョウ</t>
    </rPh>
    <phoneticPr fontId="2"/>
  </si>
  <si>
    <t>地域密着型特別養護老人ﾎｰﾑ</t>
    <phoneticPr fontId="2"/>
  </si>
  <si>
    <t>　　　　</t>
    <phoneticPr fontId="2"/>
  </si>
  <si>
    <t>介護医療院</t>
    <rPh sb="0" eb="2">
      <t>カイゴ</t>
    </rPh>
    <rPh sb="2" eb="4">
      <t>イリョウ</t>
    </rPh>
    <rPh sb="4" eb="5">
      <t>イン</t>
    </rPh>
    <phoneticPr fontId="2"/>
  </si>
  <si>
    <t>☐人口普及率は、対給水区域内人口普及率を記入</t>
    <phoneticPr fontId="2"/>
  </si>
  <si>
    <t>サービス付き高齢者向け住宅数</t>
    <rPh sb="4" eb="5">
      <t>ツ</t>
    </rPh>
    <rPh sb="6" eb="9">
      <t>コウレイシャ</t>
    </rPh>
    <rPh sb="9" eb="10">
      <t>ム</t>
    </rPh>
    <rPh sb="11" eb="13">
      <t>ジュウタク</t>
    </rPh>
    <rPh sb="13" eb="14">
      <t>スウ</t>
    </rPh>
    <phoneticPr fontId="2"/>
  </si>
  <si>
    <t>　大ホールが２つ以上ある場合は合計数</t>
    <phoneticPr fontId="2"/>
  </si>
  <si>
    <t>　　　　「...」    不詳、数値が得られない（計測不明の）場合</t>
    <phoneticPr fontId="2"/>
  </si>
  <si>
    <t>・　指標について該当なしは「－」(皆無を含む)、単位未満は「０」、不詳は「...」と記入。</t>
    <rPh sb="33" eb="35">
      <t>フショウ</t>
    </rPh>
    <rPh sb="42" eb="44">
      <t>キニュウ</t>
    </rPh>
    <phoneticPr fontId="2"/>
  </si>
  <si>
    <t>救急出動件数</t>
    <rPh sb="0" eb="2">
      <t>キュウキュウ</t>
    </rPh>
    <rPh sb="2" eb="4">
      <t>シュツドウ</t>
    </rPh>
    <rPh sb="4" eb="6">
      <t>ケンスウ</t>
    </rPh>
    <phoneticPr fontId="2"/>
  </si>
  <si>
    <t>か所</t>
    <rPh sb="1" eb="2">
      <t>ショ</t>
    </rPh>
    <phoneticPr fontId="2"/>
  </si>
  <si>
    <t>か所</t>
    <phoneticPr fontId="2"/>
  </si>
  <si>
    <r>
      <t>産業別</t>
    </r>
    <r>
      <rPr>
        <sz val="11"/>
        <rFont val="ＭＳ Ｐゴシック"/>
        <family val="3"/>
        <charset val="128"/>
      </rPr>
      <t>従業者数</t>
    </r>
    <rPh sb="0" eb="2">
      <t>サンギョウ</t>
    </rPh>
    <rPh sb="2" eb="3">
      <t>ベツ</t>
    </rPh>
    <rPh sb="3" eb="4">
      <t>ジュウ</t>
    </rPh>
    <rPh sb="4" eb="7">
      <t>ギョウシャスウ</t>
    </rPh>
    <rPh sb="6" eb="7">
      <t>スウ</t>
    </rPh>
    <phoneticPr fontId="2"/>
  </si>
  <si>
    <r>
      <t>消防施設</t>
    </r>
    <r>
      <rPr>
        <sz val="11"/>
        <rFont val="ＭＳ Ｐゴシック"/>
        <family val="3"/>
        <charset val="128"/>
      </rPr>
      <t>・活動</t>
    </r>
    <rPh sb="0" eb="2">
      <t>ショウボウ</t>
    </rPh>
    <rPh sb="2" eb="4">
      <t>シセツ</t>
    </rPh>
    <rPh sb="5" eb="7">
      <t>カツドウ</t>
    </rPh>
    <phoneticPr fontId="2"/>
  </si>
  <si>
    <t>山形市</t>
    <rPh sb="0" eb="3">
      <t>ヤマガタシ</t>
    </rPh>
    <phoneticPr fontId="2"/>
  </si>
  <si>
    <t>福井市</t>
    <rPh sb="0" eb="3">
      <t>フクイシ</t>
    </rPh>
    <phoneticPr fontId="2"/>
  </si>
  <si>
    <t>甲府市</t>
    <rPh sb="0" eb="3">
      <t>コウフシ</t>
    </rPh>
    <phoneticPr fontId="2"/>
  </si>
  <si>
    <t>寝屋川市</t>
    <rPh sb="0" eb="4">
      <t>ネヤガワシ</t>
    </rPh>
    <phoneticPr fontId="2"/>
  </si>
  <si>
    <t>病床数（病院及び診療所）</t>
    <rPh sb="0" eb="2">
      <t>ビョウショウ</t>
    </rPh>
    <rPh sb="2" eb="3">
      <t>スウ</t>
    </rPh>
    <rPh sb="4" eb="6">
      <t>ビョウイン</t>
    </rPh>
    <rPh sb="6" eb="7">
      <t>オヨ</t>
    </rPh>
    <rPh sb="8" eb="11">
      <t>シンリョウジョ</t>
    </rPh>
    <phoneticPr fontId="2"/>
  </si>
  <si>
    <t>産業別従業者数（平成28年経済センサス活動調査）</t>
    <rPh sb="0" eb="2">
      <t>サンギョウ</t>
    </rPh>
    <rPh sb="2" eb="3">
      <t>ベツ</t>
    </rPh>
    <rPh sb="3" eb="4">
      <t>ジュウ</t>
    </rPh>
    <rPh sb="4" eb="7">
      <t>ギョウシャスウ</t>
    </rPh>
    <rPh sb="6" eb="7">
      <t>スウ</t>
    </rPh>
    <rPh sb="19" eb="21">
      <t>カツドウ</t>
    </rPh>
    <rPh sb="21" eb="23">
      <t>チョウサ</t>
    </rPh>
    <phoneticPr fontId="2"/>
  </si>
  <si>
    <t>（平成28年経済センサス活動調査）</t>
    <rPh sb="1" eb="3">
      <t>ヘイセイ</t>
    </rPh>
    <rPh sb="5" eb="6">
      <t>ネン</t>
    </rPh>
    <rPh sb="6" eb="8">
      <t>ケイザイ</t>
    </rPh>
    <rPh sb="12" eb="14">
      <t>カツドウ</t>
    </rPh>
    <rPh sb="14" eb="16">
      <t>チョウサ</t>
    </rPh>
    <phoneticPr fontId="2"/>
  </si>
  <si>
    <t>経営耕地
総面積</t>
    <rPh sb="5" eb="6">
      <t>ソウ</t>
    </rPh>
    <phoneticPr fontId="2"/>
  </si>
  <si>
    <t>都道府県道</t>
    <rPh sb="0" eb="2">
      <t>トドウ</t>
    </rPh>
    <rPh sb="2" eb="4">
      <t>フケン</t>
    </rPh>
    <rPh sb="4" eb="5">
      <t>ミチ</t>
    </rPh>
    <phoneticPr fontId="2"/>
  </si>
  <si>
    <t>《消防施設・活動》</t>
    <rPh sb="1" eb="3">
      <t>ショウボウ</t>
    </rPh>
    <rPh sb="3" eb="5">
      <t>シセツ</t>
    </rPh>
    <rPh sb="6" eb="8">
      <t>カツドウ</t>
    </rPh>
    <phoneticPr fontId="2"/>
  </si>
  <si>
    <t>☐「大ホール収容定員」の大ホールは</t>
    <phoneticPr fontId="2"/>
  </si>
  <si>
    <t>　定員1,000名程度以上を目安とし、</t>
    <phoneticPr fontId="2"/>
  </si>
  <si>
    <t>山形市、福井市、甲府市、寝屋川市（４市移行）</t>
    <rPh sb="0" eb="3">
      <t>ヤマガタシ</t>
    </rPh>
    <rPh sb="4" eb="7">
      <t>フクイシ</t>
    </rPh>
    <rPh sb="8" eb="11">
      <t>コウフシ</t>
    </rPh>
    <rPh sb="12" eb="15">
      <t>ネヤガワ</t>
    </rPh>
    <rPh sb="15" eb="16">
      <t>シ</t>
    </rPh>
    <rPh sb="16" eb="17">
      <t>トヨイチ</t>
    </rPh>
    <rPh sb="18" eb="19">
      <t>シ</t>
    </rPh>
    <rPh sb="19" eb="21">
      <t>イコウ</t>
    </rPh>
    <phoneticPr fontId="2"/>
  </si>
  <si>
    <t>-</t>
  </si>
  <si>
    <t>人口密度</t>
    <rPh sb="0" eb="1">
      <t>ヒト</t>
    </rPh>
    <rPh sb="1" eb="2">
      <t>クチ</t>
    </rPh>
    <rPh sb="2" eb="3">
      <t>ミツ</t>
    </rPh>
    <rPh sb="3" eb="4">
      <t>ド</t>
    </rPh>
    <phoneticPr fontId="2"/>
  </si>
  <si>
    <t>鳥取市</t>
    <rPh sb="0" eb="2">
      <t>トットリ</t>
    </rPh>
    <phoneticPr fontId="2"/>
  </si>
  <si>
    <t>鳥取市、国府町、福部村、河原町、用瀬町、佐治村、気高町、鹿野町、青谷町</t>
    <rPh sb="0" eb="3">
      <t>トットリシ</t>
    </rPh>
    <phoneticPr fontId="2"/>
  </si>
  <si>
    <t>松江市、鹿島町、島根町、美保関町、八雲村、玉湯町、宍道町、八束町</t>
    <rPh sb="0" eb="3">
      <t>マツエシ</t>
    </rPh>
    <rPh sb="4" eb="7">
      <t>カシマチョウ</t>
    </rPh>
    <rPh sb="8" eb="11">
      <t>シマネチョウ</t>
    </rPh>
    <rPh sb="12" eb="16">
      <t>ミホノセキチョウ</t>
    </rPh>
    <rPh sb="17" eb="20">
      <t>ヤクモムラ</t>
    </rPh>
    <rPh sb="21" eb="24">
      <t>タマユチョウ</t>
    </rPh>
    <rPh sb="25" eb="28">
      <t>シンジチョウ</t>
    </rPh>
    <rPh sb="29" eb="31">
      <t>ヤツカ</t>
    </rPh>
    <rPh sb="31" eb="32">
      <t>チョウ</t>
    </rPh>
    <phoneticPr fontId="2"/>
  </si>
  <si>
    <t>松江市</t>
    <rPh sb="0" eb="2">
      <t>マツエ</t>
    </rPh>
    <rPh sb="2" eb="3">
      <t>シ</t>
    </rPh>
    <phoneticPr fontId="2"/>
  </si>
  <si>
    <t>新設</t>
    <phoneticPr fontId="2"/>
  </si>
  <si>
    <t>福井市、美山町、越廼村、清水町</t>
    <phoneticPr fontId="2"/>
  </si>
  <si>
    <t>福島市、飯野町</t>
    <phoneticPr fontId="2"/>
  </si>
  <si>
    <t>松江市</t>
    <phoneticPr fontId="2"/>
  </si>
  <si>
    <t>松江市、東出雲町</t>
    <phoneticPr fontId="2"/>
  </si>
  <si>
    <t>川口市、鳩ケ谷市</t>
    <phoneticPr fontId="2"/>
  </si>
  <si>
    <t>川口市</t>
    <phoneticPr fontId="2"/>
  </si>
  <si>
    <t>甲府市、中道町、上九一色村北部</t>
    <phoneticPr fontId="2"/>
  </si>
  <si>
    <t>　（表記は少数点以下四捨五入）</t>
    <rPh sb="2" eb="4">
      <t>ヒョウキ</t>
    </rPh>
    <rPh sb="5" eb="7">
      <t>ショウスウ</t>
    </rPh>
    <rPh sb="7" eb="8">
      <t>テン</t>
    </rPh>
    <rPh sb="8" eb="10">
      <t>イカ</t>
    </rPh>
    <rPh sb="10" eb="14">
      <t>シシャゴニュウ</t>
    </rPh>
    <phoneticPr fontId="2"/>
  </si>
  <si>
    <t>　指定居宅介護支援事業所、指定介護予防サービス事業所、</t>
    <phoneticPr fontId="2"/>
  </si>
  <si>
    <t>　指定地域密着型介護予防サービス事業所、指定介護予防支援事業所、総合事業事業所の数を記入（施設みなしを含み、</t>
    <rPh sb="32" eb="34">
      <t>ソウゴウ</t>
    </rPh>
    <rPh sb="34" eb="36">
      <t>ジギョウ</t>
    </rPh>
    <rPh sb="36" eb="38">
      <t>ジギョウ</t>
    </rPh>
    <rPh sb="38" eb="39">
      <t>ショ</t>
    </rPh>
    <phoneticPr fontId="2"/>
  </si>
  <si>
    <t>　健康保険法の規定によるみなし指定の事業所を含まない）</t>
    <phoneticPr fontId="2"/>
  </si>
  <si>
    <t>　※複数のサービスを行っている場合は、サービス毎に事業所をカウント。</t>
    <phoneticPr fontId="2"/>
  </si>
  <si>
    <t>　　（例）通所介護・介護予防通所介護を一体的に運営している○○デイサービス事業所は「２」とカウント。</t>
    <phoneticPr fontId="2"/>
  </si>
  <si>
    <t>　現在を記入</t>
    <rPh sb="1" eb="3">
      <t>ゲンザイ</t>
    </rPh>
    <rPh sb="4" eb="6">
      <t>キニュウ</t>
    </rPh>
    <phoneticPr fontId="2"/>
  </si>
  <si>
    <t>　より記入</t>
    <phoneticPr fontId="2"/>
  </si>
  <si>
    <t>☐リサイクル率・・（〔直接資源化量+中間処理後再生利用量+集団回収量〕/〔ごみ処理量+集団回収量〕）×100</t>
  </si>
  <si>
    <t>７　施　設</t>
    <rPh sb="2" eb="3">
      <t>シ</t>
    </rPh>
    <rPh sb="4" eb="5">
      <t>セツ</t>
    </rPh>
    <phoneticPr fontId="2"/>
  </si>
  <si>
    <t>３　保健・福祉</t>
    <rPh sb="2" eb="4">
      <t>ホケン</t>
    </rPh>
    <phoneticPr fontId="2"/>
  </si>
  <si>
    <t>佐世保市</t>
  </si>
  <si>
    <t>呉市</t>
  </si>
  <si>
    <t>松江市</t>
  </si>
  <si>
    <t>鳥取市</t>
  </si>
  <si>
    <t>明石市</t>
  </si>
  <si>
    <t>寝屋川市</t>
  </si>
  <si>
    <t>八尾市</t>
  </si>
  <si>
    <t>甲府市</t>
  </si>
  <si>
    <t>福井市</t>
  </si>
  <si>
    <t>川口市</t>
  </si>
  <si>
    <t>水戸市</t>
    <rPh sb="0" eb="3">
      <t>ミトシ</t>
    </rPh>
    <phoneticPr fontId="2"/>
  </si>
  <si>
    <t>吹田市</t>
    <rPh sb="0" eb="3">
      <t>スイタシ</t>
    </rPh>
    <phoneticPr fontId="2"/>
  </si>
  <si>
    <t>☐姉妹・友好都市は何らかの提携により交流している都市（パートナーシティなど）も含む</t>
    <phoneticPr fontId="2"/>
  </si>
  <si>
    <t>☐大学等は、市立（市が設立母体の</t>
    <rPh sb="1" eb="3">
      <t>ダイガク</t>
    </rPh>
    <rPh sb="3" eb="4">
      <t>トウ</t>
    </rPh>
    <rPh sb="6" eb="8">
      <t>イチリツキニュウ</t>
    </rPh>
    <phoneticPr fontId="2"/>
  </si>
  <si>
    <t>　　（雑誌、視聴覚資料を含む）</t>
    <rPh sb="3" eb="5">
      <t>ザッシ</t>
    </rPh>
    <rPh sb="6" eb="9">
      <t>シチョウカク</t>
    </rPh>
    <rPh sb="9" eb="11">
      <t>シリョウ</t>
    </rPh>
    <rPh sb="12" eb="13">
      <t>フク</t>
    </rPh>
    <phoneticPr fontId="2"/>
  </si>
  <si>
    <t>☐消防職員数は再任用職員（フルタイム）を含む。</t>
    <rPh sb="1" eb="3">
      <t>ショウボウ</t>
    </rPh>
    <rPh sb="3" eb="5">
      <t>ショクイン</t>
    </rPh>
    <rPh sb="5" eb="6">
      <t>スウ</t>
    </rPh>
    <rPh sb="7" eb="10">
      <t>サイニンヨウ</t>
    </rPh>
    <rPh sb="10" eb="12">
      <t>ショクイン</t>
    </rPh>
    <rPh sb="20" eb="21">
      <t>フク</t>
    </rPh>
    <phoneticPr fontId="2"/>
  </si>
  <si>
    <t>《障害福祉》</t>
    <rPh sb="1" eb="3">
      <t>ショウガイ</t>
    </rPh>
    <rPh sb="3" eb="5">
      <t>フクシ</t>
    </rPh>
    <phoneticPr fontId="2"/>
  </si>
  <si>
    <t>療育手帳所持者数</t>
    <phoneticPr fontId="2"/>
  </si>
  <si>
    <t>当該計画公表（変更）日</t>
  </si>
  <si>
    <t>居住誘導区域の面積</t>
  </si>
  <si>
    <t>ha</t>
    <phoneticPr fontId="2"/>
  </si>
  <si>
    <t>都市再生特別措置法に基づく立地適正化計画</t>
    <phoneticPr fontId="2"/>
  </si>
  <si>
    <t>年月日（和暦）</t>
    <rPh sb="0" eb="3">
      <t>ネンガッピ</t>
    </rPh>
    <rPh sb="4" eb="6">
      <t>ワレキ</t>
    </rPh>
    <phoneticPr fontId="2"/>
  </si>
  <si>
    <t>一人一日
あたり
排出量
（家庭系）</t>
    <rPh sb="14" eb="16">
      <t>カテイ</t>
    </rPh>
    <rPh sb="16" eb="17">
      <t>ケイ</t>
    </rPh>
    <phoneticPr fontId="2"/>
  </si>
  <si>
    <t>☐１人１日当たりのごみ排出量　　ごみ排出量（計画収集量、直接搬入量、集団回収量を加えた事業系を含む一般廃棄物の排出量） / 人口 / 365 日</t>
    <phoneticPr fontId="2"/>
  </si>
  <si>
    <t>☐１人１日当たりの家庭系ごみ排出量　　家庭系ごみ排出量（集団回収量、資源ごみ等を除いた家庭からの一般廃棄物の排出量） / 人口 / 365 日</t>
    <phoneticPr fontId="2"/>
  </si>
  <si>
    <t>（１人１日当たりのごみ排出量及び１人１日当たりの家庭系ごみ排出量の詳細は、循環型社会形成推進基本計画を参照）</t>
    <rPh sb="14" eb="15">
      <t>オヨ</t>
    </rPh>
    <phoneticPr fontId="2"/>
  </si>
  <si>
    <t>財政調整基金残高</t>
    <phoneticPr fontId="2"/>
  </si>
  <si>
    <t>実質
公債費
比率</t>
    <phoneticPr fontId="2"/>
  </si>
  <si>
    <t>将来負担比率</t>
    <phoneticPr fontId="2"/>
  </si>
  <si>
    <t>その他の施設</t>
    <rPh sb="0" eb="6">
      <t>チイキコウリュウシセツナド</t>
    </rPh>
    <phoneticPr fontId="2"/>
  </si>
  <si>
    <t>　（上記５つの施設に該当しない場合はその他の施設）</t>
    <rPh sb="2" eb="4">
      <t>ジョウキ</t>
    </rPh>
    <rPh sb="7" eb="9">
      <t>シセツ</t>
    </rPh>
    <rPh sb="10" eb="12">
      <t>ガイトウ</t>
    </rPh>
    <rPh sb="15" eb="17">
      <t>バアイ</t>
    </rPh>
    <rPh sb="20" eb="21">
      <t>タ</t>
    </rPh>
    <rPh sb="22" eb="24">
      <t>シセツ</t>
    </rPh>
    <phoneticPr fontId="2"/>
  </si>
  <si>
    <t>・自治会加入率=自治会加入世帯数/推計世帯数　で算出</t>
    <rPh sb="24" eb="26">
      <t>サンシュツ</t>
    </rPh>
    <phoneticPr fontId="2"/>
  </si>
  <si>
    <t>☐自治会加入率=自治会加入世帯数/推計世帯数</t>
    <phoneticPr fontId="2"/>
  </si>
  <si>
    <t>☐平成31年４月１日現在を記入</t>
    <rPh sb="1" eb="3">
      <t>ヘイセイ</t>
    </rPh>
    <rPh sb="5" eb="6">
      <t>ネン</t>
    </rPh>
    <rPh sb="7" eb="8">
      <t>ガツ</t>
    </rPh>
    <rPh sb="9" eb="12">
      <t>ニチゲンザイ</t>
    </rPh>
    <rPh sb="13" eb="15">
      <t>キニュウ</t>
    </rPh>
    <phoneticPr fontId="2"/>
  </si>
  <si>
    <t>☐平成３０年度地方財政状況調査より記入</t>
    <rPh sb="1" eb="3">
      <t>ヘイセイ</t>
    </rPh>
    <rPh sb="5" eb="7">
      <t>ネンド</t>
    </rPh>
    <rPh sb="7" eb="9">
      <t>チホウ</t>
    </rPh>
    <rPh sb="9" eb="11">
      <t>ザイセイ</t>
    </rPh>
    <rPh sb="11" eb="12">
      <t>ド</t>
    </rPh>
    <rPh sb="12" eb="14">
      <t>チホウ</t>
    </rPh>
    <rPh sb="14" eb="16">
      <t>ザイセイ</t>
    </rPh>
    <rPh sb="16" eb="18">
      <t>ジョウキョウチョウサキニュウ</t>
    </rPh>
    <phoneticPr fontId="2"/>
  </si>
  <si>
    <t>☐消防車両保有数は緊急車両に限り、非常用車両を含む</t>
    <rPh sb="1" eb="3">
      <t>ショウボウ</t>
    </rPh>
    <rPh sb="3" eb="5">
      <t>シャリョウ</t>
    </rPh>
    <rPh sb="5" eb="7">
      <t>ホユウ</t>
    </rPh>
    <rPh sb="7" eb="8">
      <t>スウ</t>
    </rPh>
    <rPh sb="9" eb="11">
      <t>キンキュウ</t>
    </rPh>
    <rPh sb="11" eb="13">
      <t>シャリョウ</t>
    </rPh>
    <rPh sb="14" eb="15">
      <t>カギ</t>
    </rPh>
    <rPh sb="17" eb="19">
      <t>ヒジョウ</t>
    </rPh>
    <rPh sb="19" eb="20">
      <t>ヨウ</t>
    </rPh>
    <rPh sb="20" eb="22">
      <t>シャリョウ</t>
    </rPh>
    <rPh sb="23" eb="24">
      <t>フク</t>
    </rPh>
    <phoneticPr fontId="2"/>
  </si>
  <si>
    <t>ⅰ　歳入・歳出総額等</t>
    <phoneticPr fontId="2"/>
  </si>
  <si>
    <t>水戸市、吹田市（２市移行）</t>
    <rPh sb="0" eb="2">
      <t>ミト</t>
    </rPh>
    <rPh sb="2" eb="3">
      <t>シ</t>
    </rPh>
    <rPh sb="4" eb="6">
      <t>スイタ</t>
    </rPh>
    <rPh sb="6" eb="7">
      <t>シ</t>
    </rPh>
    <rPh sb="7" eb="8">
      <t>トヨイチ</t>
    </rPh>
    <rPh sb="9" eb="10">
      <t>シ</t>
    </rPh>
    <rPh sb="10" eb="12">
      <t>イコウ</t>
    </rPh>
    <phoneticPr fontId="2"/>
  </si>
  <si>
    <t>指定障害福祉
サービス事業所数</t>
    <rPh sb="0" eb="2">
      <t>シテイ</t>
    </rPh>
    <rPh sb="2" eb="4">
      <t>ショウガイ</t>
    </rPh>
    <rPh sb="4" eb="6">
      <t>フクシ</t>
    </rPh>
    <rPh sb="11" eb="14">
      <t>ジギョウショ</t>
    </rPh>
    <rPh sb="14" eb="15">
      <t>スウ</t>
    </rPh>
    <phoneticPr fontId="2"/>
  </si>
  <si>
    <t>指定障害児
通所支援事業所数</t>
    <phoneticPr fontId="2"/>
  </si>
  <si>
    <t>　（事業所番号が同じで複数障害サービス事業を</t>
    <phoneticPr fontId="2"/>
  </si>
  <si>
    <t>　行っている場合は、一つの事業所とみる。）</t>
    <phoneticPr fontId="2"/>
  </si>
  <si>
    <t>障害福祉</t>
    <rPh sb="0" eb="2">
      <t>ショウガイ</t>
    </rPh>
    <rPh sb="2" eb="4">
      <t>フクシ</t>
    </rPh>
    <phoneticPr fontId="2"/>
  </si>
  <si>
    <t>・保育所入所待機児童数は、厚生労働省「保育所等利用待機児童数調査」で報告する数値</t>
    <phoneticPr fontId="2"/>
  </si>
  <si>
    <r>
      <t xml:space="preserve">・障害福祉施設は、平成30年社会福祉施設等調査より記入
</t>
    </r>
    <r>
      <rPr>
        <sz val="11"/>
        <rFont val="ＭＳ Ｐゴシック"/>
        <family val="3"/>
        <charset val="128"/>
      </rPr>
      <t>　（事業所番号が同じで複数障害サービス事業を行っている場合は、一つの事業所とみる。）</t>
    </r>
    <phoneticPr fontId="2"/>
  </si>
  <si>
    <t>・主体が市のもので、有料施設を記入</t>
    <phoneticPr fontId="2"/>
  </si>
  <si>
    <t>（令和元年度）</t>
    <rPh sb="1" eb="4">
      <t>レイワガン</t>
    </rPh>
    <rPh sb="4" eb="6">
      <t>ネンド</t>
    </rPh>
    <rPh sb="5" eb="6">
      <t>ドヘイネンド</t>
    </rPh>
    <phoneticPr fontId="2"/>
  </si>
  <si>
    <t>都市機能誘導区域の
区域数</t>
    <phoneticPr fontId="2"/>
  </si>
  <si>
    <t>都市機能誘導区域の
合計面積</t>
    <phoneticPr fontId="2"/>
  </si>
  <si>
    <t>交付</t>
  </si>
  <si>
    <t>△ 0.0</t>
  </si>
  <si>
    <t>△ 1,113</t>
  </si>
  <si>
    <t>不交付</t>
  </si>
  <si>
    <t>195.7</t>
  </si>
  <si>
    <t>127.0</t>
  </si>
  <si>
    <t>3</t>
  </si>
  <si>
    <t>‐</t>
  </si>
  <si>
    <t>―</t>
  </si>
  <si>
    <t>－</t>
  </si>
  <si>
    <t>△0.7</t>
  </si>
  <si>
    <t>【水戸市】敷地面積の一部について，駐車場等含む面積で計上。</t>
    <phoneticPr fontId="2"/>
  </si>
  <si>
    <t>精神障害者保健福祉手帳所持者数</t>
    <rPh sb="5" eb="7">
      <t>ホケン</t>
    </rPh>
    <phoneticPr fontId="2"/>
  </si>
  <si>
    <t>平成31年3月29日</t>
  </si>
  <si>
    <t>平成30年12月25日</t>
  </si>
  <si>
    <t>2511.6</t>
  </si>
  <si>
    <t>6</t>
  </si>
  <si>
    <t>12.4</t>
  </si>
  <si>
    <t>【川越市】指定障害福祉サービス事業所数基準日：平成30年9月1日</t>
    <rPh sb="1" eb="4">
      <t>カワゴエシ</t>
    </rPh>
    <phoneticPr fontId="2"/>
  </si>
  <si>
    <t>平成30年3月30日（平成31年3月29日）</t>
    <phoneticPr fontId="2"/>
  </si>
  <si>
    <t>△7.7</t>
  </si>
  <si>
    <t>△2.9</t>
  </si>
  <si>
    <t>…</t>
  </si>
  <si>
    <t>△4.7</t>
  </si>
  <si>
    <t>△0.2</t>
  </si>
  <si>
    <t>...</t>
  </si>
  <si>
    <t>△0.3</t>
  </si>
  <si>
    <t>【吹田市】</t>
    <phoneticPr fontId="2"/>
  </si>
  <si>
    <t>上記の他に2施設あり</t>
  </si>
  <si>
    <t>武道館　施設数　１　延床面積　9,064㎡</t>
    <phoneticPr fontId="2"/>
  </si>
  <si>
    <t>市立吹田サッカースタジアム　施設数　１　敷地面積　35,926.77㎡</t>
    <phoneticPr fontId="2"/>
  </si>
  <si>
    <t>…（※）</t>
  </si>
  <si>
    <t>平成30年3月</t>
  </si>
  <si>
    <t>約3,000</t>
  </si>
  <si>
    <t>7</t>
  </si>
  <si>
    <t>△8.6</t>
  </si>
  <si>
    <t>△15.5</t>
  </si>
  <si>
    <t>【姫路市】海外姉妹・友好都市数（姉妹都市６、姉妹城２）</t>
    <rPh sb="1" eb="4">
      <t>ヒメジシ</t>
    </rPh>
    <rPh sb="5" eb="7">
      <t>カイガイ</t>
    </rPh>
    <rPh sb="7" eb="9">
      <t>シマイ</t>
    </rPh>
    <rPh sb="10" eb="12">
      <t>ユウコウ</t>
    </rPh>
    <rPh sb="12" eb="14">
      <t>トシ</t>
    </rPh>
    <rPh sb="14" eb="15">
      <t>スウ</t>
    </rPh>
    <rPh sb="16" eb="18">
      <t>シマイ</t>
    </rPh>
    <rPh sb="18" eb="20">
      <t>トシ</t>
    </rPh>
    <phoneticPr fontId="2"/>
  </si>
  <si>
    <t>17.2</t>
  </si>
  <si>
    <t>△ 597,558</t>
  </si>
  <si>
    <t>【呉市】合計特殊出生率は平成29年度の数値</t>
    <rPh sb="1" eb="3">
      <t>クレシ</t>
    </rPh>
    <rPh sb="12" eb="14">
      <t>ヘイセイ</t>
    </rPh>
    <rPh sb="16" eb="18">
      <t>ネンド</t>
    </rPh>
    <rPh sb="19" eb="21">
      <t>スウチ</t>
    </rPh>
    <phoneticPr fontId="2"/>
  </si>
  <si>
    <t>平成29年4月1日</t>
  </si>
  <si>
    <t>【高知市】人口10万人当たり病床数：病床数÷年度末人口328,077（H31.3.31）×10万　で算出</t>
    <rPh sb="1" eb="4">
      <t>コウチシ</t>
    </rPh>
    <phoneticPr fontId="2"/>
  </si>
  <si>
    <t>平成29年3月31日</t>
  </si>
  <si>
    <t>策定中</t>
  </si>
  <si>
    <t>【宮崎市】令和2年6月から実施予定</t>
    <rPh sb="1" eb="4">
      <t>ミヤザキシ</t>
    </rPh>
    <rPh sb="5" eb="7">
      <t>レイワ</t>
    </rPh>
    <rPh sb="8" eb="9">
      <t>ネン</t>
    </rPh>
    <rPh sb="10" eb="11">
      <t>ガツ</t>
    </rPh>
    <rPh sb="13" eb="15">
      <t>ジッシ</t>
    </rPh>
    <rPh sb="15" eb="17">
      <t>ヨテイ</t>
    </rPh>
    <phoneticPr fontId="2"/>
  </si>
  <si>
    <t>令和２年３月３１日</t>
  </si>
  <si>
    <t>令和２年４月１日</t>
  </si>
  <si>
    <r>
      <t>・　基準日は、原則として</t>
    </r>
    <r>
      <rPr>
        <sz val="11"/>
        <rFont val="ＭＳ Ｐゴシック"/>
        <family val="3"/>
        <charset val="128"/>
      </rPr>
      <t>平成31年4月1日。</t>
    </r>
    <rPh sb="2" eb="5">
      <t>キジュンビ</t>
    </rPh>
    <rPh sb="7" eb="9">
      <t>ゲンソク</t>
    </rPh>
    <rPh sb="12" eb="14">
      <t>ヘイセイ</t>
    </rPh>
    <rPh sb="16" eb="17">
      <t>ネン</t>
    </rPh>
    <rPh sb="18" eb="19">
      <t>ガツ</t>
    </rPh>
    <rPh sb="20" eb="21">
      <t>ヒ</t>
    </rPh>
    <phoneticPr fontId="2"/>
  </si>
  <si>
    <r>
      <t>・住民基本台帳人口、世帯数は</t>
    </r>
    <r>
      <rPr>
        <sz val="11"/>
        <rFont val="ＭＳ Ｐゴシック"/>
        <family val="3"/>
        <charset val="128"/>
      </rPr>
      <t>平成31年3月31日現在を記入
・昼夜間人口比率は、平成27年国勢調査における昼間人口を夜間人口で除して得た数を記入
・人口密度は、平成31年3月31日現在の住民基本台帳人口を行政区域面積で除した数を記入
・人口集中地区は、平成27年国勢調査より記入
・その他は平成31年4月1日現在を記入</t>
    </r>
    <rPh sb="1" eb="3">
      <t>ジュウミン</t>
    </rPh>
    <rPh sb="3" eb="5">
      <t>キホン</t>
    </rPh>
    <rPh sb="5" eb="7">
      <t>ダイチョウ</t>
    </rPh>
    <rPh sb="7" eb="9">
      <t>ジンコウ</t>
    </rPh>
    <rPh sb="10" eb="13">
      <t>セタイスウ</t>
    </rPh>
    <rPh sb="27" eb="29">
      <t>キニュウ</t>
    </rPh>
    <rPh sb="40" eb="42">
      <t>ヘイセイ</t>
    </rPh>
    <rPh sb="44" eb="45">
      <t>ネン</t>
    </rPh>
    <rPh sb="70" eb="72">
      <t>キニュウ</t>
    </rPh>
    <rPh sb="143" eb="144">
      <t>タ</t>
    </rPh>
    <rPh sb="151" eb="152">
      <t>ガツ</t>
    </rPh>
    <rPh sb="153" eb="154">
      <t>ヒ</t>
    </rPh>
    <rPh sb="154" eb="156">
      <t>ゲンザイ</t>
    </rPh>
    <rPh sb="157" eb="159">
      <t>キニュウ</t>
    </rPh>
    <phoneticPr fontId="2"/>
  </si>
  <si>
    <r>
      <t>・</t>
    </r>
    <r>
      <rPr>
        <sz val="11"/>
        <rFont val="ＭＳ Ｐゴシック"/>
        <family val="3"/>
        <charset val="128"/>
      </rPr>
      <t>平成30年1月1日～12月31日を記入</t>
    </r>
    <rPh sb="1" eb="3">
      <t>ヘイセイ</t>
    </rPh>
    <rPh sb="5" eb="6">
      <t>ネン</t>
    </rPh>
    <rPh sb="7" eb="8">
      <t>ガツ</t>
    </rPh>
    <rPh sb="9" eb="10">
      <t>ヒ</t>
    </rPh>
    <rPh sb="13" eb="14">
      <t>ガツ</t>
    </rPh>
    <rPh sb="16" eb="17">
      <t>ニチ</t>
    </rPh>
    <rPh sb="18" eb="20">
      <t>キニュウ</t>
    </rPh>
    <phoneticPr fontId="2"/>
  </si>
  <si>
    <r>
      <t>・平成31年</t>
    </r>
    <r>
      <rPr>
        <sz val="11"/>
        <rFont val="ＭＳ Ｐゴシック"/>
        <family val="3"/>
        <charset val="128"/>
      </rPr>
      <t>地方公務員給与実態調査より記入
・市民千人当たり人口は、平成31年3月31日現在住民基本台帳人口により算出
・審議会等の女性参画率は、内閣府男女共同参画局「地方公共団体における男女共同参画の形成又は女性に関する施策の推進状況(令和元年度)」において「地方自治法（第202条の3）に基づく審議会等における登用状況」として報告する数値
・管理職に占める女性比率は、内閣府男女共同参画局「地方公共団体における男女共同参画の形成又は女性に関する施策の推進状況(令和元年度)」において「市町村職員の管理職の在職状況」として報告する数値</t>
    </r>
    <rPh sb="1" eb="3">
      <t>ヘイセイ</t>
    </rPh>
    <rPh sb="6" eb="8">
      <t>チホウ</t>
    </rPh>
    <rPh sb="8" eb="11">
      <t>コウムイン</t>
    </rPh>
    <rPh sb="11" eb="13">
      <t>キュウヨ</t>
    </rPh>
    <rPh sb="13" eb="15">
      <t>ジッタイ</t>
    </rPh>
    <rPh sb="15" eb="17">
      <t>チョウサ</t>
    </rPh>
    <rPh sb="19" eb="21">
      <t>キニュウ</t>
    </rPh>
    <rPh sb="46" eb="48">
      <t>ジュウミン</t>
    </rPh>
    <rPh sb="48" eb="50">
      <t>キホン</t>
    </rPh>
    <rPh sb="50" eb="52">
      <t>ダイチョウ</t>
    </rPh>
    <rPh sb="61" eb="64">
      <t>シンギカイ</t>
    </rPh>
    <rPh sb="64" eb="65">
      <t>トウ</t>
    </rPh>
    <rPh sb="66" eb="68">
      <t>ジョセイ</t>
    </rPh>
    <rPh sb="68" eb="70">
      <t>サンカク</t>
    </rPh>
    <rPh sb="70" eb="71">
      <t>リツ</t>
    </rPh>
    <rPh sb="73" eb="75">
      <t>ナイカク</t>
    </rPh>
    <rPh sb="75" eb="76">
      <t>フ</t>
    </rPh>
    <rPh sb="76" eb="78">
      <t>ダンジョ</t>
    </rPh>
    <rPh sb="78" eb="80">
      <t>キョウドウ</t>
    </rPh>
    <rPh sb="80" eb="82">
      <t>サンカク</t>
    </rPh>
    <rPh sb="82" eb="83">
      <t>キョク</t>
    </rPh>
    <rPh sb="84" eb="86">
      <t>チホウ</t>
    </rPh>
    <rPh sb="86" eb="88">
      <t>コウキョウ</t>
    </rPh>
    <rPh sb="88" eb="90">
      <t>ダンタイ</t>
    </rPh>
    <rPh sb="94" eb="96">
      <t>ダンジョ</t>
    </rPh>
    <rPh sb="96" eb="98">
      <t>キョウドウ</t>
    </rPh>
    <rPh sb="98" eb="100">
      <t>サンカク</t>
    </rPh>
    <rPh sb="101" eb="103">
      <t>ケイセイ</t>
    </rPh>
    <rPh sb="103" eb="104">
      <t>マタ</t>
    </rPh>
    <rPh sb="105" eb="107">
      <t>ジョセイ</t>
    </rPh>
    <rPh sb="108" eb="109">
      <t>カン</t>
    </rPh>
    <rPh sb="111" eb="112">
      <t>セ</t>
    </rPh>
    <rPh sb="112" eb="113">
      <t>サク</t>
    </rPh>
    <rPh sb="114" eb="116">
      <t>スイシン</t>
    </rPh>
    <rPh sb="116" eb="118">
      <t>ジョウキョウ</t>
    </rPh>
    <rPh sb="244" eb="247">
      <t>シチョウソン</t>
    </rPh>
    <rPh sb="247" eb="249">
      <t>ショクイン</t>
    </rPh>
    <rPh sb="250" eb="252">
      <t>カンリ</t>
    </rPh>
    <rPh sb="252" eb="253">
      <t>ショク</t>
    </rPh>
    <rPh sb="254" eb="256">
      <t>ザイショク</t>
    </rPh>
    <rPh sb="256" eb="258">
      <t>ジョウキョウ</t>
    </rPh>
    <rPh sb="262" eb="264">
      <t>ホウコク</t>
    </rPh>
    <rPh sb="266" eb="268">
      <t>スウチ</t>
    </rPh>
    <phoneticPr fontId="2"/>
  </si>
  <si>
    <r>
      <t>・</t>
    </r>
    <r>
      <rPr>
        <sz val="11"/>
        <rFont val="ＭＳ Ｐゴシック"/>
        <family val="3"/>
        <charset val="128"/>
      </rPr>
      <t>平成31年4月分被保護者調査より記入</t>
    </r>
    <phoneticPr fontId="2"/>
  </si>
  <si>
    <r>
      <rPr>
        <sz val="11"/>
        <rFont val="ＭＳ Ｐゴシック"/>
        <family val="3"/>
        <charset val="128"/>
      </rPr>
      <t>・有料老人ホーム数は、特定施設指定老人ホーム数（介護付きのみ）の平成31年4月1日現在を記入
・指定介護サービス事業所数は、指定居宅サービス事業所、指定地域密着型サービス事業所、指定居宅介護支援事業所、指定介護予防サービス事業所、指定地域密着型介護予防サービス事業所、指定介護予防支援事業所の数を記入（施設みなしを含み、健康保険法の規定によるみなし指定の事業所を含まない）
※複数のサービスを行っている場合、サービス毎に事業所をカウント（例）通所介護・介護予防通所介護を一体的に運営している○○デイサービス事業所は「2」とカウント</t>
    </r>
    <phoneticPr fontId="2"/>
  </si>
  <si>
    <r>
      <t>・第1号被保険者数、要介護（要支援）認定者数は、</t>
    </r>
    <r>
      <rPr>
        <sz val="11"/>
        <rFont val="ＭＳ Ｐゴシック"/>
        <family val="3"/>
        <charset val="128"/>
      </rPr>
      <t>平成31年4月事業月報より記入
・保険給付費、保険料収納率は、</t>
    </r>
    <r>
      <rPr>
        <sz val="11"/>
        <rFont val="ＭＳ Ｐゴシック"/>
        <family val="3"/>
        <charset val="128"/>
      </rPr>
      <t>平成30年度</t>
    </r>
    <r>
      <rPr>
        <sz val="11"/>
        <rFont val="ＭＳ Ｐゴシック"/>
        <family val="3"/>
        <charset val="128"/>
      </rPr>
      <t>事業年報より記入
・地域包括支援センター数は、平成31年4月1日現在を記入</t>
    </r>
    <rPh sb="24" eb="26">
      <t>ヘイセイ</t>
    </rPh>
    <rPh sb="28" eb="29">
      <t>ネン</t>
    </rPh>
    <rPh sb="30" eb="31">
      <t>ガツ</t>
    </rPh>
    <rPh sb="31" eb="33">
      <t>ジギョウ</t>
    </rPh>
    <rPh sb="33" eb="35">
      <t>ゲッポウ</t>
    </rPh>
    <rPh sb="37" eb="39">
      <t>キニュウ</t>
    </rPh>
    <rPh sb="55" eb="57">
      <t>ヘイセイ</t>
    </rPh>
    <rPh sb="59" eb="60">
      <t>ネン</t>
    </rPh>
    <rPh sb="60" eb="61">
      <t>ド</t>
    </rPh>
    <rPh sb="61" eb="63">
      <t>ジギョウ</t>
    </rPh>
    <rPh sb="63" eb="65">
      <t>ネンポウ</t>
    </rPh>
    <rPh sb="67" eb="69">
      <t>キニュウ</t>
    </rPh>
    <phoneticPr fontId="2"/>
  </si>
  <si>
    <r>
      <t>・</t>
    </r>
    <r>
      <rPr>
        <sz val="11"/>
        <rFont val="ＭＳ Ｐゴシック"/>
        <family val="3"/>
        <charset val="128"/>
      </rPr>
      <t>平成31年3月事業月報、</t>
    </r>
    <r>
      <rPr>
        <sz val="11"/>
        <rFont val="ＭＳ Ｐゴシック"/>
        <family val="3"/>
        <charset val="128"/>
      </rPr>
      <t>平成30年度</t>
    </r>
    <r>
      <rPr>
        <sz val="11"/>
        <rFont val="ＭＳ Ｐゴシック"/>
        <family val="3"/>
        <charset val="128"/>
      </rPr>
      <t>事業年報（年度末現在）より記入
・加入率は、平成31年3月31日現在住民基本台帳人口、世帯数で算出
・被保険者１人当たり費用額・徴収率（現年度）は、</t>
    </r>
    <r>
      <rPr>
        <sz val="11"/>
        <rFont val="ＭＳ Ｐゴシック"/>
        <family val="3"/>
        <charset val="128"/>
      </rPr>
      <t>平成30年度</t>
    </r>
    <r>
      <rPr>
        <sz val="11"/>
        <rFont val="ＭＳ Ｐゴシック"/>
        <family val="3"/>
        <charset val="128"/>
      </rPr>
      <t>事業年報より記入
・特定健康診査実施率および特定保健指導実施率は、</t>
    </r>
    <r>
      <rPr>
        <sz val="11"/>
        <rFont val="ＭＳ Ｐゴシック"/>
        <family val="3"/>
        <charset val="128"/>
      </rPr>
      <t>平成30年度</t>
    </r>
    <r>
      <rPr>
        <sz val="11"/>
        <rFont val="ＭＳ Ｐゴシック"/>
        <family val="3"/>
        <charset val="128"/>
      </rPr>
      <t>実施分法定報告値より記入</t>
    </r>
    <rPh sb="19" eb="21">
      <t>ジギョウ</t>
    </rPh>
    <rPh sb="21" eb="23">
      <t>ネンポウ</t>
    </rPh>
    <rPh sb="24" eb="27">
      <t>ネンドマツ</t>
    </rPh>
    <rPh sb="27" eb="29">
      <t>ゲンザイ</t>
    </rPh>
    <rPh sb="32" eb="34">
      <t>キニュウ</t>
    </rPh>
    <rPh sb="53" eb="55">
      <t>ジュウミン</t>
    </rPh>
    <rPh sb="55" eb="57">
      <t>キホン</t>
    </rPh>
    <rPh sb="57" eb="59">
      <t>ダイチョウ</t>
    </rPh>
    <rPh sb="62" eb="65">
      <t>セタイスウ</t>
    </rPh>
    <phoneticPr fontId="2"/>
  </si>
  <si>
    <r>
      <rPr>
        <sz val="11"/>
        <rFont val="ＭＳ Ｐゴシック"/>
        <family val="3"/>
        <charset val="128"/>
      </rPr>
      <t>・人口割合は、平成31年3月31日現在住民基本台帳人口で除した数値
・医師・歯科医師数は</t>
    </r>
    <r>
      <rPr>
        <sz val="11"/>
        <rFont val="ＭＳ Ｐゴシック"/>
        <family val="3"/>
        <charset val="128"/>
      </rPr>
      <t>平成30年</t>
    </r>
    <r>
      <rPr>
        <sz val="11"/>
        <rFont val="ＭＳ Ｐゴシック"/>
        <family val="3"/>
        <charset val="128"/>
      </rPr>
      <t>医師・歯科医師・薬剤師</t>
    </r>
    <r>
      <rPr>
        <sz val="11"/>
        <rFont val="ＭＳ Ｐゴシック"/>
        <family val="3"/>
        <charset val="128"/>
      </rPr>
      <t>統計</t>
    </r>
    <r>
      <rPr>
        <sz val="11"/>
        <rFont val="ＭＳ Ｐゴシック"/>
        <family val="3"/>
        <charset val="128"/>
      </rPr>
      <t>より記入</t>
    </r>
    <rPh sb="7" eb="9">
      <t>ヘイセイ</t>
    </rPh>
    <rPh sb="60" eb="62">
      <t>トウケイ</t>
    </rPh>
    <phoneticPr fontId="2"/>
  </si>
  <si>
    <r>
      <t>・一般廃棄物処理事業実態調査</t>
    </r>
    <r>
      <rPr>
        <sz val="11"/>
        <rFont val="ＭＳ Ｐゴシック"/>
        <family val="3"/>
        <charset val="128"/>
      </rPr>
      <t>（平成30年度実績）より記入</t>
    </r>
    <rPh sb="1" eb="3">
      <t>イッパン</t>
    </rPh>
    <rPh sb="3" eb="6">
      <t>ハイキブツ</t>
    </rPh>
    <rPh sb="6" eb="8">
      <t>ショリ</t>
    </rPh>
    <rPh sb="8" eb="10">
      <t>ジギョウ</t>
    </rPh>
    <rPh sb="10" eb="12">
      <t>ジッタイ</t>
    </rPh>
    <rPh sb="12" eb="14">
      <t>チョウサ</t>
    </rPh>
    <rPh sb="15" eb="17">
      <t>ヘイセイ</t>
    </rPh>
    <rPh sb="19" eb="21">
      <t>ネンド</t>
    </rPh>
    <rPh sb="21" eb="23">
      <t>ジッセキ</t>
    </rPh>
    <rPh sb="26" eb="28">
      <t>キニュウ</t>
    </rPh>
    <phoneticPr fontId="2"/>
  </si>
  <si>
    <r>
      <t>・</t>
    </r>
    <r>
      <rPr>
        <sz val="11"/>
        <rFont val="ＭＳ Ｐゴシック"/>
        <family val="3"/>
        <charset val="128"/>
      </rPr>
      <t>平成28年経済センサス活動調査より記入（平成30年度より基準を変更し、第３次産業に「公務」を含まないことで統一する）</t>
    </r>
    <rPh sb="6" eb="8">
      <t>ケイザイ</t>
    </rPh>
    <rPh sb="12" eb="14">
      <t>カツドウ</t>
    </rPh>
    <rPh sb="14" eb="16">
      <t>チョウサ</t>
    </rPh>
    <rPh sb="18" eb="20">
      <t>キニュウ</t>
    </rPh>
    <rPh sb="21" eb="23">
      <t>ヘイセイ</t>
    </rPh>
    <rPh sb="25" eb="26">
      <t>ネン</t>
    </rPh>
    <rPh sb="26" eb="27">
      <t>ド</t>
    </rPh>
    <rPh sb="29" eb="31">
      <t>キジュン</t>
    </rPh>
    <rPh sb="32" eb="34">
      <t>ヘンコウ</t>
    </rPh>
    <rPh sb="36" eb="37">
      <t>ダイ</t>
    </rPh>
    <rPh sb="38" eb="39">
      <t>ジ</t>
    </rPh>
    <rPh sb="39" eb="41">
      <t>サンギョウ</t>
    </rPh>
    <rPh sb="43" eb="45">
      <t>コウム</t>
    </rPh>
    <rPh sb="47" eb="48">
      <t>フク</t>
    </rPh>
    <rPh sb="54" eb="56">
      <t>トウイツ</t>
    </rPh>
    <phoneticPr fontId="2"/>
  </si>
  <si>
    <r>
      <t>・</t>
    </r>
    <r>
      <rPr>
        <sz val="11"/>
        <rFont val="ＭＳ Ｐゴシック"/>
        <family val="3"/>
        <charset val="128"/>
      </rPr>
      <t>2015年農林業センサスより記入</t>
    </r>
    <rPh sb="5" eb="6">
      <t>ネン</t>
    </rPh>
    <rPh sb="6" eb="9">
      <t>ノウリンギョウ</t>
    </rPh>
    <rPh sb="15" eb="17">
      <t>キニュウ</t>
    </rPh>
    <phoneticPr fontId="2"/>
  </si>
  <si>
    <r>
      <t>・事業所数は</t>
    </r>
    <r>
      <rPr>
        <sz val="11"/>
        <rFont val="ＭＳ Ｐゴシック"/>
        <family val="3"/>
        <charset val="128"/>
      </rPr>
      <t>平成28年経済センサス活動調査（製造業・市区町村編）により記入
・事業所数の前回からの伸び率は、平成26年工業統計調査との比較により記入</t>
    </r>
    <phoneticPr fontId="2"/>
  </si>
  <si>
    <r>
      <t>・</t>
    </r>
    <r>
      <rPr>
        <sz val="11"/>
        <rFont val="ＭＳ Ｐゴシック"/>
        <family val="3"/>
        <charset val="128"/>
      </rPr>
      <t>平成28年経済センサス活動調査（製造業・市区町村編）により記入</t>
    </r>
    <phoneticPr fontId="2"/>
  </si>
  <si>
    <r>
      <t>・</t>
    </r>
    <r>
      <rPr>
        <sz val="11"/>
        <rFont val="ＭＳ Ｐゴシック"/>
        <family val="3"/>
        <charset val="128"/>
      </rPr>
      <t>平成26年商業統計調査より記入</t>
    </r>
    <phoneticPr fontId="2"/>
  </si>
  <si>
    <r>
      <t>・観光客入込み客数、観光客数は、</t>
    </r>
    <r>
      <rPr>
        <sz val="11"/>
        <rFont val="ＭＳ Ｐゴシック"/>
        <family val="3"/>
        <charset val="128"/>
      </rPr>
      <t>平成30年中の延べ人数（宿泊と日帰り両方含む）
・ホテル・旅館客室数は、厚生労働省「衛生行政報告例」で報告する数値（平成31年3月31日現在）</t>
    </r>
    <rPh sb="74" eb="76">
      <t>ヘイセイ</t>
    </rPh>
    <rPh sb="78" eb="79">
      <t>ネン</t>
    </rPh>
    <phoneticPr fontId="2"/>
  </si>
  <si>
    <r>
      <rPr>
        <sz val="11"/>
        <rFont val="ＭＳ Ｐゴシック"/>
        <family val="3"/>
        <charset val="128"/>
      </rPr>
      <t>・市道は平成31年4月1日、国道、都道府県道は平成30年4月1日を基本とする
　市道以外でその他の基準日とする市は、欄外注書きとする</t>
    </r>
    <phoneticPr fontId="2"/>
  </si>
  <si>
    <r>
      <t>・</t>
    </r>
    <r>
      <rPr>
        <sz val="11"/>
        <rFont val="ＭＳ Ｐゴシック"/>
        <family val="3"/>
        <charset val="128"/>
      </rPr>
      <t>平成30年度実績を記入</t>
    </r>
    <rPh sb="1" eb="3">
      <t>ヘイセイ</t>
    </rPh>
    <rPh sb="5" eb="7">
      <t>ネンド</t>
    </rPh>
    <rPh sb="7" eb="9">
      <t>ジッセキ</t>
    </rPh>
    <rPh sb="10" eb="12">
      <t>キニュウ</t>
    </rPh>
    <phoneticPr fontId="2"/>
  </si>
  <si>
    <r>
      <t>・</t>
    </r>
    <r>
      <rPr>
        <sz val="11"/>
        <rFont val="ＭＳ Ｐゴシック"/>
        <family val="3"/>
        <charset val="128"/>
      </rPr>
      <t>平成30年度汚水処理人口普及状況総括表より記入</t>
    </r>
    <rPh sb="1" eb="3">
      <t>ヘイセイ</t>
    </rPh>
    <rPh sb="5" eb="7">
      <t>ネンド</t>
    </rPh>
    <rPh sb="7" eb="9">
      <t>オスイ</t>
    </rPh>
    <rPh sb="9" eb="11">
      <t>ショリ</t>
    </rPh>
    <rPh sb="11" eb="13">
      <t>ジンコウ</t>
    </rPh>
    <rPh sb="13" eb="15">
      <t>フキュウ</t>
    </rPh>
    <rPh sb="15" eb="17">
      <t>ジョウキョウ</t>
    </rPh>
    <rPh sb="17" eb="19">
      <t>ソウカツ</t>
    </rPh>
    <rPh sb="19" eb="20">
      <t>ヒョウ</t>
    </rPh>
    <rPh sb="22" eb="24">
      <t>キニュウ</t>
    </rPh>
    <phoneticPr fontId="2"/>
  </si>
  <si>
    <r>
      <t>・</t>
    </r>
    <r>
      <rPr>
        <sz val="11"/>
        <rFont val="ＭＳ Ｐゴシック"/>
        <family val="3"/>
        <charset val="128"/>
      </rPr>
      <t>平成30年度実績を記入
　※人口普及率は、対給水区域内人口普及率を記入
　※１人当たり年間使用量は、年間総配水量÷給水人口で計算
　※管路の耐震管率、浄水施設及び配水池の耐震化率は、水道事業ガイドラインに基づく業務指標（ＰＩ）より算出　（単位　％）
  ・管路の耐震管率＝(耐震管延長(km)/管路延長(km))×100
　・浄水施設の耐震化率＝耐震対策の施された浄水施設能力（㎥/日）／全浄水施設能力（㎥/日）×100
　・配水池の耐震化率＝耐震対策の施された配水池有効容量（㎥）／配水池等有効容量（㎥）×100</t>
    </r>
    <rPh sb="1" eb="3">
      <t>ヘイセイ</t>
    </rPh>
    <rPh sb="5" eb="7">
      <t>ネンド</t>
    </rPh>
    <rPh sb="7" eb="9">
      <t>ジッセキ</t>
    </rPh>
    <rPh sb="15" eb="17">
      <t>ジンコウ</t>
    </rPh>
    <rPh sb="17" eb="19">
      <t>フキュウ</t>
    </rPh>
    <rPh sb="19" eb="20">
      <t>リツ</t>
    </rPh>
    <rPh sb="34" eb="36">
      <t>キニュウ</t>
    </rPh>
    <rPh sb="68" eb="70">
      <t>カンロ</t>
    </rPh>
    <rPh sb="71" eb="73">
      <t>タイシン</t>
    </rPh>
    <rPh sb="73" eb="74">
      <t>カン</t>
    </rPh>
    <rPh sb="74" eb="75">
      <t>リツ</t>
    </rPh>
    <rPh sb="76" eb="78">
      <t>ジョウスイ</t>
    </rPh>
    <rPh sb="78" eb="80">
      <t>シセツ</t>
    </rPh>
    <rPh sb="80" eb="81">
      <t>オヨ</t>
    </rPh>
    <rPh sb="82" eb="85">
      <t>ハイスイチ</t>
    </rPh>
    <rPh sb="86" eb="88">
      <t>タイシン</t>
    </rPh>
    <rPh sb="88" eb="89">
      <t>カ</t>
    </rPh>
    <rPh sb="89" eb="90">
      <t>リツ</t>
    </rPh>
    <rPh sb="92" eb="94">
      <t>スイドウ</t>
    </rPh>
    <rPh sb="94" eb="96">
      <t>ジギョウ</t>
    </rPh>
    <rPh sb="103" eb="104">
      <t>モト</t>
    </rPh>
    <rPh sb="106" eb="108">
      <t>ギョウム</t>
    </rPh>
    <rPh sb="108" eb="110">
      <t>シヒョウ</t>
    </rPh>
    <rPh sb="116" eb="118">
      <t>サンシュツ</t>
    </rPh>
    <rPh sb="129" eb="131">
      <t>カンロ</t>
    </rPh>
    <rPh sb="132" eb="134">
      <t>タイシン</t>
    </rPh>
    <rPh sb="134" eb="135">
      <t>カン</t>
    </rPh>
    <rPh sb="135" eb="136">
      <t>リツ</t>
    </rPh>
    <phoneticPr fontId="2"/>
  </si>
  <si>
    <r>
      <t>・</t>
    </r>
    <r>
      <rPr>
        <sz val="11"/>
        <rFont val="ＭＳ Ｐゴシック"/>
        <family val="3"/>
        <charset val="128"/>
      </rPr>
      <t>平成30年度建築動態統計調査より記入
・公共賃貸住宅数は、平成30年度末実績を記入
・サービス付き高齢者向け住宅数は、平成31年4月1日現在の登録済みサービス付き高齢者向け住宅の「箇所数」及び「戸数」</t>
    </r>
    <rPh sb="1" eb="3">
      <t>ヘイセイ</t>
    </rPh>
    <rPh sb="5" eb="6">
      <t>ネン</t>
    </rPh>
    <rPh sb="6" eb="7">
      <t>ド</t>
    </rPh>
    <rPh sb="7" eb="9">
      <t>ケンチク</t>
    </rPh>
    <rPh sb="9" eb="11">
      <t>ドウタイ</t>
    </rPh>
    <rPh sb="11" eb="13">
      <t>トウケイ</t>
    </rPh>
    <rPh sb="13" eb="15">
      <t>チョウサ</t>
    </rPh>
    <rPh sb="17" eb="19">
      <t>キニュウ</t>
    </rPh>
    <phoneticPr fontId="2"/>
  </si>
  <si>
    <r>
      <t>・</t>
    </r>
    <r>
      <rPr>
        <sz val="11"/>
        <rFont val="ＭＳ Ｐゴシック"/>
        <family val="3"/>
        <charset val="128"/>
      </rPr>
      <t>平成31年4月1日現在を記入。ただし学校数、在学者数、教職員数は令和元年度学校基本調査により記入
・教職員数は本務者のみ記入
・大学等については市立のみ記入
・図書館については市立のみ記入
・総貸出冊数については、平成30年度中の数値（視聴覚資料を含む）
・博物館等は平成30年度社会教育調査報告から転記のため、県立等市立以外の施設も含む。
・公民館数については、社会教育法に基づいて市町村が条例によって設置し、かつ館が設置されているものを記入</t>
    </r>
    <rPh sb="7" eb="8">
      <t>ガツ</t>
    </rPh>
    <rPh sb="9" eb="10">
      <t>ニチ</t>
    </rPh>
    <rPh sb="10" eb="12">
      <t>ゲンザイ</t>
    </rPh>
    <rPh sb="13" eb="15">
      <t>キニュウ</t>
    </rPh>
    <rPh sb="38" eb="40">
      <t>ガッコウ</t>
    </rPh>
    <rPh sb="40" eb="42">
      <t>キホン</t>
    </rPh>
    <rPh sb="42" eb="44">
      <t>チョウサ</t>
    </rPh>
    <rPh sb="47" eb="49">
      <t>キニュウ</t>
    </rPh>
    <rPh sb="81" eb="84">
      <t>トショカン</t>
    </rPh>
    <rPh sb="89" eb="91">
      <t>イチリツ</t>
    </rPh>
    <rPh sb="93" eb="95">
      <t>キニュウ</t>
    </rPh>
    <rPh sb="133" eb="134">
      <t>トウ</t>
    </rPh>
    <rPh sb="151" eb="153">
      <t>テンキ</t>
    </rPh>
    <rPh sb="157" eb="159">
      <t>ケンリツ</t>
    </rPh>
    <rPh sb="159" eb="160">
      <t>トウ</t>
    </rPh>
    <rPh sb="160" eb="161">
      <t>イチ</t>
    </rPh>
    <rPh sb="161" eb="162">
      <t>リツ</t>
    </rPh>
    <rPh sb="162" eb="164">
      <t>イガイ</t>
    </rPh>
    <rPh sb="165" eb="167">
      <t>シセツ</t>
    </rPh>
    <rPh sb="168" eb="169">
      <t>フク</t>
    </rPh>
    <phoneticPr fontId="2"/>
  </si>
  <si>
    <r>
      <t>・「市町村公共施設状況調査」により、</t>
    </r>
    <r>
      <rPr>
        <sz val="11"/>
        <rFont val="ＭＳ Ｐゴシック"/>
        <family val="3"/>
        <charset val="128"/>
      </rPr>
      <t>平成31年4月1日現在で記入
・「大ホール収容定員」の大ホールは定員1,000名程度以上を目安とし、大ホールが2つ以上ある場合は合計数</t>
    </r>
    <rPh sb="45" eb="46">
      <t>ダイ</t>
    </rPh>
    <phoneticPr fontId="2"/>
  </si>
  <si>
    <r>
      <t>・厚生労働省行政総合システム（ＷＩＳＨ）に回答する数値（</t>
    </r>
    <r>
      <rPr>
        <sz val="11"/>
        <rFont val="ＭＳ Ｐゴシック"/>
        <family val="3"/>
        <charset val="128"/>
      </rPr>
      <t>令和元年5月1日時点）</t>
    </r>
    <rPh sb="1" eb="3">
      <t>コウセイ</t>
    </rPh>
    <rPh sb="3" eb="6">
      <t>ロウドウショウ</t>
    </rPh>
    <rPh sb="6" eb="8">
      <t>ギョウセイ</t>
    </rPh>
    <rPh sb="8" eb="10">
      <t>ソウゴウ</t>
    </rPh>
    <rPh sb="21" eb="23">
      <t>カイトウ</t>
    </rPh>
    <rPh sb="25" eb="27">
      <t>スウチ</t>
    </rPh>
    <rPh sb="28" eb="30">
      <t>レイワ</t>
    </rPh>
    <rPh sb="30" eb="32">
      <t>ガンネン</t>
    </rPh>
    <rPh sb="33" eb="34">
      <t>ガツ</t>
    </rPh>
    <rPh sb="35" eb="36">
      <t>ニチ</t>
    </rPh>
    <rPh sb="36" eb="38">
      <t>ジテン</t>
    </rPh>
    <phoneticPr fontId="2"/>
  </si>
  <si>
    <r>
      <t>・消防施設数は、</t>
    </r>
    <r>
      <rPr>
        <sz val="11"/>
        <rFont val="ＭＳ Ｐゴシック"/>
        <family val="3"/>
        <charset val="128"/>
      </rPr>
      <t>平成31年4月1日現在を記入（救急車両を含めた数を記載）
・火災発生件数は、平成30年中の数値
・救急出動件数は、平成30年中の数値</t>
    </r>
    <rPh sb="57" eb="59">
      <t>キュウキュウ</t>
    </rPh>
    <phoneticPr fontId="2"/>
  </si>
  <si>
    <r>
      <rPr>
        <sz val="11"/>
        <rFont val="ＭＳ Ｐゴシック"/>
        <family val="3"/>
        <charset val="128"/>
      </rPr>
      <t>・レクリエーション・スポーツ施設：競技場、野球場、体育館、テニスコート、プール等
・産業振興施設：情報提供施設、展示場施設等
・基盤施設：駐車場、公園、水道施設、下水道終末処理場等
・文教施設：市民会館、文化会館、博物館、美術館、自然の家等
・社会福祉施設：病院、老人福祉センター等
・行政財産、普通財産の延べ床面積は、地方自治法第233条第1項及び地方自治法施行令第166条第2項における財産に関する調書の建物延床面積計（平成31年3月31日現在）</t>
    </r>
    <phoneticPr fontId="2"/>
  </si>
  <si>
    <r>
      <rPr>
        <sz val="11"/>
        <rFont val="ＭＳ Ｐゴシック"/>
        <family val="3"/>
        <charset val="128"/>
      </rPr>
      <t>平成30年度地方財政状況調査より記入</t>
    </r>
    <rPh sb="0" eb="2">
      <t>ヘイセイ</t>
    </rPh>
    <rPh sb="4" eb="6">
      <t>ネンド</t>
    </rPh>
    <rPh sb="6" eb="8">
      <t>チホウ</t>
    </rPh>
    <rPh sb="8" eb="10">
      <t>ザイセイ</t>
    </rPh>
    <rPh sb="10" eb="12">
      <t>ジョウキョウ</t>
    </rPh>
    <rPh sb="12" eb="14">
      <t>チョウサ</t>
    </rPh>
    <rPh sb="16" eb="18">
      <t>キニュウ</t>
    </rPh>
    <phoneticPr fontId="2"/>
  </si>
  <si>
    <r>
      <rPr>
        <sz val="11"/>
        <rFont val="ＭＳ Ｐゴシック"/>
        <family val="3"/>
        <charset val="128"/>
      </rPr>
      <t>平成30年度地方財政状況調査より記入</t>
    </r>
    <rPh sb="0" eb="2">
      <t>ヘイセイ</t>
    </rPh>
    <rPh sb="4" eb="5">
      <t>ネン</t>
    </rPh>
    <rPh sb="5" eb="6">
      <t>ド</t>
    </rPh>
    <rPh sb="6" eb="8">
      <t>チホウ</t>
    </rPh>
    <rPh sb="8" eb="10">
      <t>ザイセイ</t>
    </rPh>
    <rPh sb="10" eb="12">
      <t>ジョウキョウ</t>
    </rPh>
    <rPh sb="12" eb="14">
      <t>チョウサ</t>
    </rPh>
    <rPh sb="16" eb="18">
      <t>キニュウ</t>
    </rPh>
    <phoneticPr fontId="2"/>
  </si>
  <si>
    <r>
      <rPr>
        <sz val="11"/>
        <rFont val="ＭＳ Ｐゴシック"/>
        <family val="3"/>
        <charset val="128"/>
      </rPr>
      <t>平成30年度
決算
（普通会計）</t>
    </r>
    <rPh sb="0" eb="2">
      <t>ヘイセイ</t>
    </rPh>
    <rPh sb="4" eb="6">
      <t>ネンド</t>
    </rPh>
    <rPh sb="7" eb="9">
      <t>ケッサン</t>
    </rPh>
    <phoneticPr fontId="2"/>
  </si>
  <si>
    <t>☐住民基本台帳人口、世帯数は、平成31年3月31日現在を記入</t>
    <rPh sb="15" eb="17">
      <t>ヘイセイ</t>
    </rPh>
    <rPh sb="19" eb="20">
      <t>ネン</t>
    </rPh>
    <phoneticPr fontId="2"/>
  </si>
  <si>
    <t>☐自然動態・社会動態は、平成30年1月1日～12月31日を記入</t>
    <phoneticPr fontId="2"/>
  </si>
  <si>
    <t>☐その他は、平成31年4月１日現在を記入</t>
    <rPh sb="6" eb="8">
      <t>ヘイセイ</t>
    </rPh>
    <rPh sb="10" eb="11">
      <t>ネン</t>
    </rPh>
    <phoneticPr fontId="2"/>
  </si>
  <si>
    <t xml:space="preserve">☐人口密度は、平成31年3月31日現在の住民基本台帳人口を行政区域面積で除した数を記入
</t>
    <rPh sb="7" eb="9">
      <t>ヘイセイ</t>
    </rPh>
    <rPh sb="11" eb="12">
      <t>ネン</t>
    </rPh>
    <phoneticPr fontId="2"/>
  </si>
  <si>
    <t>☐市民千人当たり人口は、平成31年3月31日現在住民基本台帳人口により算出</t>
    <rPh sb="12" eb="14">
      <t>ヘイセイ</t>
    </rPh>
    <rPh sb="16" eb="17">
      <t>ネン</t>
    </rPh>
    <phoneticPr fontId="2"/>
  </si>
  <si>
    <t>　推進状況（令和元年度）」において「地方自治法（第202条の3）に基づく審議会等における登用状況」として報告する数値</t>
    <rPh sb="6" eb="8">
      <t>レイワ</t>
    </rPh>
    <rPh sb="8" eb="10">
      <t>ガンネン</t>
    </rPh>
    <rPh sb="9" eb="11">
      <t>ネンド</t>
    </rPh>
    <rPh sb="36" eb="39">
      <t>シンギカイ</t>
    </rPh>
    <rPh sb="39" eb="40">
      <t>トウ</t>
    </rPh>
    <rPh sb="44" eb="46">
      <t>トウヨウ</t>
    </rPh>
    <rPh sb="46" eb="48">
      <t>ジョウキョウ</t>
    </rPh>
    <rPh sb="52" eb="54">
      <t>ホウコク</t>
    </rPh>
    <rPh sb="56" eb="58">
      <t>スウチ</t>
    </rPh>
    <phoneticPr fontId="2"/>
  </si>
  <si>
    <t>　推進状況（令和元年度）」において「市町村職員の管理職の在職状況」として報告する数値</t>
    <rPh sb="6" eb="9">
      <t>レイワガン</t>
    </rPh>
    <rPh sb="9" eb="11">
      <t>ネンド</t>
    </rPh>
    <rPh sb="18" eb="21">
      <t>シチョウソン</t>
    </rPh>
    <rPh sb="21" eb="23">
      <t>ショクイン</t>
    </rPh>
    <rPh sb="24" eb="26">
      <t>カンリ</t>
    </rPh>
    <rPh sb="26" eb="27">
      <t>ショク</t>
    </rPh>
    <rPh sb="28" eb="30">
      <t>ザイショク</t>
    </rPh>
    <rPh sb="30" eb="32">
      <t>ジョウキョウ</t>
    </rPh>
    <rPh sb="36" eb="38">
      <t>ホウコク</t>
    </rPh>
    <rPh sb="40" eb="42">
      <t>スウチ</t>
    </rPh>
    <phoneticPr fontId="2"/>
  </si>
  <si>
    <t>☐平成31年地方公務員給与実態調査による数値</t>
    <rPh sb="1" eb="3">
      <t>ヘイセイ</t>
    </rPh>
    <rPh sb="5" eb="6">
      <t>ネン</t>
    </rPh>
    <rPh sb="6" eb="8">
      <t>チホウ</t>
    </rPh>
    <rPh sb="8" eb="11">
      <t>コウムイン</t>
    </rPh>
    <rPh sb="11" eb="13">
      <t>キュウヨ</t>
    </rPh>
    <rPh sb="13" eb="15">
      <t>ジッタイ</t>
    </rPh>
    <rPh sb="15" eb="17">
      <t>チョウサ</t>
    </rPh>
    <rPh sb="20" eb="22">
      <t>スウチ</t>
    </rPh>
    <phoneticPr fontId="2"/>
  </si>
  <si>
    <t>☐被保護者調査（平成31年4月分）による数値</t>
    <rPh sb="1" eb="5">
      <t>ヒホゴシャ</t>
    </rPh>
    <rPh sb="5" eb="7">
      <t>チョウサ</t>
    </rPh>
    <rPh sb="8" eb="10">
      <t>ヘイセイ</t>
    </rPh>
    <rPh sb="12" eb="13">
      <t>ネン</t>
    </rPh>
    <phoneticPr fontId="2"/>
  </si>
  <si>
    <t>☐平成31年4月1日現在を記入</t>
    <rPh sb="1" eb="3">
      <t>ヘイセイ</t>
    </rPh>
    <rPh sb="5" eb="6">
      <t>ネン</t>
    </rPh>
    <rPh sb="7" eb="8">
      <t>ガツ</t>
    </rPh>
    <rPh sb="9" eb="10">
      <t>ニチ</t>
    </rPh>
    <rPh sb="10" eb="12">
      <t>ゲンザイ</t>
    </rPh>
    <rPh sb="13" eb="15">
      <t>キニュウ</t>
    </rPh>
    <phoneticPr fontId="2"/>
  </si>
  <si>
    <t>☐有料老人ホーム数は、特定施設指定老人ホーム数（介護付きのみ）の平成31年4月1日現在を記入</t>
    <rPh sb="24" eb="26">
      <t>カイゴ</t>
    </rPh>
    <rPh sb="26" eb="27">
      <t>ツ</t>
    </rPh>
    <rPh sb="32" eb="34">
      <t>ヘイセイ</t>
    </rPh>
    <rPh sb="36" eb="37">
      <t>ネン</t>
    </rPh>
    <phoneticPr fontId="2"/>
  </si>
  <si>
    <t>☐第1号被保険者数、要介護（要支援）認定者数は、平成31年4月事業月報により記入
☐保険給付費、保険料収納率は、平成30年度事業年報より記入
☐地域包括支援センター数は、平成31年4月1日現在を記入</t>
    <rPh sb="24" eb="26">
      <t>ヘイセイ</t>
    </rPh>
    <rPh sb="28" eb="29">
      <t>ネン</t>
    </rPh>
    <rPh sb="30" eb="31">
      <t>ガツ</t>
    </rPh>
    <rPh sb="56" eb="58">
      <t>ヘイセイ</t>
    </rPh>
    <rPh sb="60" eb="61">
      <t>ネン</t>
    </rPh>
    <rPh sb="61" eb="62">
      <t>ド</t>
    </rPh>
    <rPh sb="85" eb="87">
      <t>ヘイセイ</t>
    </rPh>
    <rPh sb="89" eb="90">
      <t>ネン</t>
    </rPh>
    <phoneticPr fontId="2"/>
  </si>
  <si>
    <t>☐平成31年3月事業月報、平成30年度事業年報（年度末現在）による数値　(加入率は平成31年3月31日現在住民基本台帳人口、世帯数で算出)</t>
    <rPh sb="1" eb="3">
      <t>ヘイセイ</t>
    </rPh>
    <rPh sb="5" eb="6">
      <t>ネン</t>
    </rPh>
    <rPh sb="7" eb="8">
      <t>ガツ</t>
    </rPh>
    <rPh sb="8" eb="10">
      <t>ジギョウ</t>
    </rPh>
    <rPh sb="10" eb="12">
      <t>ゲッポウ</t>
    </rPh>
    <rPh sb="13" eb="15">
      <t>ヘイセイ</t>
    </rPh>
    <rPh sb="17" eb="18">
      <t>ネン</t>
    </rPh>
    <rPh sb="18" eb="19">
      <t>ド</t>
    </rPh>
    <rPh sb="19" eb="21">
      <t>ジギョウ</t>
    </rPh>
    <rPh sb="21" eb="23">
      <t>ネンポウ</t>
    </rPh>
    <rPh sb="24" eb="26">
      <t>ネンド</t>
    </rPh>
    <rPh sb="26" eb="27">
      <t>マツ</t>
    </rPh>
    <rPh sb="27" eb="29">
      <t>ゲンザイ</t>
    </rPh>
    <rPh sb="33" eb="35">
      <t>スウチ</t>
    </rPh>
    <rPh sb="41" eb="43">
      <t>ヘイセイ</t>
    </rPh>
    <rPh sb="45" eb="46">
      <t>ネン</t>
    </rPh>
    <rPh sb="50" eb="51">
      <t>ニチ</t>
    </rPh>
    <rPh sb="51" eb="53">
      <t>ゲンザイ</t>
    </rPh>
    <rPh sb="62" eb="65">
      <t>セタイスウ</t>
    </rPh>
    <phoneticPr fontId="2"/>
  </si>
  <si>
    <t>☐被保険者１人当たり費用額・徴収率（現年度）は、平成30年度事業年報より記入</t>
    <phoneticPr fontId="2"/>
  </si>
  <si>
    <t>☐特定健康診査実施率および特定保健指導実施率は、平成30年度実施分法定報告値より記入</t>
    <rPh sb="1" eb="3">
      <t>トクテイ</t>
    </rPh>
    <rPh sb="3" eb="5">
      <t>ケンコウ</t>
    </rPh>
    <rPh sb="5" eb="7">
      <t>シンサ</t>
    </rPh>
    <rPh sb="7" eb="9">
      <t>ジッシ</t>
    </rPh>
    <rPh sb="9" eb="10">
      <t>リツ</t>
    </rPh>
    <rPh sb="13" eb="15">
      <t>トクテイ</t>
    </rPh>
    <rPh sb="15" eb="17">
      <t>ホケン</t>
    </rPh>
    <rPh sb="17" eb="19">
      <t>シドウ</t>
    </rPh>
    <rPh sb="19" eb="21">
      <t>ジッシ</t>
    </rPh>
    <rPh sb="21" eb="22">
      <t>リツ</t>
    </rPh>
    <rPh sb="40" eb="42">
      <t>キニュウ</t>
    </rPh>
    <phoneticPr fontId="2"/>
  </si>
  <si>
    <t>☐平成31年4月1日現在を記入</t>
    <rPh sb="1" eb="3">
      <t>ヘイセイ</t>
    </rPh>
    <rPh sb="5" eb="6">
      <t>ネン</t>
    </rPh>
    <phoneticPr fontId="2"/>
  </si>
  <si>
    <t>☐人口割合は、平成31年3月31日現在住民基本台帳人口で除した数値</t>
    <rPh sb="1" eb="3">
      <t>ジンコウ</t>
    </rPh>
    <rPh sb="3" eb="5">
      <t>ワリアイ</t>
    </rPh>
    <rPh sb="7" eb="9">
      <t>ヘイセイ</t>
    </rPh>
    <rPh sb="11" eb="12">
      <t>ネン</t>
    </rPh>
    <rPh sb="19" eb="21">
      <t>ジュウミン</t>
    </rPh>
    <rPh sb="21" eb="23">
      <t>キホン</t>
    </rPh>
    <rPh sb="23" eb="25">
      <t>ダイチョウ</t>
    </rPh>
    <rPh sb="25" eb="27">
      <t>ジンコウ</t>
    </rPh>
    <rPh sb="28" eb="29">
      <t>ジョ</t>
    </rPh>
    <rPh sb="31" eb="33">
      <t>スウチ</t>
    </rPh>
    <phoneticPr fontId="2"/>
  </si>
  <si>
    <t>☐医師数・歯科医師数は、平成30年医師・歯科医師・薬剤師統計より記入</t>
    <rPh sb="1" eb="3">
      <t>イシ</t>
    </rPh>
    <rPh sb="3" eb="4">
      <t>スウ</t>
    </rPh>
    <rPh sb="5" eb="7">
      <t>シカ</t>
    </rPh>
    <rPh sb="7" eb="9">
      <t>イシ</t>
    </rPh>
    <rPh sb="9" eb="10">
      <t>スウ</t>
    </rPh>
    <rPh sb="12" eb="14">
      <t>ヘイセイ</t>
    </rPh>
    <rPh sb="16" eb="17">
      <t>ネン</t>
    </rPh>
    <rPh sb="17" eb="19">
      <t>イシ</t>
    </rPh>
    <rPh sb="20" eb="22">
      <t>シカ</t>
    </rPh>
    <rPh sb="22" eb="24">
      <t>イシ</t>
    </rPh>
    <rPh sb="25" eb="28">
      <t>ヤクザイシ</t>
    </rPh>
    <rPh sb="28" eb="30">
      <t>トウケイ</t>
    </rPh>
    <rPh sb="32" eb="34">
      <t>キニュウ</t>
    </rPh>
    <phoneticPr fontId="2"/>
  </si>
  <si>
    <t>☐平成30年社会福祉施設等調査より記入</t>
    <rPh sb="1" eb="3">
      <t>ヘイセイ</t>
    </rPh>
    <rPh sb="5" eb="6">
      <t>ネン</t>
    </rPh>
    <rPh sb="6" eb="8">
      <t>シャカイ</t>
    </rPh>
    <rPh sb="8" eb="10">
      <t>フクシ</t>
    </rPh>
    <phoneticPr fontId="2"/>
  </si>
  <si>
    <t>（平成30年12
月31日現在）</t>
    <rPh sb="1" eb="3">
      <t>ヘイセイ</t>
    </rPh>
    <rPh sb="5" eb="6">
      <t>ネン</t>
    </rPh>
    <rPh sb="9" eb="10">
      <t>ガツ</t>
    </rPh>
    <rPh sb="12" eb="13">
      <t>ニチ</t>
    </rPh>
    <rPh sb="13" eb="15">
      <t>ゲンザイ</t>
    </rPh>
    <phoneticPr fontId="2"/>
  </si>
  <si>
    <t>ごみの総排出量（処理量・平成30年度実績）</t>
    <rPh sb="3" eb="4">
      <t>ソウ</t>
    </rPh>
    <rPh sb="4" eb="6">
      <t>ハイシュツ</t>
    </rPh>
    <rPh sb="6" eb="7">
      <t>リョウ</t>
    </rPh>
    <rPh sb="8" eb="10">
      <t>ショリ</t>
    </rPh>
    <rPh sb="10" eb="11">
      <t>リョウ</t>
    </rPh>
    <rPh sb="12" eb="14">
      <t>ヘイセイ</t>
    </rPh>
    <rPh sb="16" eb="18">
      <t>ネンド</t>
    </rPh>
    <rPh sb="18" eb="20">
      <t>ジッセキ</t>
    </rPh>
    <phoneticPr fontId="2"/>
  </si>
  <si>
    <t>☐一般廃棄物処理事業実態調査（平成30年度実績）より記入</t>
    <phoneticPr fontId="2"/>
  </si>
  <si>
    <t>☐産業別事業所数及び産業別従業者数は、平成28年経済センサス活動調査より記入　</t>
    <rPh sb="1" eb="3">
      <t>サンギョウ</t>
    </rPh>
    <rPh sb="3" eb="4">
      <t>ベツ</t>
    </rPh>
    <rPh sb="4" eb="7">
      <t>ジギョウショ</t>
    </rPh>
    <rPh sb="7" eb="8">
      <t>スウ</t>
    </rPh>
    <rPh sb="8" eb="9">
      <t>オヨ</t>
    </rPh>
    <rPh sb="13" eb="15">
      <t>ジュウギョウ</t>
    </rPh>
    <rPh sb="30" eb="32">
      <t>カツドウ</t>
    </rPh>
    <rPh sb="32" eb="34">
      <t>チョウサ</t>
    </rPh>
    <phoneticPr fontId="2"/>
  </si>
  <si>
    <t>☐農業は、2015年農林業センサスより記入</t>
    <rPh sb="10" eb="13">
      <t>ノウリンギョウ</t>
    </rPh>
    <phoneticPr fontId="2"/>
  </si>
  <si>
    <t>☐事業所数は平成28年経済センサス活動調査（製造業・市区町村編）により記入</t>
    <phoneticPr fontId="2"/>
  </si>
  <si>
    <t>☐事業所数の前回からの伸び率は、平成26年工業統計調査との比較により記入</t>
    <rPh sb="1" eb="4">
      <t>ジギョウショ</t>
    </rPh>
    <rPh sb="4" eb="5">
      <t>スウ</t>
    </rPh>
    <rPh sb="6" eb="8">
      <t>ゼンカイ</t>
    </rPh>
    <rPh sb="11" eb="12">
      <t>ノ</t>
    </rPh>
    <rPh sb="13" eb="14">
      <t>リツ</t>
    </rPh>
    <rPh sb="16" eb="18">
      <t>ヘイセイ</t>
    </rPh>
    <rPh sb="20" eb="21">
      <t>ネン</t>
    </rPh>
    <rPh sb="21" eb="23">
      <t>コウギョウ</t>
    </rPh>
    <rPh sb="23" eb="25">
      <t>トウケイ</t>
    </rPh>
    <rPh sb="25" eb="27">
      <t>チョウサ</t>
    </rPh>
    <rPh sb="29" eb="31">
      <t>ヒカク</t>
    </rPh>
    <rPh sb="34" eb="36">
      <t>キニュウ</t>
    </rPh>
    <phoneticPr fontId="2"/>
  </si>
  <si>
    <t>☐製造品出荷額等は、平成28年経済センサス活動調査（製造業・市区町村編）により記入</t>
    <rPh sb="1" eb="4">
      <t>セイゾウヒン</t>
    </rPh>
    <rPh sb="4" eb="6">
      <t>シュッカ</t>
    </rPh>
    <rPh sb="6" eb="7">
      <t>ガク</t>
    </rPh>
    <rPh sb="7" eb="8">
      <t>トウ</t>
    </rPh>
    <phoneticPr fontId="2"/>
  </si>
  <si>
    <t>☐卸売業及び小売業は、平成26年商業統計調査より記入</t>
    <rPh sb="2" eb="3">
      <t>バイ</t>
    </rPh>
    <rPh sb="3" eb="4">
      <t>ギョウ</t>
    </rPh>
    <rPh sb="4" eb="5">
      <t>オヨ</t>
    </rPh>
    <rPh sb="16" eb="18">
      <t>ショウギョウ</t>
    </rPh>
    <rPh sb="18" eb="20">
      <t>トウケイ</t>
    </rPh>
    <rPh sb="20" eb="22">
      <t>チョウサ</t>
    </rPh>
    <phoneticPr fontId="2"/>
  </si>
  <si>
    <t>☐観光客入込み客数、観光客数は、平成30年中の延べ人数（宿泊と日帰り両方含む）</t>
    <rPh sb="1" eb="4">
      <t>カンコウキャク</t>
    </rPh>
    <rPh sb="4" eb="6">
      <t>イリコ</t>
    </rPh>
    <rPh sb="7" eb="9">
      <t>キャクスウ</t>
    </rPh>
    <rPh sb="10" eb="13">
      <t>カンコウキャク</t>
    </rPh>
    <rPh sb="13" eb="14">
      <t>スウ</t>
    </rPh>
    <rPh sb="16" eb="18">
      <t>ヘイセイ</t>
    </rPh>
    <rPh sb="20" eb="21">
      <t>ネン</t>
    </rPh>
    <rPh sb="21" eb="22">
      <t>チュウ</t>
    </rPh>
    <rPh sb="23" eb="24">
      <t>ノ</t>
    </rPh>
    <rPh sb="25" eb="27">
      <t>ニンズウ</t>
    </rPh>
    <rPh sb="28" eb="30">
      <t>シュクハク</t>
    </rPh>
    <rPh sb="31" eb="33">
      <t>ヒガエ</t>
    </rPh>
    <rPh sb="34" eb="36">
      <t>リョウホウ</t>
    </rPh>
    <rPh sb="36" eb="37">
      <t>フク</t>
    </rPh>
    <phoneticPr fontId="2"/>
  </si>
  <si>
    <t>☐ホテル・旅館客室数は、厚生労働省「衛生行政報告例」で報告する数値（平成31年3月31日現在）</t>
    <rPh sb="5" eb="7">
      <t>リョカン</t>
    </rPh>
    <rPh sb="7" eb="10">
      <t>キャクシツスウ</t>
    </rPh>
    <rPh sb="12" eb="14">
      <t>コウセイ</t>
    </rPh>
    <rPh sb="14" eb="17">
      <t>ロウドウショウ</t>
    </rPh>
    <rPh sb="18" eb="20">
      <t>エイセイ</t>
    </rPh>
    <rPh sb="20" eb="22">
      <t>ギョウセイ</t>
    </rPh>
    <rPh sb="22" eb="25">
      <t>ホウコクレイ</t>
    </rPh>
    <rPh sb="27" eb="29">
      <t>ホウコク</t>
    </rPh>
    <rPh sb="31" eb="33">
      <t>スウチ</t>
    </rPh>
    <rPh sb="34" eb="36">
      <t>ヘイセイ</t>
    </rPh>
    <rPh sb="38" eb="39">
      <t>ネン</t>
    </rPh>
    <rPh sb="40" eb="41">
      <t>ガツ</t>
    </rPh>
    <rPh sb="43" eb="46">
      <t>ニチゲンザイ</t>
    </rPh>
    <phoneticPr fontId="2"/>
  </si>
  <si>
    <t>☐卸売業及び小売業の前回からの伸び率は、平成24年経済センサス活動調査との比較により記入</t>
    <rPh sb="1" eb="4">
      <t>オロシウリギョウ</t>
    </rPh>
    <rPh sb="4" eb="5">
      <t>オヨ</t>
    </rPh>
    <rPh sb="6" eb="9">
      <t>コウリギョウ</t>
    </rPh>
    <rPh sb="10" eb="12">
      <t>ゼンカイ</t>
    </rPh>
    <rPh sb="15" eb="16">
      <t>ノ</t>
    </rPh>
    <rPh sb="17" eb="18">
      <t>リツ</t>
    </rPh>
    <rPh sb="20" eb="22">
      <t>ヘイセイ</t>
    </rPh>
    <rPh sb="24" eb="25">
      <t>ネン</t>
    </rPh>
    <rPh sb="25" eb="27">
      <t>ケイザイ</t>
    </rPh>
    <rPh sb="31" eb="33">
      <t>カツドウ</t>
    </rPh>
    <rPh sb="33" eb="35">
      <t>チョウサ</t>
    </rPh>
    <rPh sb="37" eb="39">
      <t>ヒカク</t>
    </rPh>
    <rPh sb="42" eb="44">
      <t>キニュウ</t>
    </rPh>
    <phoneticPr fontId="2"/>
  </si>
  <si>
    <t>☐道路は、平成31年4月1日現在を記入</t>
    <rPh sb="1" eb="3">
      <t>ドウロ</t>
    </rPh>
    <rPh sb="5" eb="7">
      <t>ヘイセイ</t>
    </rPh>
    <rPh sb="9" eb="10">
      <t>ネン</t>
    </rPh>
    <rPh sb="11" eb="12">
      <t>ガツ</t>
    </rPh>
    <rPh sb="13" eb="14">
      <t>ニチ</t>
    </rPh>
    <rPh sb="14" eb="16">
      <t>ゲンザイ</t>
    </rPh>
    <rPh sb="17" eb="19">
      <t>キニュウ</t>
    </rPh>
    <phoneticPr fontId="2"/>
  </si>
  <si>
    <t>☐市道は平成31年4月1日、国道、都道府県道は平成30年4月1日を基本とする</t>
    <rPh sb="1" eb="3">
      <t>シドウ</t>
    </rPh>
    <rPh sb="4" eb="6">
      <t>ヘイセイ</t>
    </rPh>
    <rPh sb="8" eb="9">
      <t>ネン</t>
    </rPh>
    <phoneticPr fontId="2"/>
  </si>
  <si>
    <t>☐公園は、平成31年4月1日</t>
    <rPh sb="1" eb="3">
      <t>コウエン</t>
    </rPh>
    <rPh sb="5" eb="7">
      <t>ヘイセイ</t>
    </rPh>
    <rPh sb="9" eb="10">
      <t>ネン</t>
    </rPh>
    <rPh sb="11" eb="12">
      <t>ネン</t>
    </rPh>
    <rPh sb="13" eb="14">
      <t>ガツニチ</t>
    </rPh>
    <phoneticPr fontId="2"/>
  </si>
  <si>
    <t xml:space="preserve">☐下水道は、平成30年度実績を
記入
</t>
    <rPh sb="1" eb="4">
      <t>ゲスイドウ</t>
    </rPh>
    <rPh sb="6" eb="8">
      <t>ヘイセイ</t>
    </rPh>
    <rPh sb="10" eb="12">
      <t>ネンド</t>
    </rPh>
    <rPh sb="12" eb="14">
      <t>ジッセキ</t>
    </rPh>
    <rPh sb="16" eb="18">
      <t>キニュウ</t>
    </rPh>
    <phoneticPr fontId="2"/>
  </si>
  <si>
    <t>☐汚水処理人口普及率は、平成30年度汚水処理人口普及状況総括表</t>
    <rPh sb="1" eb="3">
      <t>オスイ</t>
    </rPh>
    <rPh sb="3" eb="5">
      <t>ショリ</t>
    </rPh>
    <rPh sb="5" eb="7">
      <t>ジンコウ</t>
    </rPh>
    <rPh sb="7" eb="9">
      <t>フキュウ</t>
    </rPh>
    <rPh sb="9" eb="10">
      <t>リツ</t>
    </rPh>
    <phoneticPr fontId="2"/>
  </si>
  <si>
    <t>☐上水道は、平成30年度実績を記入</t>
    <rPh sb="1" eb="2">
      <t>ウエ</t>
    </rPh>
    <rPh sb="2" eb="4">
      <t>スイドウ</t>
    </rPh>
    <rPh sb="6" eb="8">
      <t>ヘイセイ</t>
    </rPh>
    <rPh sb="10" eb="12">
      <t>ネンド</t>
    </rPh>
    <rPh sb="12" eb="14">
      <t>ジッセキ</t>
    </rPh>
    <rPh sb="15" eb="17">
      <t>キニュウ</t>
    </rPh>
    <phoneticPr fontId="2"/>
  </si>
  <si>
    <t>（平成30
年度）</t>
    <rPh sb="1" eb="3">
      <t>ヘイセイ</t>
    </rPh>
    <rPh sb="6" eb="8">
      <t>ネンド</t>
    </rPh>
    <phoneticPr fontId="2"/>
  </si>
  <si>
    <t>☐住宅は、平成30年度建築動態統計調査より記入</t>
    <rPh sb="1" eb="3">
      <t>ジュウタク</t>
    </rPh>
    <phoneticPr fontId="2"/>
  </si>
  <si>
    <t>☐公共賃貸住宅数は、平成30年度末実績を記入</t>
    <phoneticPr fontId="2"/>
  </si>
  <si>
    <t>☐サービス付き高齢者向け住宅数については、平成31年4月1日現在の登録済みサービス付き高齢者向け住宅の「箇所数」及び「戸数」</t>
    <rPh sb="21" eb="23">
      <t>ヘイセイ</t>
    </rPh>
    <rPh sb="25" eb="26">
      <t>ネン</t>
    </rPh>
    <rPh sb="27" eb="28">
      <t>ガツ</t>
    </rPh>
    <phoneticPr fontId="2"/>
  </si>
  <si>
    <t>☐平成31年4月1日現在を記入。ただし学校数、在学者数、教職員数は令和元年度学校基本調査により記入</t>
    <rPh sb="1" eb="3">
      <t>ヘイセイ</t>
    </rPh>
    <rPh sb="5" eb="6">
      <t>ネン</t>
    </rPh>
    <rPh sb="33" eb="35">
      <t>レイワ</t>
    </rPh>
    <rPh sb="35" eb="36">
      <t>ガン</t>
    </rPh>
    <rPh sb="47" eb="49">
      <t>キニュウ</t>
    </rPh>
    <phoneticPr fontId="2"/>
  </si>
  <si>
    <r>
      <t>　</t>
    </r>
    <r>
      <rPr>
        <sz val="6"/>
        <rFont val="ＭＳ Ｐ明朝"/>
        <family val="1"/>
        <charset val="128"/>
      </rPr>
      <t>　</t>
    </r>
    <r>
      <rPr>
        <sz val="9"/>
        <rFont val="ＭＳ Ｐ明朝"/>
        <family val="1"/>
        <charset val="128"/>
      </rPr>
      <t>公立大学法人を含む）のみ記入</t>
    </r>
    <phoneticPr fontId="2"/>
  </si>
  <si>
    <t>☐総貸出冊数は、平成30年度中の数値</t>
    <rPh sb="1" eb="2">
      <t>ソウ</t>
    </rPh>
    <rPh sb="2" eb="4">
      <t>カシダシ</t>
    </rPh>
    <rPh sb="4" eb="6">
      <t>サッスウ</t>
    </rPh>
    <rPh sb="8" eb="10">
      <t>ヘイセイ</t>
    </rPh>
    <rPh sb="12" eb="15">
      <t>ネンドチュウ</t>
    </rPh>
    <rPh sb="16" eb="18">
      <t>スウチ</t>
    </rPh>
    <phoneticPr fontId="2"/>
  </si>
  <si>
    <t>☐博物館等は、平成30年度社会教育調査報告から転記のため、県立等市立以外の施設も含む。</t>
    <phoneticPr fontId="2"/>
  </si>
  <si>
    <t>により、平成31年4月1日現在で記入。</t>
    <rPh sb="4" eb="6">
      <t>ヘイセイ</t>
    </rPh>
    <rPh sb="8" eb="9">
      <t>ネン</t>
    </rPh>
    <phoneticPr fontId="2"/>
  </si>
  <si>
    <t>☐放課後児童クラブは、厚生労働省行政総合システム（ＷＩＳＨ）に回答する数値（令和元年5月1日時点）</t>
    <rPh sb="38" eb="41">
      <t>レイワガン</t>
    </rPh>
    <phoneticPr fontId="2"/>
  </si>
  <si>
    <t>☐消防施設数は、平成31年4月1日現在を記入</t>
    <rPh sb="1" eb="3">
      <t>ショウボウ</t>
    </rPh>
    <rPh sb="3" eb="6">
      <t>シセツスウ</t>
    </rPh>
    <rPh sb="8" eb="10">
      <t>ヘイセイ</t>
    </rPh>
    <rPh sb="12" eb="13">
      <t>ネン</t>
    </rPh>
    <rPh sb="14" eb="15">
      <t>ガツ</t>
    </rPh>
    <rPh sb="16" eb="17">
      <t>ニチ</t>
    </rPh>
    <rPh sb="17" eb="19">
      <t>ゲンザイ</t>
    </rPh>
    <rPh sb="20" eb="22">
      <t>キニュウ</t>
    </rPh>
    <phoneticPr fontId="2"/>
  </si>
  <si>
    <t>☐火災発生件数は、平成30年中の数値</t>
    <rPh sb="1" eb="3">
      <t>カサイ</t>
    </rPh>
    <rPh sb="3" eb="5">
      <t>ハッセイ</t>
    </rPh>
    <rPh sb="5" eb="7">
      <t>ケンスウ</t>
    </rPh>
    <rPh sb="9" eb="11">
      <t>ヘイセイ</t>
    </rPh>
    <rPh sb="13" eb="14">
      <t>ネン</t>
    </rPh>
    <rPh sb="14" eb="15">
      <t>チュウ</t>
    </rPh>
    <rPh sb="16" eb="18">
      <t>スウチ</t>
    </rPh>
    <phoneticPr fontId="2"/>
  </si>
  <si>
    <t>☐救急出動件数は、平成30年中の数値</t>
    <rPh sb="1" eb="3">
      <t>キュウキュウ</t>
    </rPh>
    <rPh sb="3" eb="5">
      <t>シュツドウ</t>
    </rPh>
    <rPh sb="5" eb="7">
      <t>ケンスウ</t>
    </rPh>
    <rPh sb="9" eb="11">
      <t>ヘイセイ</t>
    </rPh>
    <rPh sb="13" eb="14">
      <t>ネン</t>
    </rPh>
    <rPh sb="14" eb="15">
      <t>チュウ</t>
    </rPh>
    <rPh sb="16" eb="18">
      <t>スウチ</t>
    </rPh>
    <phoneticPr fontId="2"/>
  </si>
  <si>
    <t>☐平成31年4月1日現在を記入</t>
    <rPh sb="1" eb="3">
      <t>ヘイセイ</t>
    </rPh>
    <rPh sb="5" eb="6">
      <t>ネン</t>
    </rPh>
    <rPh sb="7" eb="8">
      <t>ガツ</t>
    </rPh>
    <rPh sb="9" eb="12">
      <t>ニチゲンザイ</t>
    </rPh>
    <rPh sb="13" eb="15">
      <t>キニュウ</t>
    </rPh>
    <phoneticPr fontId="2"/>
  </si>
  <si>
    <t>　における財産に関する調書の建物延床面積計（平成31年年3月31日現在）</t>
    <rPh sb="14" eb="16">
      <t>タテモノ</t>
    </rPh>
    <rPh sb="16" eb="17">
      <t>ノベ</t>
    </rPh>
    <rPh sb="17" eb="20">
      <t>ユカメンセキ</t>
    </rPh>
    <rPh sb="20" eb="21">
      <t>ケイ</t>
    </rPh>
    <rPh sb="22" eb="24">
      <t>ヘイセイ</t>
    </rPh>
    <rPh sb="26" eb="27">
      <t>ネン</t>
    </rPh>
    <rPh sb="27" eb="28">
      <t>ネン</t>
    </rPh>
    <phoneticPr fontId="2"/>
  </si>
  <si>
    <t>（平成30年度）</t>
    <phoneticPr fontId="2"/>
  </si>
  <si>
    <t>（平成30年度）</t>
    <rPh sb="1" eb="3">
      <t>ヘイセイ</t>
    </rPh>
    <rPh sb="5" eb="7">
      <t>ネンド</t>
    </rPh>
    <phoneticPr fontId="2"/>
  </si>
  <si>
    <t>709.0</t>
    <phoneticPr fontId="2"/>
  </si>
  <si>
    <t>水戸市、内原町</t>
    <rPh sb="0" eb="3">
      <t>ミトシ</t>
    </rPh>
    <phoneticPr fontId="2"/>
  </si>
  <si>
    <t>　で報告する数値（平成31年4月1日時点）</t>
    <rPh sb="9" eb="11">
      <t>ヘイセイ</t>
    </rPh>
    <rPh sb="13" eb="14">
      <t>ネン</t>
    </rPh>
    <rPh sb="15" eb="16">
      <t>ガツ</t>
    </rPh>
    <rPh sb="17" eb="18">
      <t>ニチ</t>
    </rPh>
    <rPh sb="18" eb="20">
      <t>ジテン</t>
    </rPh>
    <phoneticPr fontId="2"/>
  </si>
  <si>
    <t>平成29年３月31日（平成31年３月29日）</t>
    <phoneticPr fontId="2"/>
  </si>
  <si>
    <t>令和３年３月（予定）現在策定中</t>
    <phoneticPr fontId="2"/>
  </si>
  <si>
    <t>平成29年3月31日（策定）平成31年3月29日（改訂）</t>
    <phoneticPr fontId="2"/>
  </si>
  <si>
    <t>※令和2年4月1日移行</t>
    <phoneticPr fontId="2"/>
  </si>
  <si>
    <t>水戸市　※</t>
    <rPh sb="0" eb="3">
      <t>ミトシ</t>
    </rPh>
    <phoneticPr fontId="2"/>
  </si>
  <si>
    <t>【吹田市】私立高校のみ　府立高校については</t>
    <rPh sb="1" eb="4">
      <t>スイタシ</t>
    </rPh>
    <phoneticPr fontId="2"/>
  </si>
  <si>
    <t xml:space="preserve">            生徒数、教職員数不明のため含めていません。</t>
    <phoneticPr fontId="2"/>
  </si>
  <si>
    <t>約540</t>
  </si>
  <si>
    <t xml:space="preserve"> －</t>
  </si>
  <si>
    <t>【八尾市】自治会加入率は、令和元年5月1日現在を記入</t>
  </si>
  <si>
    <t>【長崎市】観光客入込み客数は実人数</t>
    <phoneticPr fontId="2"/>
  </si>
  <si>
    <t>*24.8</t>
  </si>
  <si>
    <t>身体障害者手帳
所持者数</t>
    <phoneticPr fontId="2"/>
  </si>
  <si>
    <t>【枚方市】※枚方市市民会館大ホール（1,448席）は、</t>
    <rPh sb="1" eb="4">
      <t>ヒラカタシ</t>
    </rPh>
    <phoneticPr fontId="2"/>
  </si>
  <si>
    <t>　平成30年6月18日に発生した大阪北部地震により天井を損傷したため、</t>
    <phoneticPr fontId="2"/>
  </si>
  <si>
    <t>　同年10月10日に廃止しました。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</si>
</sst>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quot;▲ &quot;#,##0"/>
    <numFmt numFmtId="177" formatCode="#,##0;&quot;△ &quot;#,##0"/>
    <numFmt numFmtId="178" formatCode="#,##0.0;&quot;△ &quot;#,##0.0"/>
    <numFmt numFmtId="179" formatCode="0.0;&quot;△ &quot;0.0"/>
    <numFmt numFmtId="180" formatCode="#,##0.00;&quot;△ &quot;#,##0.00"/>
    <numFmt numFmtId="181" formatCode="#,##0_ "/>
    <numFmt numFmtId="182" formatCode="#,##0_);[Red]\(#,##0\)"/>
    <numFmt numFmtId="183" formatCode="#,##0.0_);[Red]\(#,##0.0\)"/>
    <numFmt numFmtId="184" formatCode="0;&quot;△ &quot;0"/>
    <numFmt numFmtId="185" formatCode="0.0_);[Red]\(0.0\)"/>
    <numFmt numFmtId="186" formatCode="0.000_);[Red]\(0.000\)"/>
    <numFmt numFmtId="187" formatCode="#,##0.0;[Red]\-#,##0.0"/>
    <numFmt numFmtId="188" formatCode="0.0"/>
    <numFmt numFmtId="189" formatCode="[$-411]ggge&quot;年&quot;m&quot;月&quot;d&quot;日&quot;;@"/>
  </numFmts>
  <fonts count="79"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sz val="11"/>
      <name val="ＭＳ Ｐ明朝"/>
      <family val="1"/>
      <charset val="128"/>
    </font>
    <font>
      <b/>
      <sz val="11"/>
      <name val="ＭＳ Ｐ明朝"/>
      <family val="1"/>
      <charset val="128"/>
    </font>
    <font>
      <b/>
      <sz val="12"/>
      <name val="ＭＳ Ｐ明朝"/>
      <family val="1"/>
      <charset val="128"/>
    </font>
    <font>
      <sz val="12"/>
      <name val="ＭＳ Ｐ明朝"/>
      <family val="1"/>
      <charset val="128"/>
    </font>
    <font>
      <sz val="16"/>
      <name val="ＭＳ Ｐ明朝"/>
      <family val="1"/>
      <charset val="128"/>
    </font>
    <font>
      <sz val="13"/>
      <name val="ＭＳ Ｐ明朝"/>
      <family val="1"/>
      <charset val="128"/>
    </font>
    <font>
      <sz val="10"/>
      <name val="ＭＳ Ｐ明朝"/>
      <family val="1"/>
      <charset val="128"/>
    </font>
    <font>
      <sz val="8"/>
      <name val="ＭＳ Ｐ明朝"/>
      <family val="1"/>
      <charset val="128"/>
    </font>
    <font>
      <b/>
      <sz val="14"/>
      <name val="ＭＳ Ｐゴシック"/>
      <family val="3"/>
      <charset val="128"/>
    </font>
    <font>
      <sz val="14"/>
      <name val="ＭＳ Ｐゴシック"/>
      <family val="3"/>
      <charset val="128"/>
    </font>
    <font>
      <b/>
      <sz val="12"/>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9"/>
      <name val="ＭＳ ゴシック"/>
      <family val="3"/>
      <charset val="128"/>
    </font>
    <font>
      <sz val="12"/>
      <name val="ＭＳ Ｐゴシック"/>
      <family val="3"/>
      <charset val="128"/>
    </font>
    <font>
      <sz val="20"/>
      <name val="ＭＳ Ｐゴシック"/>
      <family val="3"/>
      <charset val="128"/>
    </font>
    <font>
      <b/>
      <sz val="24"/>
      <name val="ＭＳ Ｐゴシック"/>
      <family val="3"/>
      <charset val="128"/>
    </font>
    <font>
      <sz val="46"/>
      <name val="HG創英角ｺﾞｼｯｸUB"/>
      <family val="3"/>
      <charset val="128"/>
    </font>
    <font>
      <b/>
      <sz val="12"/>
      <name val="ＭＳ ゴシック"/>
      <family val="3"/>
      <charset val="128"/>
    </font>
    <font>
      <b/>
      <sz val="14"/>
      <name val="ＭＳ Ｐ明朝"/>
      <family val="1"/>
      <charset val="128"/>
    </font>
    <font>
      <sz val="6"/>
      <name val="ＭＳ Ｐ明朝"/>
      <family val="1"/>
      <charset val="128"/>
    </font>
    <font>
      <b/>
      <sz val="9"/>
      <name val="ＭＳ Ｐ明朝"/>
      <family val="1"/>
      <charset val="128"/>
    </font>
    <font>
      <strike/>
      <sz val="9"/>
      <name val="ＭＳ Ｐ明朝"/>
      <family val="1"/>
      <charset val="128"/>
    </font>
    <font>
      <sz val="13"/>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4"/>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sz val="11"/>
      <color indexed="8"/>
      <name val="ＭＳ Ｐゴシック"/>
      <family val="3"/>
      <charset val="128"/>
    </font>
    <font>
      <sz val="11"/>
      <color indexed="2"/>
      <name val="ＭＳ Ｐゴシック"/>
      <family val="3"/>
      <charset val="128"/>
    </font>
    <font>
      <sz val="13"/>
      <name val="ＭＳ Ｐ明朝"/>
      <family val="1"/>
      <charset val="128"/>
    </font>
    <font>
      <sz val="13"/>
      <name val="ＭＳ Ｐ明朝"/>
      <family val="1"/>
      <charset val="128"/>
    </font>
    <font>
      <sz val="22"/>
      <name val="ＭＳ Ｐゴシック"/>
      <family val="3"/>
      <charset val="128"/>
    </font>
    <font>
      <sz val="18"/>
      <name val="ＭＳ Ｐゴシック"/>
      <family val="3"/>
      <charset val="128"/>
    </font>
    <font>
      <sz val="11"/>
      <color theme="1"/>
      <name val="ＭＳ Ｐゴシック"/>
      <family val="3"/>
      <charset val="128"/>
    </font>
    <font>
      <sz val="11"/>
      <color theme="1"/>
      <name val="ＭＳ Ｐゴシック"/>
      <family val="3"/>
      <charset val="128"/>
      <scheme val="minor"/>
    </font>
    <font>
      <sz val="11"/>
      <color indexed="8"/>
      <name val="ＭＳ Ｐゴシック"/>
      <family val="3"/>
      <charset val="128"/>
      <scheme val="minor"/>
    </font>
    <font>
      <sz val="11"/>
      <color theme="0"/>
      <name val="ＭＳ Ｐゴシック"/>
      <family val="3"/>
      <charset val="128"/>
      <scheme val="minor"/>
    </font>
    <font>
      <sz val="11"/>
      <color indexed="9"/>
      <name val="ＭＳ Ｐゴシック"/>
      <family val="3"/>
      <charset val="128"/>
      <scheme val="minor"/>
    </font>
    <font>
      <sz val="18"/>
      <color theme="3"/>
      <name val="ＭＳ Ｐゴシック"/>
      <family val="3"/>
      <charset val="128"/>
      <scheme val="major"/>
    </font>
    <font>
      <sz val="18"/>
      <color theme="3"/>
      <name val="ＭＳ Ｐゴシック"/>
      <family val="3"/>
      <charset val="128"/>
    </font>
    <font>
      <b/>
      <sz val="11"/>
      <color theme="0"/>
      <name val="ＭＳ Ｐゴシック"/>
      <family val="3"/>
      <charset val="128"/>
      <scheme val="minor"/>
    </font>
    <font>
      <b/>
      <sz val="11"/>
      <color indexed="9"/>
      <name val="ＭＳ Ｐゴシック"/>
      <family val="3"/>
      <charset val="128"/>
      <scheme val="minor"/>
    </font>
    <font>
      <sz val="11"/>
      <color rgb="FF9C6500"/>
      <name val="ＭＳ Ｐゴシック"/>
      <family val="3"/>
      <charset val="128"/>
    </font>
    <font>
      <sz val="11"/>
      <color rgb="FF9C5700"/>
      <name val="ＭＳ Ｐゴシック"/>
      <family val="3"/>
      <charset val="128"/>
      <scheme val="minor"/>
    </font>
    <font>
      <sz val="11"/>
      <color rgb="FFFA7D0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font>
    <font>
      <b/>
      <sz val="11"/>
      <color rgb="FFFA7D00"/>
      <name val="ＭＳ Ｐゴシック"/>
      <family val="3"/>
      <charset val="128"/>
      <scheme val="minor"/>
    </font>
    <font>
      <sz val="11"/>
      <color rgb="FFFF0000"/>
      <name val="ＭＳ Ｐゴシック"/>
      <family val="3"/>
      <charset val="128"/>
      <scheme val="minor"/>
    </font>
    <font>
      <sz val="11"/>
      <color indexed="2"/>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font>
    <font>
      <b/>
      <sz val="11"/>
      <color rgb="FF3F3F3F"/>
      <name val="ＭＳ Ｐゴシック"/>
      <family val="3"/>
      <charset val="128"/>
      <scheme val="minor"/>
    </font>
    <font>
      <i/>
      <sz val="11"/>
      <color rgb="FF7F7F7F"/>
      <name val="ＭＳ Ｐゴシック"/>
      <family val="3"/>
      <charset val="128"/>
    </font>
    <font>
      <i/>
      <sz val="11"/>
      <color rgb="FF7F7F7F"/>
      <name val="ＭＳ Ｐゴシック"/>
      <family val="3"/>
      <charset val="128"/>
      <scheme val="minor"/>
    </font>
    <font>
      <sz val="11"/>
      <color rgb="FF3F3F76"/>
      <name val="ＭＳ Ｐゴシック"/>
      <family val="3"/>
      <charset val="128"/>
    </font>
    <font>
      <sz val="11"/>
      <color rgb="FF3F3F76"/>
      <name val="ＭＳ Ｐゴシック"/>
      <family val="3"/>
      <charset val="128"/>
      <scheme val="minor"/>
    </font>
    <font>
      <sz val="11"/>
      <color rgb="FF006100"/>
      <name val="ＭＳ Ｐゴシック"/>
      <family val="3"/>
      <charset val="128"/>
    </font>
    <font>
      <sz val="11"/>
      <color rgb="FF006100"/>
      <name val="ＭＳ Ｐゴシック"/>
      <family val="3"/>
      <charset val="128"/>
      <scheme val="minor"/>
    </font>
    <font>
      <sz val="13"/>
      <color theme="1"/>
      <name val="ＭＳ Ｐ明朝"/>
      <family val="1"/>
      <charset val="128"/>
    </font>
    <font>
      <sz val="13"/>
      <color rgb="FFFF0000"/>
      <name val="ＭＳ Ｐ明朝"/>
      <family val="1"/>
      <charset val="128"/>
    </font>
  </fonts>
  <fills count="84">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19"/>
        <bgColor indexed="64"/>
      </patternFill>
    </fill>
    <fill>
      <patternFill patternType="solid">
        <fgColor indexed="54"/>
        <bgColor indexed="64"/>
      </patternFill>
    </fill>
    <fill>
      <patternFill patternType="solid">
        <fgColor indexed="9"/>
        <bgColor indexed="26"/>
      </patternFill>
    </fill>
    <fill>
      <patternFill patternType="solid">
        <fgColor theme="4" tint="0.79998168889431442"/>
        <bgColor indexed="65"/>
      </patternFill>
    </fill>
    <fill>
      <patternFill patternType="solid">
        <fgColor theme="4" tint="0.79992065187536243"/>
        <bgColor indexed="64"/>
      </patternFill>
    </fill>
    <fill>
      <patternFill patternType="solid">
        <fgColor theme="5" tint="0.79998168889431442"/>
        <bgColor indexed="65"/>
      </patternFill>
    </fill>
    <fill>
      <patternFill patternType="solid">
        <fgColor theme="5" tint="0.79992065187536243"/>
        <bgColor indexed="64"/>
      </patternFill>
    </fill>
    <fill>
      <patternFill patternType="solid">
        <fgColor theme="6" tint="0.79998168889431442"/>
        <bgColor indexed="65"/>
      </patternFill>
    </fill>
    <fill>
      <patternFill patternType="solid">
        <fgColor theme="6" tint="0.79992065187536243"/>
        <bgColor indexed="64"/>
      </patternFill>
    </fill>
    <fill>
      <patternFill patternType="solid">
        <fgColor theme="7" tint="0.79998168889431442"/>
        <bgColor indexed="65"/>
      </patternFill>
    </fill>
    <fill>
      <patternFill patternType="solid">
        <fgColor theme="7" tint="0.79992065187536243"/>
        <bgColor indexed="64"/>
      </patternFill>
    </fill>
    <fill>
      <patternFill patternType="solid">
        <fgColor theme="8" tint="0.79998168889431442"/>
        <bgColor indexed="65"/>
      </patternFill>
    </fill>
    <fill>
      <patternFill patternType="solid">
        <fgColor theme="8" tint="0.79985961485641044"/>
        <bgColor indexed="64"/>
      </patternFill>
    </fill>
    <fill>
      <patternFill patternType="solid">
        <fgColor theme="8" tint="0.79992065187536243"/>
        <bgColor indexed="64"/>
      </patternFill>
    </fill>
    <fill>
      <patternFill patternType="solid">
        <fgColor theme="9" tint="0.79998168889431442"/>
        <bgColor indexed="65"/>
      </patternFill>
    </fill>
    <fill>
      <patternFill patternType="solid">
        <fgColor theme="9" tint="0.79985961485641044"/>
        <bgColor indexed="64"/>
      </patternFill>
    </fill>
    <fill>
      <patternFill patternType="solid">
        <fgColor theme="9" tint="0.79992065187536243"/>
        <bgColor indexed="64"/>
      </patternFill>
    </fill>
    <fill>
      <patternFill patternType="solid">
        <fgColor theme="4" tint="0.59999389629810485"/>
        <bgColor indexed="65"/>
      </patternFill>
    </fill>
    <fill>
      <patternFill patternType="solid">
        <fgColor theme="4" tint="0.59993285927915285"/>
        <bgColor indexed="64"/>
      </patternFill>
    </fill>
    <fill>
      <patternFill patternType="solid">
        <fgColor theme="5" tint="0.59999389629810485"/>
        <bgColor indexed="65"/>
      </patternFill>
    </fill>
    <fill>
      <patternFill patternType="solid">
        <fgColor theme="5" tint="0.59984130375072486"/>
        <bgColor indexed="64"/>
      </patternFill>
    </fill>
    <fill>
      <patternFill patternType="solid">
        <fgColor theme="5" tint="0.59978026673177287"/>
        <bgColor indexed="64"/>
      </patternFill>
    </fill>
    <fill>
      <patternFill patternType="solid">
        <fgColor theme="5" tint="0.59974974822229687"/>
        <bgColor indexed="64"/>
      </patternFill>
    </fill>
    <fill>
      <patternFill patternType="solid">
        <fgColor theme="5" tint="0.59993285927915285"/>
        <bgColor indexed="64"/>
      </patternFill>
    </fill>
    <fill>
      <patternFill patternType="solid">
        <fgColor theme="5" tint="0.59987182226020086"/>
        <bgColor indexed="64"/>
      </patternFill>
    </fill>
    <fill>
      <patternFill patternType="solid">
        <fgColor theme="6" tint="0.59999389629810485"/>
        <bgColor indexed="65"/>
      </patternFill>
    </fill>
    <fill>
      <patternFill patternType="solid">
        <fgColor theme="6" tint="0.59993285927915285"/>
        <bgColor indexed="64"/>
      </patternFill>
    </fill>
    <fill>
      <patternFill patternType="solid">
        <fgColor theme="7" tint="0.59999389629810485"/>
        <bgColor indexed="65"/>
      </patternFill>
    </fill>
    <fill>
      <patternFill patternType="solid">
        <fgColor theme="7" tint="0.59993285927915285"/>
        <bgColor indexed="64"/>
      </patternFill>
    </fill>
    <fill>
      <patternFill patternType="solid">
        <fgColor theme="8" tint="0.59999389629810485"/>
        <bgColor indexed="65"/>
      </patternFill>
    </fill>
    <fill>
      <patternFill patternType="solid">
        <fgColor theme="8" tint="0.59984130375072486"/>
        <bgColor indexed="64"/>
      </patternFill>
    </fill>
    <fill>
      <patternFill patternType="solid">
        <fgColor theme="8" tint="0.59978026673177287"/>
        <bgColor indexed="64"/>
      </patternFill>
    </fill>
    <fill>
      <patternFill patternType="solid">
        <fgColor theme="8" tint="0.59974974822229687"/>
        <bgColor indexed="64"/>
      </patternFill>
    </fill>
    <fill>
      <patternFill patternType="solid">
        <fgColor theme="8" tint="0.59993285927915285"/>
        <bgColor indexed="64"/>
      </patternFill>
    </fill>
    <fill>
      <patternFill patternType="solid">
        <fgColor theme="8" tint="0.59987182226020086"/>
        <bgColor indexed="64"/>
      </patternFill>
    </fill>
    <fill>
      <patternFill patternType="solid">
        <fgColor theme="9" tint="0.59999389629810485"/>
        <bgColor indexed="65"/>
      </patternFill>
    </fill>
    <fill>
      <patternFill patternType="solid">
        <fgColor theme="9" tint="0.59993285927915285"/>
        <bgColor indexed="64"/>
      </patternFill>
    </fill>
    <fill>
      <patternFill patternType="solid">
        <fgColor theme="4" tint="0.39997558519241921"/>
        <bgColor indexed="65"/>
      </patternFill>
    </fill>
    <fill>
      <patternFill patternType="solid">
        <fgColor theme="4" tint="0.39997558519241921"/>
        <bgColor indexed="64"/>
      </patternFill>
    </fill>
    <fill>
      <patternFill patternType="solid">
        <fgColor theme="5" tint="0.39997558519241921"/>
        <bgColor indexed="65"/>
      </patternFill>
    </fill>
    <fill>
      <patternFill patternType="solid">
        <fgColor theme="5" tint="0.39997558519241921"/>
        <bgColor indexed="64"/>
      </patternFill>
    </fill>
    <fill>
      <patternFill patternType="solid">
        <fgColor theme="6" tint="0.39997558519241921"/>
        <bgColor indexed="65"/>
      </patternFill>
    </fill>
    <fill>
      <patternFill patternType="solid">
        <fgColor theme="6" tint="0.39997558519241921"/>
        <bgColor indexed="64"/>
      </patternFill>
    </fill>
    <fill>
      <patternFill patternType="solid">
        <fgColor theme="7" tint="0.39997558519241921"/>
        <bgColor indexed="65"/>
      </patternFill>
    </fill>
    <fill>
      <patternFill patternType="solid">
        <fgColor theme="7" tint="0.39997558519241921"/>
        <bgColor indexed="64"/>
      </patternFill>
    </fill>
    <fill>
      <patternFill patternType="solid">
        <fgColor theme="8" tint="0.39997558519241921"/>
        <bgColor indexed="65"/>
      </patternFill>
    </fill>
    <fill>
      <patternFill patternType="solid">
        <fgColor theme="8" tint="0.39997558519241921"/>
        <bgColor indexed="64"/>
      </patternFill>
    </fill>
    <fill>
      <patternFill patternType="solid">
        <fgColor theme="9" tint="0.39997558519241921"/>
        <bgColor indexed="65"/>
      </patternFill>
    </fill>
    <fill>
      <patternFill patternType="solid">
        <fgColor theme="9" tint="0.39997558519241921"/>
        <bgColor indexed="64"/>
      </patternFill>
    </fill>
    <fill>
      <patternFill patternType="solid">
        <fgColor theme="4"/>
      </patternFill>
    </fill>
    <fill>
      <patternFill patternType="solid">
        <fgColor theme="4"/>
        <bgColor indexed="64"/>
      </patternFill>
    </fill>
    <fill>
      <patternFill patternType="solid">
        <fgColor theme="5"/>
      </patternFill>
    </fill>
    <fill>
      <patternFill patternType="solid">
        <fgColor theme="5"/>
        <bgColor indexed="64"/>
      </patternFill>
    </fill>
    <fill>
      <patternFill patternType="solid">
        <fgColor theme="6"/>
      </patternFill>
    </fill>
    <fill>
      <patternFill patternType="solid">
        <fgColor theme="6"/>
        <bgColor indexed="64"/>
      </patternFill>
    </fill>
    <fill>
      <patternFill patternType="solid">
        <fgColor theme="7"/>
      </patternFill>
    </fill>
    <fill>
      <patternFill patternType="solid">
        <fgColor theme="7"/>
        <bgColor indexed="64"/>
      </patternFill>
    </fill>
    <fill>
      <patternFill patternType="solid">
        <fgColor theme="8"/>
      </patternFill>
    </fill>
    <fill>
      <patternFill patternType="solid">
        <fgColor theme="8"/>
        <bgColor indexed="64"/>
      </patternFill>
    </fill>
    <fill>
      <patternFill patternType="solid">
        <fgColor theme="9"/>
      </patternFill>
    </fill>
    <fill>
      <patternFill patternType="solid">
        <fgColor theme="9"/>
        <bgColor indexed="64"/>
      </patternFill>
    </fill>
    <fill>
      <patternFill patternType="solid">
        <fgColor rgb="FFA5A5A5"/>
      </patternFill>
    </fill>
    <fill>
      <patternFill patternType="solid">
        <fgColor rgb="FFA5A5A5"/>
        <bgColor indexed="64"/>
      </patternFill>
    </fill>
    <fill>
      <patternFill patternType="solid">
        <fgColor rgb="FFFFEB9C"/>
      </patternFill>
    </fill>
    <fill>
      <patternFill patternType="solid">
        <fgColor rgb="FFFFEB9C"/>
        <bgColor indexed="64"/>
      </patternFill>
    </fill>
    <fill>
      <patternFill patternType="solid">
        <fgColor rgb="FFFFFFCC"/>
      </patternFill>
    </fill>
    <fill>
      <patternFill patternType="solid">
        <fgColor rgb="FFFFC7CE"/>
      </patternFill>
    </fill>
    <fill>
      <patternFill patternType="solid">
        <fgColor rgb="FFFFC7CE"/>
        <bgColor indexed="64"/>
      </patternFill>
    </fill>
    <fill>
      <patternFill patternType="solid">
        <fgColor rgb="FFF2F2F2"/>
      </patternFill>
    </fill>
    <fill>
      <patternFill patternType="solid">
        <fgColor rgb="FFF2F2F2"/>
        <bgColor indexed="64"/>
      </patternFill>
    </fill>
    <fill>
      <patternFill patternType="solid">
        <fgColor rgb="FFFFCC99"/>
      </patternFill>
    </fill>
    <fill>
      <patternFill patternType="solid">
        <fgColor rgb="FFC6EFCE"/>
      </patternFill>
    </fill>
    <fill>
      <patternFill patternType="solid">
        <fgColor rgb="FFC6EFCE"/>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s>
  <borders count="159">
    <border>
      <left/>
      <right/>
      <top/>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top style="thin">
        <color indexed="64"/>
      </top>
      <bottom/>
      <diagonal/>
    </border>
    <border>
      <left/>
      <right/>
      <top style="thin">
        <color indexed="64"/>
      </top>
      <bottom/>
      <diagonal/>
    </border>
    <border>
      <left/>
      <right/>
      <top/>
      <bottom style="hair">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style="thin">
        <color indexed="64"/>
      </right>
      <top/>
      <bottom/>
      <diagonal/>
    </border>
    <border>
      <left style="hair">
        <color indexed="64"/>
      </left>
      <right/>
      <top style="hair">
        <color indexed="64"/>
      </top>
      <bottom/>
      <diagonal/>
    </border>
    <border>
      <left style="hair">
        <color indexed="64"/>
      </left>
      <right style="double">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top/>
      <bottom/>
      <diagonal/>
    </border>
    <border>
      <left style="hair">
        <color indexed="64"/>
      </left>
      <right style="thin">
        <color indexed="64"/>
      </right>
      <top style="hair">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style="double">
        <color indexed="64"/>
      </left>
      <right style="hair">
        <color indexed="64"/>
      </right>
      <top/>
      <bottom/>
      <diagonal/>
    </border>
    <border>
      <left style="hair">
        <color indexed="64"/>
      </left>
      <right style="double">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top/>
      <bottom style="double">
        <color indexed="64"/>
      </bottom>
      <diagonal/>
    </border>
    <border>
      <left style="thin">
        <color indexed="64"/>
      </left>
      <right style="hair">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hair">
        <color indexed="64"/>
      </right>
      <top/>
      <bottom style="double">
        <color indexed="64"/>
      </bottom>
      <diagonal/>
    </border>
    <border>
      <left style="thin">
        <color indexed="64"/>
      </left>
      <right/>
      <top style="double">
        <color indexed="64"/>
      </top>
      <bottom/>
      <diagonal/>
    </border>
    <border>
      <left style="thin">
        <color indexed="64"/>
      </left>
      <right style="hair">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top style="double">
        <color indexed="64"/>
      </top>
      <bottom/>
      <diagonal/>
    </border>
    <border>
      <left/>
      <right/>
      <top style="double">
        <color indexed="64"/>
      </top>
      <bottom/>
      <diagonal/>
    </border>
    <border>
      <left style="hair">
        <color indexed="64"/>
      </left>
      <right style="double">
        <color indexed="64"/>
      </right>
      <top/>
      <bottom/>
      <diagonal/>
    </border>
    <border>
      <left style="thin">
        <color indexed="8"/>
      </left>
      <right style="thin">
        <color indexed="8"/>
      </right>
      <top/>
      <bottom/>
      <diagonal/>
    </border>
    <border>
      <left style="double">
        <color indexed="64"/>
      </left>
      <right style="hair">
        <color indexed="64"/>
      </right>
      <top/>
      <bottom style="double">
        <color indexed="64"/>
      </bottom>
      <diagonal/>
    </border>
    <border>
      <left style="thin">
        <color indexed="64"/>
      </left>
      <right style="thin">
        <color indexed="64"/>
      </right>
      <top style="double">
        <color indexed="64"/>
      </top>
      <bottom/>
      <diagonal/>
    </border>
    <border>
      <left/>
      <right style="thin">
        <color indexed="64"/>
      </right>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style="hair">
        <color indexed="64"/>
      </right>
      <top style="double">
        <color indexed="64"/>
      </top>
      <bottom/>
      <diagonal/>
    </border>
    <border>
      <left style="thin">
        <color indexed="64"/>
      </left>
      <right/>
      <top style="hair">
        <color indexed="64"/>
      </top>
      <bottom style="thin">
        <color indexed="64"/>
      </bottom>
      <diagonal/>
    </border>
    <border>
      <left/>
      <right style="thin">
        <color indexed="64"/>
      </right>
      <top style="double">
        <color indexed="64"/>
      </top>
      <bottom/>
      <diagonal/>
    </border>
    <border>
      <left style="hair">
        <color indexed="8"/>
      </left>
      <right style="hair">
        <color indexed="8"/>
      </right>
      <top/>
      <bottom/>
      <diagonal/>
    </border>
    <border>
      <left style="hair">
        <color indexed="8"/>
      </left>
      <right style="hair">
        <color indexed="64"/>
      </right>
      <top/>
      <bottom/>
      <diagonal/>
    </border>
    <border>
      <left style="hair">
        <color indexed="8"/>
      </left>
      <right style="thin">
        <color indexed="64"/>
      </right>
      <top/>
      <bottom/>
      <diagonal/>
    </border>
    <border>
      <left style="thin">
        <color indexed="64"/>
      </left>
      <right style="hair">
        <color indexed="8"/>
      </right>
      <top/>
      <bottom/>
      <diagonal/>
    </border>
    <border>
      <left style="thin">
        <color indexed="8"/>
      </left>
      <right style="hair">
        <color indexed="8"/>
      </right>
      <top/>
      <bottom/>
      <diagonal/>
    </border>
    <border>
      <left style="hair">
        <color indexed="8"/>
      </left>
      <right style="thin">
        <color indexed="8"/>
      </right>
      <top/>
      <bottom/>
      <diagonal/>
    </border>
    <border>
      <left/>
      <right style="hair">
        <color indexed="8"/>
      </right>
      <top/>
      <bottom/>
      <diagonal/>
    </border>
    <border>
      <left style="hair">
        <color indexed="8"/>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dashed">
        <color indexed="64"/>
      </top>
      <bottom style="dashed">
        <color indexed="64"/>
      </bottom>
      <diagonal/>
    </border>
    <border>
      <left style="double">
        <color indexed="64"/>
      </left>
      <right style="thin">
        <color indexed="64"/>
      </right>
      <top style="dashed">
        <color indexed="64"/>
      </top>
      <bottom style="dashed">
        <color indexed="64"/>
      </bottom>
      <diagonal/>
    </border>
    <border>
      <left style="double">
        <color indexed="64"/>
      </left>
      <right style="thin">
        <color indexed="64"/>
      </right>
      <top/>
      <bottom style="thin">
        <color indexed="64"/>
      </bottom>
      <diagonal/>
    </border>
    <border>
      <left style="thin">
        <color indexed="64"/>
      </left>
      <right style="double">
        <color indexed="64"/>
      </right>
      <top style="dashed">
        <color indexed="64"/>
      </top>
      <bottom style="dashed">
        <color indexed="64"/>
      </bottom>
      <diagonal/>
    </border>
    <border>
      <left style="double">
        <color indexed="64"/>
      </left>
      <right style="thin">
        <color indexed="64"/>
      </right>
      <top style="dashed">
        <color indexed="64"/>
      </top>
      <bottom/>
      <diagonal/>
    </border>
    <border>
      <left style="double">
        <color indexed="64"/>
      </left>
      <right style="thin">
        <color indexed="64"/>
      </right>
      <top/>
      <bottom/>
      <diagonal/>
    </border>
    <border>
      <left style="thin">
        <color indexed="64"/>
      </left>
      <right style="double">
        <color indexed="64"/>
      </right>
      <top style="dashed">
        <color indexed="64"/>
      </top>
      <bottom/>
      <diagonal/>
    </border>
    <border>
      <left style="thin">
        <color indexed="64"/>
      </left>
      <right/>
      <top style="dashed">
        <color indexed="64"/>
      </top>
      <bottom style="thin">
        <color indexed="64"/>
      </bottom>
      <diagonal/>
    </border>
    <border>
      <left style="double">
        <color indexed="64"/>
      </left>
      <right style="thin">
        <color indexed="64"/>
      </right>
      <top style="dashed">
        <color indexed="64"/>
      </top>
      <bottom style="thin">
        <color indexed="64"/>
      </bottom>
      <diagonal/>
    </border>
    <border>
      <left style="double">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ashed">
        <color indexed="64"/>
      </bottom>
      <diagonal/>
    </border>
    <border>
      <left style="double">
        <color indexed="64"/>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style="double">
        <color indexed="64"/>
      </right>
      <top style="thin">
        <color indexed="64"/>
      </top>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8"/>
      </right>
      <top/>
      <bottom/>
      <diagonal/>
    </border>
    <border>
      <left style="thin">
        <color indexed="64"/>
      </left>
      <right style="double">
        <color indexed="64"/>
      </right>
      <top/>
      <bottom/>
      <diagonal/>
    </border>
    <border>
      <left style="thin">
        <color indexed="64"/>
      </left>
      <right style="double">
        <color indexed="64"/>
      </right>
      <top/>
      <bottom style="dashed">
        <color indexed="64"/>
      </bottom>
      <diagonal/>
    </border>
    <border>
      <left style="double">
        <color indexed="64"/>
      </left>
      <right style="thin">
        <color indexed="64"/>
      </right>
      <top/>
      <bottom style="dashed">
        <color indexed="64"/>
      </bottom>
      <diagonal/>
    </border>
    <border>
      <left style="thin">
        <color indexed="64"/>
      </left>
      <right style="double">
        <color indexed="64"/>
      </right>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double">
        <color indexed="64"/>
      </right>
      <top style="thin">
        <color indexed="64"/>
      </top>
      <bottom/>
      <diagonal/>
    </border>
    <border>
      <left style="double">
        <color indexed="64"/>
      </left>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thin">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thick">
        <color theme="4" tint="0.49983214819788202"/>
      </bottom>
      <diagonal/>
    </border>
    <border>
      <left/>
      <right/>
      <top/>
      <bottom style="thick">
        <color theme="4" tint="0.49977111117893003"/>
      </bottom>
      <diagonal/>
    </border>
    <border>
      <left/>
      <right/>
      <top/>
      <bottom style="thick">
        <color theme="4" tint="0.49971007415997803"/>
      </bottom>
      <diagonal/>
    </border>
    <border>
      <left/>
      <right/>
      <top/>
      <bottom style="thick">
        <color theme="4" tint="0.49992370372631001"/>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50">
    <xf numFmtId="0" fontId="0" fillId="0" borderId="0">
      <alignment vertical="center"/>
    </xf>
    <xf numFmtId="0" fontId="31" fillId="2"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31" fillId="3"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31" fillId="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31" fillId="2"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47" fillId="19" borderId="0" applyNumberFormat="0" applyBorder="0" applyAlignment="0" applyProtection="0">
      <alignment vertical="center"/>
    </xf>
    <xf numFmtId="0" fontId="48" fillId="21"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3" borderId="0" applyNumberFormat="0" applyBorder="0" applyAlignment="0" applyProtection="0">
      <alignment vertical="center"/>
    </xf>
    <xf numFmtId="0" fontId="47" fillId="22" borderId="0" applyNumberFormat="0" applyBorder="0" applyAlignment="0" applyProtection="0">
      <alignment vertical="center"/>
    </xf>
    <xf numFmtId="0" fontId="48" fillId="24" borderId="0" applyNumberFormat="0" applyBorder="0" applyAlignment="0" applyProtection="0">
      <alignment vertical="center"/>
    </xf>
    <xf numFmtId="0" fontId="31" fillId="5"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47" fillId="27" borderId="0" applyNumberFormat="0" applyBorder="0" applyAlignment="0" applyProtection="0">
      <alignment vertical="center"/>
    </xf>
    <xf numFmtId="0" fontId="48" fillId="31" borderId="0" applyNumberFormat="0" applyBorder="0" applyAlignment="0" applyProtection="0">
      <alignment vertical="center"/>
    </xf>
    <xf numFmtId="0" fontId="31" fillId="6" borderId="0" applyNumberFormat="0" applyBorder="0" applyAlignment="0" applyProtection="0">
      <alignment vertical="center"/>
    </xf>
    <xf numFmtId="0" fontId="47" fillId="33" borderId="0" applyNumberFormat="0" applyBorder="0" applyAlignment="0" applyProtection="0">
      <alignment vertical="center"/>
    </xf>
    <xf numFmtId="0" fontId="48" fillId="34" borderId="0" applyNumberFormat="0" applyBorder="0" applyAlignment="0" applyProtection="0">
      <alignment vertical="center"/>
    </xf>
    <xf numFmtId="0" fontId="31" fillId="5" borderId="0" applyNumberFormat="0" applyBorder="0" applyAlignment="0" applyProtection="0">
      <alignment vertical="center"/>
    </xf>
    <xf numFmtId="0" fontId="47" fillId="35" borderId="0" applyNumberFormat="0" applyBorder="0" applyAlignment="0" applyProtection="0">
      <alignment vertical="center"/>
    </xf>
    <xf numFmtId="0" fontId="48" fillId="36" borderId="0" applyNumberFormat="0" applyBorder="0" applyAlignment="0" applyProtection="0">
      <alignment vertical="center"/>
    </xf>
    <xf numFmtId="0" fontId="31" fillId="38" borderId="0" applyNumberFormat="0" applyBorder="0" applyAlignment="0" applyProtection="0">
      <alignment vertical="center"/>
    </xf>
    <xf numFmtId="0" fontId="31" fillId="39" borderId="0" applyNumberFormat="0" applyBorder="0" applyAlignment="0" applyProtection="0">
      <alignment vertical="center"/>
    </xf>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47" fillId="37" borderId="0" applyNumberFormat="0" applyBorder="0" applyAlignment="0" applyProtection="0">
      <alignment vertical="center"/>
    </xf>
    <xf numFmtId="0" fontId="48" fillId="41" borderId="0" applyNumberFormat="0" applyBorder="0" applyAlignment="0" applyProtection="0">
      <alignment vertical="center"/>
    </xf>
    <xf numFmtId="0" fontId="31" fillId="3" borderId="0" applyNumberFormat="0" applyBorder="0" applyAlignment="0" applyProtection="0">
      <alignment vertical="center"/>
    </xf>
    <xf numFmtId="0" fontId="47" fillId="43" borderId="0" applyNumberFormat="0" applyBorder="0" applyAlignment="0" applyProtection="0">
      <alignment vertical="center"/>
    </xf>
    <xf numFmtId="0" fontId="48" fillId="44" borderId="0" applyNumberFormat="0" applyBorder="0" applyAlignment="0" applyProtection="0">
      <alignment vertical="center"/>
    </xf>
    <xf numFmtId="0" fontId="32" fillId="7" borderId="0" applyNumberFormat="0" applyBorder="0" applyAlignment="0" applyProtection="0">
      <alignment vertical="center"/>
    </xf>
    <xf numFmtId="0" fontId="47" fillId="45" borderId="0" applyNumberFormat="0" applyBorder="0" applyAlignment="0" applyProtection="0">
      <alignment vertical="center"/>
    </xf>
    <xf numFmtId="0" fontId="48" fillId="46" borderId="0" applyNumberFormat="0" applyBorder="0" applyAlignment="0" applyProtection="0">
      <alignment vertical="center"/>
    </xf>
    <xf numFmtId="0" fontId="32" fillId="48" borderId="0" applyNumberFormat="0" applyBorder="0" applyAlignment="0" applyProtection="0">
      <alignment vertical="center"/>
    </xf>
    <xf numFmtId="0" fontId="47" fillId="47" borderId="0" applyNumberFormat="0" applyBorder="0" applyAlignment="0" applyProtection="0">
      <alignment vertical="center"/>
    </xf>
    <xf numFmtId="0" fontId="48" fillId="48" borderId="0" applyNumberFormat="0" applyBorder="0" applyAlignment="0" applyProtection="0">
      <alignment vertical="center"/>
    </xf>
    <xf numFmtId="0" fontId="32" fillId="6" borderId="0" applyNumberFormat="0" applyBorder="0" applyAlignment="0" applyProtection="0">
      <alignment vertical="center"/>
    </xf>
    <xf numFmtId="0" fontId="47" fillId="49" borderId="0" applyNumberFormat="0" applyBorder="0" applyAlignment="0" applyProtection="0">
      <alignment vertical="center"/>
    </xf>
    <xf numFmtId="0" fontId="48" fillId="50" borderId="0" applyNumberFormat="0" applyBorder="0" applyAlignment="0" applyProtection="0">
      <alignment vertical="center"/>
    </xf>
    <xf numFmtId="0" fontId="32" fillId="5" borderId="0" applyNumberFormat="0" applyBorder="0" applyAlignment="0" applyProtection="0">
      <alignment vertical="center"/>
    </xf>
    <xf numFmtId="0" fontId="47" fillId="51" borderId="0" applyNumberFormat="0" applyBorder="0" applyAlignment="0" applyProtection="0">
      <alignment vertical="center"/>
    </xf>
    <xf numFmtId="0" fontId="48" fillId="52" borderId="0" applyNumberFormat="0" applyBorder="0" applyAlignment="0" applyProtection="0">
      <alignment vertical="center"/>
    </xf>
    <xf numFmtId="0" fontId="32" fillId="54" borderId="0" applyNumberFormat="0" applyBorder="0" applyAlignment="0" applyProtection="0">
      <alignment vertical="center"/>
    </xf>
    <xf numFmtId="0" fontId="47" fillId="53" borderId="0" applyNumberFormat="0" applyBorder="0" applyAlignment="0" applyProtection="0">
      <alignment vertical="center"/>
    </xf>
    <xf numFmtId="0" fontId="48" fillId="54" borderId="0" applyNumberFormat="0" applyBorder="0" applyAlignment="0" applyProtection="0">
      <alignment vertical="center"/>
    </xf>
    <xf numFmtId="0" fontId="32" fillId="3" borderId="0" applyNumberFormat="0" applyBorder="0" applyAlignment="0" applyProtection="0">
      <alignment vertical="center"/>
    </xf>
    <xf numFmtId="0" fontId="47" fillId="55" borderId="0" applyNumberFormat="0" applyBorder="0" applyAlignment="0" applyProtection="0">
      <alignment vertical="center"/>
    </xf>
    <xf numFmtId="0" fontId="48" fillId="56" borderId="0" applyNumberFormat="0" applyBorder="0" applyAlignment="0" applyProtection="0">
      <alignment vertical="center"/>
    </xf>
    <xf numFmtId="0" fontId="32" fillId="7" borderId="0" applyNumberFormat="0" applyBorder="0" applyAlignment="0" applyProtection="0">
      <alignment vertical="center"/>
    </xf>
    <xf numFmtId="0" fontId="49" fillId="57" borderId="0" applyNumberFormat="0" applyBorder="0" applyAlignment="0" applyProtection="0">
      <alignment vertical="center"/>
    </xf>
    <xf numFmtId="0" fontId="50" fillId="58" borderId="0" applyNumberFormat="0" applyBorder="0" applyAlignment="0" applyProtection="0">
      <alignment vertical="center"/>
    </xf>
    <xf numFmtId="0" fontId="32" fillId="8" borderId="0" applyNumberFormat="0" applyBorder="0" applyAlignment="0" applyProtection="0">
      <alignment vertical="center"/>
    </xf>
    <xf numFmtId="0" fontId="49" fillId="59" borderId="0" applyNumberFormat="0" applyBorder="0" applyAlignment="0" applyProtection="0">
      <alignment vertical="center"/>
    </xf>
    <xf numFmtId="0" fontId="50" fillId="60" borderId="0" applyNumberFormat="0" applyBorder="0" applyAlignment="0" applyProtection="0">
      <alignment vertical="center"/>
    </xf>
    <xf numFmtId="0" fontId="32" fillId="8" borderId="0" applyNumberFormat="0" applyBorder="0" applyAlignment="0" applyProtection="0">
      <alignment vertical="center"/>
    </xf>
    <xf numFmtId="0" fontId="49" fillId="61" borderId="0" applyNumberFormat="0" applyBorder="0" applyAlignment="0" applyProtection="0">
      <alignment vertical="center"/>
    </xf>
    <xf numFmtId="0" fontId="50" fillId="62" borderId="0" applyNumberFormat="0" applyBorder="0" applyAlignment="0" applyProtection="0">
      <alignment vertical="center"/>
    </xf>
    <xf numFmtId="0" fontId="32" fillId="9" borderId="0" applyNumberFormat="0" applyBorder="0" applyAlignment="0" applyProtection="0">
      <alignment vertical="center"/>
    </xf>
    <xf numFmtId="0" fontId="49" fillId="63" borderId="0" applyNumberFormat="0" applyBorder="0" applyAlignment="0" applyProtection="0">
      <alignment vertical="center"/>
    </xf>
    <xf numFmtId="0" fontId="50" fillId="64" borderId="0" applyNumberFormat="0" applyBorder="0" applyAlignment="0" applyProtection="0">
      <alignment vertical="center"/>
    </xf>
    <xf numFmtId="0" fontId="32" fillId="66" borderId="0" applyNumberFormat="0" applyBorder="0" applyAlignment="0" applyProtection="0">
      <alignment vertical="center"/>
    </xf>
    <xf numFmtId="0" fontId="49" fillId="65" borderId="0" applyNumberFormat="0" applyBorder="0" applyAlignment="0" applyProtection="0">
      <alignment vertical="center"/>
    </xf>
    <xf numFmtId="0" fontId="50" fillId="66" borderId="0" applyNumberFormat="0" applyBorder="0" applyAlignment="0" applyProtection="0">
      <alignment vertical="center"/>
    </xf>
    <xf numFmtId="0" fontId="32" fillId="68" borderId="0" applyNumberFormat="0" applyBorder="0" applyAlignment="0" applyProtection="0">
      <alignment vertical="center"/>
    </xf>
    <xf numFmtId="0" fontId="49" fillId="67" borderId="0" applyNumberFormat="0" applyBorder="0" applyAlignment="0" applyProtection="0">
      <alignment vertical="center"/>
    </xf>
    <xf numFmtId="0" fontId="50" fillId="68"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4" fillId="70" borderId="145" applyNumberFormat="0" applyAlignment="0" applyProtection="0">
      <alignment vertical="center"/>
    </xf>
    <xf numFmtId="0" fontId="53" fillId="69" borderId="145" applyNumberFormat="0" applyAlignment="0" applyProtection="0">
      <alignment vertical="center"/>
    </xf>
    <xf numFmtId="0" fontId="54" fillId="70" borderId="145" applyNumberFormat="0" applyAlignment="0" applyProtection="0">
      <alignment vertical="center"/>
    </xf>
    <xf numFmtId="0" fontId="55" fillId="72" borderId="0" applyNumberFormat="0" applyBorder="0" applyAlignment="0" applyProtection="0">
      <alignment vertical="center"/>
    </xf>
    <xf numFmtId="0" fontId="56" fillId="71" borderId="0" applyNumberFormat="0" applyBorder="0" applyAlignment="0" applyProtection="0">
      <alignment vertical="center"/>
    </xf>
    <xf numFmtId="0" fontId="56" fillId="72" borderId="0" applyNumberFormat="0" applyBorder="0" applyAlignment="0" applyProtection="0">
      <alignment vertical="center"/>
    </xf>
    <xf numFmtId="9" fontId="1" fillId="0" borderId="0" applyFont="0" applyFill="0" applyBorder="0" applyAlignment="0" applyProtection="0">
      <alignment vertical="center"/>
    </xf>
    <xf numFmtId="0" fontId="1" fillId="4" borderId="146" applyNumberFormat="0" applyFont="0" applyAlignment="0" applyProtection="0">
      <alignment vertical="center"/>
    </xf>
    <xf numFmtId="0" fontId="47" fillId="73" borderId="146" applyNumberFormat="0" applyFont="0" applyAlignment="0" applyProtection="0">
      <alignment vertical="center"/>
    </xf>
    <xf numFmtId="0" fontId="48" fillId="4" borderId="146" applyNumberFormat="0" applyAlignment="0" applyProtection="0">
      <alignment vertical="center"/>
    </xf>
    <xf numFmtId="0" fontId="57" fillId="0" borderId="147" applyNumberFormat="0" applyFill="0" applyAlignment="0" applyProtection="0">
      <alignment vertical="center"/>
    </xf>
    <xf numFmtId="0" fontId="58" fillId="0" borderId="147" applyNumberFormat="0" applyFill="0" applyAlignment="0" applyProtection="0">
      <alignment vertical="center"/>
    </xf>
    <xf numFmtId="0" fontId="35" fillId="75" borderId="0" applyNumberFormat="0" applyBorder="0" applyAlignment="0" applyProtection="0">
      <alignment vertical="center"/>
    </xf>
    <xf numFmtId="0" fontId="59" fillId="74" borderId="0" applyNumberFormat="0" applyBorder="0" applyAlignment="0" applyProtection="0">
      <alignment vertical="center"/>
    </xf>
    <xf numFmtId="0" fontId="59" fillId="75" borderId="0" applyNumberFormat="0" applyBorder="0" applyAlignment="0" applyProtection="0">
      <alignment vertical="center"/>
    </xf>
    <xf numFmtId="0" fontId="60" fillId="2" borderId="148" applyNumberFormat="0" applyAlignment="0" applyProtection="0">
      <alignment vertical="center"/>
    </xf>
    <xf numFmtId="0" fontId="61" fillId="76" borderId="148" applyNumberFormat="0" applyAlignment="0" applyProtection="0">
      <alignment vertical="center"/>
    </xf>
    <xf numFmtId="0" fontId="61" fillId="77" borderId="148" applyNumberFormat="0" applyAlignment="0" applyProtection="0">
      <alignment vertical="center"/>
    </xf>
    <xf numFmtId="0" fontId="4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6" fillId="0" borderId="1" applyNumberFormat="0" applyFill="0" applyAlignment="0" applyProtection="0">
      <alignment vertical="center"/>
    </xf>
    <xf numFmtId="0" fontId="64" fillId="0" borderId="149" applyNumberFormat="0" applyFill="0" applyAlignment="0" applyProtection="0">
      <alignment vertical="center"/>
    </xf>
    <xf numFmtId="0" fontId="37" fillId="0" borderId="151" applyNumberFormat="0" applyFill="0" applyAlignment="0" applyProtection="0">
      <alignment vertical="center"/>
    </xf>
    <xf numFmtId="0" fontId="37" fillId="0" borderId="152" applyNumberFormat="0" applyFill="0" applyAlignment="0" applyProtection="0">
      <alignment vertical="center"/>
    </xf>
    <xf numFmtId="0" fontId="37" fillId="0" borderId="153" applyNumberFormat="0" applyFill="0" applyAlignment="0" applyProtection="0">
      <alignment vertical="center"/>
    </xf>
    <xf numFmtId="0" fontId="37" fillId="0" borderId="154" applyNumberFormat="0" applyFill="0" applyAlignment="0" applyProtection="0">
      <alignment vertical="center"/>
    </xf>
    <xf numFmtId="0" fontId="37" fillId="0" borderId="155" applyNumberFormat="0" applyFill="0" applyAlignment="0" applyProtection="0">
      <alignment vertical="center"/>
    </xf>
    <xf numFmtId="0" fontId="65" fillId="0" borderId="150" applyNumberFormat="0" applyFill="0" applyAlignment="0" applyProtection="0">
      <alignment vertical="center"/>
    </xf>
    <xf numFmtId="0" fontId="65" fillId="0" borderId="154" applyNumberFormat="0" applyFill="0" applyAlignment="0" applyProtection="0">
      <alignment vertical="center"/>
    </xf>
    <xf numFmtId="0" fontId="38" fillId="0" borderId="2" applyNumberFormat="0" applyFill="0" applyAlignment="0" applyProtection="0">
      <alignment vertical="center"/>
    </xf>
    <xf numFmtId="0" fontId="66" fillId="0" borderId="156" applyNumberFormat="0" applyFill="0" applyAlignment="0" applyProtection="0">
      <alignment vertical="center"/>
    </xf>
    <xf numFmtId="0" fontId="38"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9" fillId="0" borderId="3" applyNumberFormat="0" applyFill="0" applyAlignment="0" applyProtection="0">
      <alignment vertical="center"/>
    </xf>
    <xf numFmtId="0" fontId="67" fillId="0" borderId="157" applyNumberFormat="0" applyFill="0" applyAlignment="0" applyProtection="0">
      <alignment vertical="center"/>
    </xf>
    <xf numFmtId="0" fontId="68" fillId="0" borderId="157" applyNumberFormat="0" applyFill="0" applyAlignment="0" applyProtection="0">
      <alignment vertical="center"/>
    </xf>
    <xf numFmtId="0" fontId="69" fillId="2" borderId="158" applyNumberFormat="0" applyAlignment="0" applyProtection="0">
      <alignment vertical="center"/>
    </xf>
    <xf numFmtId="0" fontId="70" fillId="76" borderId="158" applyNumberFormat="0" applyAlignment="0" applyProtection="0">
      <alignment vertical="center"/>
    </xf>
    <xf numFmtId="0" fontId="70" fillId="77" borderId="158" applyNumberFormat="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3" borderId="148" applyNumberFormat="0" applyAlignment="0" applyProtection="0">
      <alignment vertical="center"/>
    </xf>
    <xf numFmtId="0" fontId="74" fillId="78" borderId="148" applyNumberFormat="0" applyAlignment="0" applyProtection="0">
      <alignment vertical="center"/>
    </xf>
    <xf numFmtId="0" fontId="74" fillId="3" borderId="148" applyNumberFormat="0" applyAlignment="0" applyProtection="0">
      <alignment vertical="center"/>
    </xf>
    <xf numFmtId="0" fontId="1" fillId="0" borderId="0">
      <alignment vertical="center"/>
    </xf>
    <xf numFmtId="0" fontId="46" fillId="0" borderId="0"/>
    <xf numFmtId="0" fontId="40" fillId="0" borderId="0"/>
    <xf numFmtId="0" fontId="31" fillId="0" borderId="0"/>
    <xf numFmtId="0" fontId="47" fillId="0" borderId="0"/>
    <xf numFmtId="0" fontId="48" fillId="0" borderId="0"/>
    <xf numFmtId="0" fontId="1" fillId="0" borderId="0">
      <alignment vertical="center"/>
    </xf>
    <xf numFmtId="0" fontId="1" fillId="0" borderId="0">
      <alignment vertical="center"/>
    </xf>
    <xf numFmtId="0" fontId="47" fillId="0" borderId="0">
      <alignment vertical="center"/>
    </xf>
    <xf numFmtId="0" fontId="48" fillId="0" borderId="0">
      <alignment vertical="center"/>
    </xf>
    <xf numFmtId="0" fontId="1" fillId="0" borderId="0"/>
    <xf numFmtId="0" fontId="75" fillId="80" borderId="0" applyNumberFormat="0" applyBorder="0" applyAlignment="0" applyProtection="0">
      <alignment vertical="center"/>
    </xf>
    <xf numFmtId="0" fontId="76" fillId="79" borderId="0" applyNumberFormat="0" applyBorder="0" applyAlignment="0" applyProtection="0">
      <alignment vertical="center"/>
    </xf>
    <xf numFmtId="0" fontId="76" fillId="80" borderId="0" applyNumberFormat="0" applyBorder="0" applyAlignment="0" applyProtection="0">
      <alignment vertical="center"/>
    </xf>
  </cellStyleXfs>
  <cellXfs count="1522">
    <xf numFmtId="0" fontId="0" fillId="0" borderId="0" xfId="0">
      <alignment vertical="center"/>
    </xf>
    <xf numFmtId="0" fontId="3" fillId="0" borderId="0" xfId="0" applyFont="1">
      <alignment vertical="center"/>
    </xf>
    <xf numFmtId="0" fontId="1"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right" vertical="center"/>
    </xf>
    <xf numFmtId="0" fontId="9" fillId="0" borderId="4" xfId="0" applyFont="1" applyBorder="1">
      <alignment vertical="center"/>
    </xf>
    <xf numFmtId="0" fontId="9" fillId="0" borderId="5" xfId="0" applyFont="1" applyBorder="1" applyAlignment="1">
      <alignment horizontal="center" vertical="center" shrinkToFit="1"/>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10" xfId="0" applyFont="1" applyBorder="1">
      <alignment vertical="center"/>
    </xf>
    <xf numFmtId="0" fontId="9" fillId="0" borderId="11" xfId="0" applyFont="1" applyBorder="1">
      <alignment vertical="center"/>
    </xf>
    <xf numFmtId="0" fontId="9" fillId="0" borderId="12" xfId="0" applyFont="1" applyBorder="1" applyAlignment="1">
      <alignment horizontal="center" vertical="center"/>
    </xf>
    <xf numFmtId="0" fontId="9" fillId="0" borderId="13" xfId="0" applyFont="1" applyBorder="1">
      <alignment vertical="center"/>
    </xf>
    <xf numFmtId="0" fontId="9" fillId="0" borderId="14" xfId="0" applyFont="1" applyBorder="1">
      <alignment vertical="center"/>
    </xf>
    <xf numFmtId="0" fontId="9" fillId="0" borderId="12" xfId="0" applyFont="1" applyBorder="1">
      <alignment vertical="center"/>
    </xf>
    <xf numFmtId="0" fontId="9" fillId="0" borderId="15" xfId="0" applyFont="1" applyBorder="1">
      <alignment vertical="center"/>
    </xf>
    <xf numFmtId="0" fontId="9" fillId="0" borderId="0" xfId="0" applyFont="1" applyAlignment="1">
      <alignment horizontal="center" vertical="center"/>
    </xf>
    <xf numFmtId="0" fontId="9" fillId="0" borderId="16" xfId="0" applyFont="1" applyBorder="1">
      <alignment vertical="center"/>
    </xf>
    <xf numFmtId="177" fontId="11" fillId="0" borderId="0" xfId="0" applyNumberFormat="1" applyFont="1">
      <alignment vertical="center"/>
    </xf>
    <xf numFmtId="0" fontId="14" fillId="0" borderId="0" xfId="0" applyFont="1">
      <alignment vertical="center"/>
    </xf>
    <xf numFmtId="0" fontId="14" fillId="0" borderId="17" xfId="0" applyFont="1" applyBorder="1" applyAlignment="1">
      <alignment horizontal="left" vertical="center"/>
    </xf>
    <xf numFmtId="0" fontId="15" fillId="0" borderId="17" xfId="0" applyFont="1" applyBorder="1" applyAlignment="1">
      <alignment horizontal="left" vertical="center"/>
    </xf>
    <xf numFmtId="0" fontId="6" fillId="0" borderId="0" xfId="0" applyFont="1" applyAlignment="1">
      <alignment horizontal="distributed" vertical="center" wrapText="1"/>
    </xf>
    <xf numFmtId="0" fontId="6" fillId="0" borderId="18" xfId="0" applyFont="1" applyBorder="1">
      <alignment vertical="center"/>
    </xf>
    <xf numFmtId="0" fontId="6" fillId="0" borderId="12" xfId="0" applyFont="1" applyBorder="1">
      <alignment vertical="center"/>
    </xf>
    <xf numFmtId="0" fontId="6" fillId="0" borderId="16" xfId="0" applyFont="1" applyBorder="1">
      <alignment vertical="center"/>
    </xf>
    <xf numFmtId="182" fontId="9" fillId="0" borderId="12" xfId="0" applyNumberFormat="1" applyFont="1" applyBorder="1">
      <alignment vertical="center"/>
    </xf>
    <xf numFmtId="0" fontId="9" fillId="0" borderId="19" xfId="0" applyFont="1" applyBorder="1" applyAlignment="1">
      <alignment horizontal="center" vertical="center"/>
    </xf>
    <xf numFmtId="0" fontId="12" fillId="0" borderId="0" xfId="0" applyFont="1" applyAlignment="1">
      <alignment horizontal="right" vertical="center"/>
    </xf>
    <xf numFmtId="0" fontId="9" fillId="0" borderId="20" xfId="0" applyFont="1" applyBorder="1" applyAlignment="1">
      <alignment horizontal="center" vertical="center" shrinkToFit="1"/>
    </xf>
    <xf numFmtId="0" fontId="12" fillId="0" borderId="20" xfId="0" applyFont="1" applyBorder="1" applyAlignment="1">
      <alignment horizontal="right" vertical="center"/>
    </xf>
    <xf numFmtId="0" fontId="12" fillId="0" borderId="16" xfId="0" applyFont="1" applyBorder="1" applyAlignment="1">
      <alignment horizontal="right" vertical="center"/>
    </xf>
    <xf numFmtId="0" fontId="9" fillId="0" borderId="14" xfId="0" applyFont="1" applyBorder="1" applyAlignment="1">
      <alignment horizontal="center" vertical="center"/>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182" fontId="9" fillId="0" borderId="0" xfId="0" applyNumberFormat="1" applyFont="1">
      <alignment vertical="center"/>
    </xf>
    <xf numFmtId="183" fontId="9" fillId="0" borderId="5" xfId="0" applyNumberFormat="1" applyFont="1" applyBorder="1" applyAlignment="1">
      <alignment horizontal="center" vertical="center" shrinkToFit="1"/>
    </xf>
    <xf numFmtId="185" fontId="9" fillId="0" borderId="5" xfId="0" applyNumberFormat="1" applyFont="1" applyBorder="1" applyAlignment="1">
      <alignment horizontal="center" vertical="center" shrinkToFit="1"/>
    </xf>
    <xf numFmtId="0" fontId="9" fillId="0" borderId="10" xfId="0" applyFont="1" applyBorder="1" applyAlignment="1">
      <alignment horizontal="center" vertical="center" shrinkToFit="1"/>
    </xf>
    <xf numFmtId="182" fontId="9" fillId="0" borderId="5" xfId="0" applyNumberFormat="1" applyFont="1" applyBorder="1" applyAlignment="1">
      <alignment horizontal="center" vertical="center" shrinkToFit="1"/>
    </xf>
    <xf numFmtId="185" fontId="9" fillId="0" borderId="22" xfId="0" applyNumberFormat="1" applyFont="1" applyBorder="1" applyAlignment="1">
      <alignment horizontal="center" vertical="center" shrinkToFit="1"/>
    </xf>
    <xf numFmtId="185" fontId="9" fillId="0" borderId="23" xfId="0" applyNumberFormat="1" applyFont="1" applyBorder="1" applyAlignment="1">
      <alignment horizontal="center" vertical="center" shrinkToFit="1"/>
    </xf>
    <xf numFmtId="0" fontId="9" fillId="0" borderId="24" xfId="0" applyFont="1" applyBorder="1">
      <alignment vertical="center"/>
    </xf>
    <xf numFmtId="0" fontId="9" fillId="0" borderId="25"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26" xfId="0" applyFont="1" applyBorder="1" applyAlignment="1">
      <alignment horizontal="center" vertical="center"/>
    </xf>
    <xf numFmtId="0" fontId="9" fillId="0" borderId="26" xfId="0" applyFont="1" applyBorder="1">
      <alignment vertical="center"/>
    </xf>
    <xf numFmtId="0" fontId="9" fillId="0" borderId="4" xfId="0" applyFont="1" applyBorder="1" applyAlignment="1">
      <alignment horizontal="center" vertical="center"/>
    </xf>
    <xf numFmtId="0" fontId="9" fillId="0" borderId="27" xfId="0" applyFont="1" applyBorder="1" applyAlignment="1">
      <alignment horizontal="center" shrinkToFit="1"/>
    </xf>
    <xf numFmtId="0" fontId="6" fillId="0" borderId="6" xfId="0" applyFont="1" applyBorder="1" applyAlignment="1">
      <alignment horizontal="center" vertical="top" shrinkToFit="1"/>
    </xf>
    <xf numFmtId="0" fontId="9" fillId="0" borderId="0" xfId="0" applyFont="1" applyAlignment="1">
      <alignment horizontal="center" vertical="center" shrinkToFit="1"/>
    </xf>
    <xf numFmtId="0" fontId="9" fillId="0" borderId="28" xfId="0" applyFont="1" applyBorder="1" applyAlignment="1">
      <alignment horizontal="center" shrinkToFit="1"/>
    </xf>
    <xf numFmtId="0" fontId="6" fillId="0" borderId="5" xfId="0" applyFont="1" applyBorder="1" applyAlignment="1">
      <alignment horizontal="center" vertical="center" shrinkToFit="1"/>
    </xf>
    <xf numFmtId="0" fontId="9" fillId="0" borderId="6" xfId="0" applyFont="1" applyBorder="1" applyAlignment="1">
      <alignment horizontal="center" vertical="top" shrinkToFit="1"/>
    </xf>
    <xf numFmtId="0" fontId="6" fillId="0" borderId="23" xfId="0" applyFont="1" applyBorder="1" applyAlignment="1">
      <alignment horizontal="center" vertical="center" shrinkToFit="1"/>
    </xf>
    <xf numFmtId="178" fontId="11" fillId="0" borderId="0" xfId="0" applyNumberFormat="1" applyFont="1" applyAlignment="1">
      <alignment horizontal="right" vertical="center"/>
    </xf>
    <xf numFmtId="0" fontId="9" fillId="0" borderId="16" xfId="0" applyFont="1" applyBorder="1" applyAlignment="1">
      <alignment horizontal="center" vertical="center" wrapText="1"/>
    </xf>
    <xf numFmtId="0" fontId="9" fillId="0" borderId="16" xfId="0" applyFont="1" applyBorder="1" applyAlignment="1">
      <alignment horizontal="center" vertical="center"/>
    </xf>
    <xf numFmtId="0" fontId="9" fillId="0" borderId="29" xfId="0" applyFont="1" applyBorder="1" applyAlignment="1">
      <alignment horizontal="center" vertical="center" shrinkToFit="1"/>
    </xf>
    <xf numFmtId="185" fontId="9" fillId="0" borderId="29" xfId="0" applyNumberFormat="1" applyFont="1" applyBorder="1" applyAlignment="1">
      <alignment horizontal="center" vertical="center" shrinkToFit="1"/>
    </xf>
    <xf numFmtId="0" fontId="17" fillId="0" borderId="0" xfId="0" applyFont="1">
      <alignment vertical="center"/>
    </xf>
    <xf numFmtId="0" fontId="9" fillId="0" borderId="21"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2" xfId="0" applyFont="1" applyBorder="1" applyAlignment="1">
      <alignment horizontal="center" vertical="center" wrapText="1"/>
    </xf>
    <xf numFmtId="0" fontId="14" fillId="0" borderId="0" xfId="0" applyFont="1" applyAlignment="1">
      <alignment horizontal="left" vertical="center"/>
    </xf>
    <xf numFmtId="0" fontId="9" fillId="0" borderId="33" xfId="0" applyFont="1" applyBorder="1" applyAlignment="1">
      <alignment horizontal="right" vertical="center"/>
    </xf>
    <xf numFmtId="0" fontId="6" fillId="0" borderId="20" xfId="0" applyFont="1" applyBorder="1">
      <alignment vertical="center"/>
    </xf>
    <xf numFmtId="0" fontId="9" fillId="0" borderId="34" xfId="0" applyFont="1" applyBorder="1">
      <alignment vertical="center"/>
    </xf>
    <xf numFmtId="177" fontId="11" fillId="0" borderId="0" xfId="0" applyNumberFormat="1" applyFont="1" applyAlignment="1">
      <alignment horizontal="right" vertical="center"/>
    </xf>
    <xf numFmtId="177" fontId="11" fillId="0" borderId="0" xfId="0" applyNumberFormat="1" applyFont="1" applyAlignment="1" applyProtection="1">
      <alignment horizontal="right" vertical="center"/>
      <protection locked="0"/>
    </xf>
    <xf numFmtId="178" fontId="11" fillId="0" borderId="0" xfId="0" applyNumberFormat="1" applyFont="1" applyAlignment="1" applyProtection="1">
      <alignment horizontal="right" vertical="center"/>
      <protection locked="0"/>
    </xf>
    <xf numFmtId="179" fontId="11" fillId="0" borderId="0" xfId="0" applyNumberFormat="1" applyFont="1" applyAlignment="1">
      <alignment horizontal="right" vertical="center"/>
    </xf>
    <xf numFmtId="0" fontId="12" fillId="0" borderId="35" xfId="0" applyFont="1" applyBorder="1" applyAlignment="1">
      <alignment horizontal="right" vertical="center"/>
    </xf>
    <xf numFmtId="0" fontId="12" fillId="0" borderId="36" xfId="0" applyFont="1" applyBorder="1" applyAlignment="1">
      <alignment horizontal="right" vertical="center"/>
    </xf>
    <xf numFmtId="0" fontId="9" fillId="0" borderId="20" xfId="0" applyFont="1" applyBorder="1">
      <alignment vertical="center"/>
    </xf>
    <xf numFmtId="178" fontId="11" fillId="0" borderId="12" xfId="0" applyNumberFormat="1" applyFont="1" applyBorder="1" applyAlignment="1">
      <alignment horizontal="right" vertical="center"/>
    </xf>
    <xf numFmtId="0" fontId="6" fillId="0" borderId="12" xfId="0" applyFont="1" applyBorder="1" applyAlignment="1">
      <alignment vertical="center" shrinkToFit="1"/>
    </xf>
    <xf numFmtId="0" fontId="12" fillId="0" borderId="37" xfId="0" applyFont="1" applyBorder="1" applyAlignment="1">
      <alignment horizontal="right" vertical="center"/>
    </xf>
    <xf numFmtId="182" fontId="12" fillId="0" borderId="35" xfId="0" applyNumberFormat="1" applyFont="1" applyBorder="1" applyAlignment="1">
      <alignment horizontal="right" vertical="center"/>
    </xf>
    <xf numFmtId="0" fontId="9" fillId="0" borderId="38" xfId="0" applyFont="1" applyBorder="1">
      <alignment vertical="center"/>
    </xf>
    <xf numFmtId="0" fontId="9" fillId="0" borderId="39" xfId="0" applyFont="1" applyBorder="1">
      <alignment vertical="center"/>
    </xf>
    <xf numFmtId="0" fontId="12" fillId="0" borderId="19" xfId="0" applyFont="1" applyBorder="1" applyAlignment="1">
      <alignment horizontal="distributed" justifyLastLine="1"/>
    </xf>
    <xf numFmtId="0" fontId="12" fillId="0" borderId="40" xfId="0" applyFont="1" applyBorder="1" applyAlignment="1">
      <alignment horizontal="right" vertical="center"/>
    </xf>
    <xf numFmtId="177" fontId="11" fillId="2" borderId="0" xfId="0" applyNumberFormat="1" applyFont="1" applyFill="1">
      <alignment vertical="center"/>
    </xf>
    <xf numFmtId="178" fontId="11" fillId="2" borderId="0" xfId="0" applyNumberFormat="1" applyFont="1" applyFill="1" applyAlignment="1">
      <alignment horizontal="right" vertical="center"/>
    </xf>
    <xf numFmtId="177" fontId="11" fillId="2" borderId="0" xfId="0" applyNumberFormat="1" applyFont="1" applyFill="1" applyAlignment="1">
      <alignment horizontal="right" vertical="center"/>
    </xf>
    <xf numFmtId="182" fontId="9" fillId="0" borderId="0" xfId="0" applyNumberFormat="1" applyFont="1" applyAlignment="1">
      <alignment horizontal="right" vertical="center"/>
    </xf>
    <xf numFmtId="181" fontId="11" fillId="0" borderId="41" xfId="0" applyNumberFormat="1" applyFont="1" applyBorder="1" applyAlignment="1">
      <alignment horizontal="right" vertical="center"/>
    </xf>
    <xf numFmtId="0" fontId="19" fillId="0" borderId="0" xfId="0" applyFont="1" applyAlignment="1">
      <alignment vertical="top"/>
    </xf>
    <xf numFmtId="0" fontId="12" fillId="0" borderId="42" xfId="0" applyFont="1" applyBorder="1" applyAlignment="1">
      <alignment horizontal="right" vertical="center"/>
    </xf>
    <xf numFmtId="0" fontId="6" fillId="0" borderId="40" xfId="0" applyFont="1" applyBorder="1" applyAlignment="1">
      <alignment horizontal="right" vertical="center"/>
    </xf>
    <xf numFmtId="0" fontId="6" fillId="0" borderId="35" xfId="0" applyFont="1" applyBorder="1" applyAlignment="1">
      <alignment horizontal="right" vertical="center"/>
    </xf>
    <xf numFmtId="0" fontId="6" fillId="0" borderId="36" xfId="0" applyFont="1" applyBorder="1" applyAlignment="1">
      <alignment horizontal="right" vertical="center"/>
    </xf>
    <xf numFmtId="0" fontId="15" fillId="0" borderId="0" xfId="0" applyFont="1">
      <alignment vertical="center"/>
    </xf>
    <xf numFmtId="186" fontId="12" fillId="0" borderId="35" xfId="0" applyNumberFormat="1" applyFont="1" applyBorder="1">
      <alignment vertical="center"/>
    </xf>
    <xf numFmtId="0" fontId="12" fillId="0" borderId="36" xfId="0" applyFont="1" applyBorder="1" applyAlignment="1">
      <alignment horizontal="center" vertical="center"/>
    </xf>
    <xf numFmtId="185" fontId="12" fillId="0" borderId="36" xfId="0" applyNumberFormat="1" applyFont="1" applyBorder="1" applyAlignment="1">
      <alignment horizontal="right" vertical="center"/>
    </xf>
    <xf numFmtId="0" fontId="12" fillId="0" borderId="43" xfId="0" applyFont="1" applyBorder="1" applyAlignment="1">
      <alignment horizontal="right" vertical="center"/>
    </xf>
    <xf numFmtId="0" fontId="12" fillId="0" borderId="44" xfId="0" applyFont="1" applyBorder="1" applyAlignment="1">
      <alignment horizontal="right" vertical="center"/>
    </xf>
    <xf numFmtId="0" fontId="12" fillId="0" borderId="45" xfId="0" applyFont="1" applyBorder="1" applyAlignment="1">
      <alignment horizontal="right" vertical="center"/>
    </xf>
    <xf numFmtId="0" fontId="12" fillId="0" borderId="46" xfId="0" applyFont="1" applyBorder="1" applyAlignment="1">
      <alignment horizontal="right" vertical="center"/>
    </xf>
    <xf numFmtId="0" fontId="0" fillId="2" borderId="0" xfId="0" applyFill="1">
      <alignment vertical="center"/>
    </xf>
    <xf numFmtId="0" fontId="14" fillId="2" borderId="0" xfId="0" applyFont="1" applyFill="1" applyAlignment="1">
      <alignment horizontal="center" vertical="center"/>
    </xf>
    <xf numFmtId="0" fontId="0" fillId="2" borderId="0" xfId="0" applyFill="1" applyAlignment="1">
      <alignment horizontal="left" vertical="center"/>
    </xf>
    <xf numFmtId="0" fontId="0" fillId="2" borderId="0" xfId="0" applyFill="1" applyAlignment="1">
      <alignment horizontal="center" vertical="center"/>
    </xf>
    <xf numFmtId="55" fontId="22" fillId="2" borderId="0" xfId="0" applyNumberFormat="1" applyFont="1" applyFill="1" applyAlignment="1">
      <alignment horizontal="center" vertical="center"/>
    </xf>
    <xf numFmtId="0" fontId="23" fillId="2" borderId="0" xfId="0" applyFont="1" applyFill="1" applyAlignment="1">
      <alignment horizontal="center" vertical="center"/>
    </xf>
    <xf numFmtId="0" fontId="17" fillId="0" borderId="0" xfId="0" applyFont="1" applyAlignment="1">
      <alignment horizontal="right" vertical="center"/>
    </xf>
    <xf numFmtId="0" fontId="17" fillId="0" borderId="0" xfId="0" applyFont="1" applyAlignment="1">
      <alignment horizontal="left" vertical="center"/>
    </xf>
    <xf numFmtId="177" fontId="6" fillId="0" borderId="0" xfId="0" applyNumberFormat="1" applyFont="1">
      <alignment vertical="center"/>
    </xf>
    <xf numFmtId="0" fontId="20" fillId="0" borderId="0" xfId="0" applyFont="1" applyAlignment="1">
      <alignment horizontal="left" vertical="center"/>
    </xf>
    <xf numFmtId="0" fontId="19" fillId="0" borderId="0" xfId="0" applyFont="1" applyAlignment="1">
      <alignment horizontal="left" vertical="top"/>
    </xf>
    <xf numFmtId="0" fontId="24" fillId="2" borderId="0" xfId="0" applyFont="1" applyFill="1" applyAlignment="1">
      <alignment horizontal="center" vertical="center"/>
    </xf>
    <xf numFmtId="38" fontId="11" fillId="0" borderId="0" xfId="110" applyFont="1" applyAlignment="1">
      <alignment horizontal="right" vertical="center"/>
    </xf>
    <xf numFmtId="58" fontId="4" fillId="0" borderId="32" xfId="0" applyNumberFormat="1" applyFont="1" applyBorder="1" applyAlignment="1">
      <alignment horizontal="distributed" vertical="center" justifyLastLine="1"/>
    </xf>
    <xf numFmtId="0" fontId="16" fillId="0" borderId="32" xfId="0" applyFont="1" applyBorder="1" applyAlignment="1">
      <alignment horizontal="center" vertical="center"/>
    </xf>
    <xf numFmtId="0" fontId="7" fillId="0" borderId="0" xfId="0" applyFont="1" applyAlignment="1">
      <alignment horizontal="right" vertical="center"/>
    </xf>
    <xf numFmtId="0" fontId="6" fillId="0" borderId="0" xfId="0" applyFont="1" applyAlignment="1">
      <alignment horizontal="right" vertical="center"/>
    </xf>
    <xf numFmtId="0" fontId="17" fillId="0" borderId="0" xfId="0" applyFont="1" applyAlignment="1">
      <alignment vertical="center" wrapText="1"/>
    </xf>
    <xf numFmtId="0" fontId="4" fillId="0" borderId="0" xfId="0" applyFont="1">
      <alignment vertical="center"/>
    </xf>
    <xf numFmtId="0" fontId="3" fillId="0" borderId="0" xfId="0" applyFont="1" applyAlignment="1">
      <alignment vertical="center" shrinkToFit="1"/>
    </xf>
    <xf numFmtId="0" fontId="3" fillId="0" borderId="0" xfId="0" applyFont="1" applyAlignment="1">
      <alignment horizontal="left" vertical="center"/>
    </xf>
    <xf numFmtId="182" fontId="3" fillId="0" borderId="0" xfId="0" applyNumberFormat="1" applyFont="1">
      <alignment vertical="center"/>
    </xf>
    <xf numFmtId="182" fontId="3" fillId="0" borderId="0" xfId="0" applyNumberFormat="1" applyFont="1" applyAlignment="1">
      <alignment horizontal="left" vertical="center"/>
    </xf>
    <xf numFmtId="177" fontId="11" fillId="0" borderId="20" xfId="0" applyNumberFormat="1" applyFont="1" applyBorder="1">
      <alignment vertical="center"/>
    </xf>
    <xf numFmtId="0" fontId="12" fillId="0" borderId="47" xfId="0" applyFont="1" applyBorder="1" applyAlignment="1">
      <alignment horizontal="right" vertical="center"/>
    </xf>
    <xf numFmtId="0" fontId="12" fillId="0" borderId="48" xfId="0" applyFont="1" applyBorder="1" applyAlignment="1">
      <alignment horizontal="right" vertical="center"/>
    </xf>
    <xf numFmtId="0" fontId="6" fillId="0" borderId="42" xfId="0" applyFont="1" applyBorder="1" applyAlignment="1">
      <alignment horizontal="right" vertical="center"/>
    </xf>
    <xf numFmtId="49" fontId="11" fillId="0" borderId="0" xfId="0" applyNumberFormat="1" applyFont="1" applyAlignment="1">
      <alignment horizontal="right" vertical="center"/>
    </xf>
    <xf numFmtId="0" fontId="6" fillId="0" borderId="20" xfId="0" applyFont="1" applyBorder="1" applyAlignment="1">
      <alignment horizontal="right" vertical="center"/>
    </xf>
    <xf numFmtId="177" fontId="11" fillId="0" borderId="0" xfId="0" applyNumberFormat="1" applyFont="1" applyAlignment="1">
      <alignment horizontal="center" vertical="center"/>
    </xf>
    <xf numFmtId="186" fontId="11" fillId="0" borderId="0" xfId="0" applyNumberFormat="1" applyFont="1" applyAlignment="1">
      <alignment horizontal="right" vertical="center"/>
    </xf>
    <xf numFmtId="177" fontId="11" fillId="0" borderId="0" xfId="0" applyNumberFormat="1" applyFont="1" applyAlignment="1">
      <alignment horizontal="right" vertical="center" shrinkToFit="1"/>
    </xf>
    <xf numFmtId="178" fontId="11" fillId="0" borderId="0" xfId="0" applyNumberFormat="1" applyFont="1" applyAlignment="1">
      <alignment horizontal="right" vertical="center" shrinkToFit="1"/>
    </xf>
    <xf numFmtId="177" fontId="11" fillId="0" borderId="0" xfId="0" applyNumberFormat="1" applyFont="1" applyAlignment="1">
      <alignment vertical="center" shrinkToFit="1"/>
    </xf>
    <xf numFmtId="178" fontId="11" fillId="0" borderId="0" xfId="0" applyNumberFormat="1" applyFont="1" applyAlignment="1">
      <alignment vertical="center" shrinkToFit="1"/>
    </xf>
    <xf numFmtId="0" fontId="12" fillId="0" borderId="6" xfId="0" applyFont="1" applyBorder="1" applyAlignment="1">
      <alignment vertical="top" wrapText="1"/>
    </xf>
    <xf numFmtId="0" fontId="21" fillId="0" borderId="0" xfId="0" applyFont="1">
      <alignment vertical="center"/>
    </xf>
    <xf numFmtId="0" fontId="14" fillId="0" borderId="17" xfId="0" applyFont="1" applyBorder="1">
      <alignment vertical="center"/>
    </xf>
    <xf numFmtId="0" fontId="3" fillId="0" borderId="0" xfId="136" applyFont="1">
      <alignment vertical="center"/>
    </xf>
    <xf numFmtId="0" fontId="9" fillId="0" borderId="0" xfId="136" applyFont="1">
      <alignment vertical="center"/>
    </xf>
    <xf numFmtId="0" fontId="17" fillId="0" borderId="12" xfId="136" applyFont="1" applyBorder="1" applyAlignment="1">
      <alignment horizontal="center" vertical="center" wrapText="1" shrinkToFit="1"/>
    </xf>
    <xf numFmtId="0" fontId="6" fillId="0" borderId="0" xfId="136" applyFont="1">
      <alignment vertical="center"/>
    </xf>
    <xf numFmtId="0" fontId="12" fillId="0" borderId="37" xfId="136" applyFont="1" applyBorder="1" applyAlignment="1">
      <alignment horizontal="right" vertical="center"/>
    </xf>
    <xf numFmtId="0" fontId="12" fillId="0" borderId="35" xfId="136" applyFont="1" applyBorder="1" applyAlignment="1">
      <alignment horizontal="right" vertical="center"/>
    </xf>
    <xf numFmtId="0" fontId="12" fillId="0" borderId="42" xfId="136" applyFont="1" applyBorder="1" applyAlignment="1">
      <alignment horizontal="right" vertical="center"/>
    </xf>
    <xf numFmtId="0" fontId="12" fillId="0" borderId="43" xfId="136" applyFont="1" applyBorder="1" applyAlignment="1">
      <alignment horizontal="right" vertical="center"/>
    </xf>
    <xf numFmtId="0" fontId="12" fillId="0" borderId="44" xfId="136" applyFont="1" applyBorder="1" applyAlignment="1">
      <alignment horizontal="right" vertical="center"/>
    </xf>
    <xf numFmtId="177" fontId="17" fillId="0" borderId="0" xfId="136" applyNumberFormat="1" applyFont="1">
      <alignment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0" fontId="12" fillId="0" borderId="51" xfId="0" applyFont="1" applyBorder="1" applyAlignment="1">
      <alignment horizontal="right" vertical="center"/>
    </xf>
    <xf numFmtId="0" fontId="12" fillId="0" borderId="28" xfId="0" applyFont="1" applyBorder="1" applyAlignment="1">
      <alignment horizontal="center" wrapText="1"/>
    </xf>
    <xf numFmtId="0" fontId="25" fillId="0" borderId="0" xfId="0" applyFont="1">
      <alignment vertical="center"/>
    </xf>
    <xf numFmtId="0" fontId="25" fillId="0" borderId="0" xfId="0" applyFont="1" applyAlignment="1">
      <alignment horizontal="center" vertical="center"/>
    </xf>
    <xf numFmtId="0" fontId="9" fillId="0" borderId="14" xfId="0" applyFont="1" applyBorder="1" applyAlignment="1">
      <alignment horizontal="center" vertical="center" wrapText="1"/>
    </xf>
    <xf numFmtId="0" fontId="26" fillId="0" borderId="0" xfId="0" applyFont="1">
      <alignment vertical="center"/>
    </xf>
    <xf numFmtId="0" fontId="9" fillId="0" borderId="12" xfId="0" applyFont="1" applyBorder="1" applyAlignment="1">
      <alignment horizontal="center" shrinkToFit="1"/>
    </xf>
    <xf numFmtId="0" fontId="9" fillId="0" borderId="21" xfId="0" applyFont="1" applyBorder="1" applyAlignment="1">
      <alignment horizontal="distributed"/>
    </xf>
    <xf numFmtId="0" fontId="9" fillId="0" borderId="11" xfId="0" applyFont="1" applyBorder="1" applyAlignment="1">
      <alignment horizontal="distributed" vertical="top"/>
    </xf>
    <xf numFmtId="0" fontId="13" fillId="0" borderId="19" xfId="0" applyFont="1" applyBorder="1" applyAlignment="1">
      <alignment vertical="center" wrapText="1"/>
    </xf>
    <xf numFmtId="0" fontId="9" fillId="0" borderId="19" xfId="0" applyFont="1" applyBorder="1" applyAlignment="1">
      <alignment horizontal="distributed" shrinkToFit="1"/>
    </xf>
    <xf numFmtId="0" fontId="9" fillId="0" borderId="6" xfId="0" applyFont="1" applyBorder="1" applyAlignment="1">
      <alignment horizontal="distributed" vertical="top" shrinkToFit="1"/>
    </xf>
    <xf numFmtId="0" fontId="9" fillId="0" borderId="19" xfId="0" applyFont="1" applyBorder="1" applyAlignment="1">
      <alignment shrinkToFit="1"/>
    </xf>
    <xf numFmtId="177" fontId="17" fillId="0" borderId="0" xfId="0" applyNumberFormat="1" applyFont="1" applyAlignment="1">
      <alignment vertical="top" wrapText="1"/>
    </xf>
    <xf numFmtId="0" fontId="12" fillId="0" borderId="52" xfId="0" applyFont="1" applyBorder="1" applyAlignment="1">
      <alignment horizontal="right" vertical="center"/>
    </xf>
    <xf numFmtId="0" fontId="12" fillId="0" borderId="40" xfId="136" applyFont="1" applyBorder="1" applyAlignment="1">
      <alignment horizontal="right" vertical="center"/>
    </xf>
    <xf numFmtId="0" fontId="12" fillId="0" borderId="36" xfId="136" applyFont="1" applyBorder="1" applyAlignment="1">
      <alignment horizontal="right" vertical="center"/>
    </xf>
    <xf numFmtId="0" fontId="6" fillId="0" borderId="16" xfId="0" applyFont="1" applyBorder="1" applyAlignment="1">
      <alignment horizontal="left" vertical="center" wrapText="1"/>
    </xf>
    <xf numFmtId="0" fontId="6" fillId="0" borderId="40" xfId="146" applyFont="1" applyBorder="1" applyAlignment="1">
      <alignment horizontal="right" vertical="center"/>
    </xf>
    <xf numFmtId="0" fontId="6" fillId="0" borderId="52" xfId="146" applyFont="1" applyBorder="1" applyAlignment="1">
      <alignment horizontal="right" vertical="center"/>
    </xf>
    <xf numFmtId="0" fontId="6" fillId="0" borderId="16" xfId="146" applyFont="1" applyBorder="1" applyAlignment="1">
      <alignment horizontal="right" vertical="center"/>
    </xf>
    <xf numFmtId="0" fontId="18" fillId="0" borderId="0" xfId="0" applyFont="1">
      <alignment vertical="center"/>
    </xf>
    <xf numFmtId="0" fontId="6" fillId="0" borderId="16" xfId="0" applyFont="1" applyBorder="1" applyAlignment="1">
      <alignment horizontal="center" vertical="center" wrapText="1"/>
    </xf>
    <xf numFmtId="0" fontId="6" fillId="0" borderId="16" xfId="0" applyFont="1" applyBorder="1" applyAlignment="1">
      <alignment horizontal="center" vertical="center"/>
    </xf>
    <xf numFmtId="0" fontId="6" fillId="0" borderId="16" xfId="0" applyFont="1" applyBorder="1" applyAlignment="1">
      <alignment horizontal="right" vertical="center"/>
    </xf>
    <xf numFmtId="177" fontId="11" fillId="0" borderId="16" xfId="0" applyNumberFormat="1" applyFont="1" applyBorder="1" applyAlignment="1">
      <alignment horizontal="right" vertical="center"/>
    </xf>
    <xf numFmtId="0" fontId="9" fillId="0" borderId="7" xfId="136" applyFont="1" applyBorder="1" applyAlignment="1">
      <alignment horizontal="center" vertical="center"/>
    </xf>
    <xf numFmtId="0" fontId="9" fillId="0" borderId="53" xfId="136" applyFont="1" applyBorder="1" applyAlignment="1">
      <alignment horizontal="center" vertical="center"/>
    </xf>
    <xf numFmtId="0" fontId="9" fillId="0" borderId="38" xfId="0" applyFont="1" applyBorder="1" applyAlignment="1">
      <alignment horizontal="left" vertical="center"/>
    </xf>
    <xf numFmtId="0" fontId="9" fillId="0" borderId="6" xfId="0" applyFont="1" applyBorder="1" applyAlignment="1">
      <alignment horizontal="center" vertical="center" shrinkToFit="1"/>
    </xf>
    <xf numFmtId="0" fontId="9" fillId="0" borderId="50" xfId="0" applyFont="1" applyBorder="1" applyAlignment="1">
      <alignment horizontal="center" vertical="center" shrinkToFit="1"/>
    </xf>
    <xf numFmtId="0" fontId="18" fillId="0" borderId="0" xfId="0" applyFont="1" applyAlignment="1">
      <alignment horizontal="center" vertical="center"/>
    </xf>
    <xf numFmtId="0" fontId="9" fillId="0" borderId="5" xfId="0" applyFont="1" applyBorder="1" applyAlignment="1">
      <alignment horizontal="center" vertical="center"/>
    </xf>
    <xf numFmtId="178" fontId="11" fillId="0" borderId="4" xfId="0" applyNumberFormat="1" applyFont="1" applyBorder="1" applyAlignment="1" applyProtection="1">
      <alignment horizontal="right" vertical="center"/>
      <protection locked="0"/>
    </xf>
    <xf numFmtId="0" fontId="9" fillId="0" borderId="39" xfId="0" applyFont="1" applyBorder="1" applyAlignment="1">
      <alignment horizontal="center" vertical="top" shrinkToFit="1"/>
    </xf>
    <xf numFmtId="0" fontId="9" fillId="0" borderId="14" xfId="0" applyFont="1" applyBorder="1" applyAlignment="1">
      <alignment horizontal="distributed" vertical="center"/>
    </xf>
    <xf numFmtId="0" fontId="9" fillId="0" borderId="54" xfId="0" applyFont="1" applyBorder="1">
      <alignment vertical="center"/>
    </xf>
    <xf numFmtId="0" fontId="9" fillId="0" borderId="19" xfId="0" applyFont="1" applyBorder="1" applyAlignment="1">
      <alignment horizontal="center" shrinkToFit="1"/>
    </xf>
    <xf numFmtId="0" fontId="12" fillId="0" borderId="55" xfId="0" applyFont="1" applyBorder="1" applyAlignment="1">
      <alignment horizontal="center" vertical="center" wrapText="1"/>
    </xf>
    <xf numFmtId="0" fontId="12" fillId="0" borderId="56" xfId="0" applyFont="1" applyBorder="1" applyAlignment="1">
      <alignment horizontal="center" vertical="top" wrapText="1"/>
    </xf>
    <xf numFmtId="0" fontId="6" fillId="0" borderId="13" xfId="0" applyFont="1" applyBorder="1" applyAlignment="1">
      <alignment horizontal="distributed"/>
    </xf>
    <xf numFmtId="0" fontId="6" fillId="0" borderId="12" xfId="0" applyFont="1" applyBorder="1" applyAlignment="1">
      <alignment horizontal="distributed" vertical="top"/>
    </xf>
    <xf numFmtId="177" fontId="11" fillId="0" borderId="49" xfId="0" applyNumberFormat="1" applyFont="1" applyBorder="1" applyAlignment="1" applyProtection="1">
      <alignment horizontal="right" vertical="center"/>
      <protection locked="0"/>
    </xf>
    <xf numFmtId="178" fontId="11" fillId="0" borderId="55" xfId="0" applyNumberFormat="1" applyFont="1" applyBorder="1" applyProtection="1">
      <alignment vertical="center"/>
      <protection locked="0"/>
    </xf>
    <xf numFmtId="177" fontId="11" fillId="0" borderId="41" xfId="0" applyNumberFormat="1" applyFont="1" applyBorder="1" applyAlignment="1" applyProtection="1">
      <alignment horizontal="right" vertical="center"/>
      <protection locked="0"/>
    </xf>
    <xf numFmtId="178" fontId="11" fillId="0" borderId="4" xfId="0" applyNumberFormat="1" applyFont="1" applyBorder="1" applyAlignment="1">
      <alignment horizontal="right" vertical="center"/>
    </xf>
    <xf numFmtId="178" fontId="11" fillId="0" borderId="55" xfId="0" applyNumberFormat="1" applyFont="1" applyBorder="1" applyAlignment="1">
      <alignment horizontal="right" vertical="center"/>
    </xf>
    <xf numFmtId="177" fontId="11" fillId="0" borderId="49" xfId="0" applyNumberFormat="1" applyFont="1" applyBorder="1" applyAlignment="1">
      <alignment horizontal="right" vertical="center"/>
    </xf>
    <xf numFmtId="177" fontId="11" fillId="0" borderId="4" xfId="0" applyNumberFormat="1" applyFont="1" applyBorder="1" applyAlignment="1">
      <alignment horizontal="right" vertical="center"/>
    </xf>
    <xf numFmtId="177" fontId="11" fillId="0" borderId="12" xfId="0" applyNumberFormat="1" applyFont="1" applyBorder="1" applyAlignment="1">
      <alignment horizontal="right" vertical="center"/>
    </xf>
    <xf numFmtId="177" fontId="11" fillId="0" borderId="55" xfId="0" applyNumberFormat="1" applyFont="1" applyBorder="1" applyAlignment="1">
      <alignment horizontal="right" vertical="center"/>
    </xf>
    <xf numFmtId="177" fontId="11" fillId="0" borderId="4" xfId="0" applyNumberFormat="1" applyFont="1" applyBorder="1" applyAlignment="1" applyProtection="1">
      <alignment horizontal="right" vertical="center"/>
      <protection locked="0"/>
    </xf>
    <xf numFmtId="177" fontId="11" fillId="0" borderId="55" xfId="0" applyNumberFormat="1" applyFont="1" applyBorder="1" applyAlignment="1" applyProtection="1">
      <alignment horizontal="right" vertical="center"/>
      <protection locked="0"/>
    </xf>
    <xf numFmtId="177" fontId="11" fillId="0" borderId="12" xfId="0" applyNumberFormat="1" applyFont="1" applyBorder="1" applyAlignment="1" applyProtection="1">
      <alignment horizontal="right" vertical="center"/>
      <protection locked="0"/>
    </xf>
    <xf numFmtId="177" fontId="11" fillId="0" borderId="54" xfId="0" applyNumberFormat="1" applyFont="1" applyBorder="1" applyAlignment="1" applyProtection="1">
      <alignment horizontal="right" vertical="center"/>
      <protection locked="0"/>
    </xf>
    <xf numFmtId="178" fontId="11" fillId="0" borderId="55" xfId="0" applyNumberFormat="1" applyFont="1" applyBorder="1" applyAlignment="1" applyProtection="1">
      <alignment horizontal="right" vertical="center"/>
      <protection locked="0"/>
    </xf>
    <xf numFmtId="177" fontId="11" fillId="0" borderId="20" xfId="0" applyNumberFormat="1" applyFont="1" applyBorder="1" applyAlignment="1" applyProtection="1">
      <alignment horizontal="right" vertical="center"/>
      <protection locked="0"/>
    </xf>
    <xf numFmtId="0" fontId="15" fillId="0" borderId="17" xfId="0" applyFont="1" applyBorder="1">
      <alignment vertical="center"/>
    </xf>
    <xf numFmtId="0" fontId="9" fillId="0" borderId="0" xfId="0" applyFont="1" applyAlignment="1">
      <alignment horizontal="center" vertical="center" wrapText="1"/>
    </xf>
    <xf numFmtId="0" fontId="17" fillId="0" borderId="0" xfId="0" applyFont="1" applyAlignment="1">
      <alignment horizontal="distributed" vertical="center" justifyLastLine="1"/>
    </xf>
    <xf numFmtId="177" fontId="17" fillId="0" borderId="0" xfId="0" applyNumberFormat="1" applyFont="1" applyAlignment="1">
      <alignment horizontal="right" vertical="center"/>
    </xf>
    <xf numFmtId="177" fontId="17" fillId="0" borderId="0" xfId="0" applyNumberFormat="1" applyFont="1" applyAlignment="1" applyProtection="1">
      <alignment horizontal="right" vertical="center"/>
      <protection locked="0"/>
    </xf>
    <xf numFmtId="178" fontId="17" fillId="0" borderId="0" xfId="0" applyNumberFormat="1" applyFont="1" applyAlignment="1" applyProtection="1">
      <alignment horizontal="right" vertical="center"/>
      <protection locked="0"/>
    </xf>
    <xf numFmtId="49" fontId="18" fillId="0" borderId="0" xfId="0" applyNumberFormat="1" applyFont="1" applyAlignment="1">
      <alignment horizontal="left" vertical="center"/>
    </xf>
    <xf numFmtId="182" fontId="18" fillId="0" borderId="0" xfId="0" applyNumberFormat="1" applyFont="1">
      <alignment vertical="center"/>
    </xf>
    <xf numFmtId="0" fontId="18" fillId="0" borderId="0" xfId="0" applyFont="1" applyAlignment="1">
      <alignment vertical="top"/>
    </xf>
    <xf numFmtId="183" fontId="18" fillId="0" borderId="0" xfId="0" applyNumberFormat="1" applyFont="1">
      <alignment vertical="center"/>
    </xf>
    <xf numFmtId="179" fontId="17" fillId="0" borderId="0" xfId="136" applyNumberFormat="1" applyFont="1" applyAlignment="1">
      <alignment horizontal="right" vertical="center"/>
    </xf>
    <xf numFmtId="177" fontId="17" fillId="0" borderId="0" xfId="136" applyNumberFormat="1" applyFont="1" applyAlignment="1">
      <alignment horizontal="right" vertical="center"/>
    </xf>
    <xf numFmtId="177" fontId="11" fillId="0" borderId="54" xfId="0" applyNumberFormat="1" applyFont="1" applyBorder="1" applyAlignment="1">
      <alignment horizontal="right" vertical="center"/>
    </xf>
    <xf numFmtId="0" fontId="17" fillId="0" borderId="12" xfId="0" applyFont="1" applyBorder="1" applyAlignment="1">
      <alignment horizontal="center" vertical="center" shrinkToFit="1"/>
    </xf>
    <xf numFmtId="0" fontId="18" fillId="0" borderId="0" xfId="0" applyFont="1" applyAlignment="1">
      <alignment horizontal="left" vertical="center"/>
    </xf>
    <xf numFmtId="179" fontId="11" fillId="0" borderId="4" xfId="0" applyNumberFormat="1" applyFont="1" applyBorder="1" applyAlignment="1">
      <alignment horizontal="right" vertical="center"/>
    </xf>
    <xf numFmtId="0" fontId="11" fillId="0" borderId="49" xfId="0" applyFont="1" applyBorder="1" applyAlignment="1">
      <alignment horizontal="right" vertical="center" justifyLastLine="1"/>
    </xf>
    <xf numFmtId="38" fontId="11" fillId="0" borderId="41" xfId="110" applyFont="1" applyBorder="1" applyAlignment="1">
      <alignment vertical="center" justifyLastLine="1"/>
    </xf>
    <xf numFmtId="182" fontId="12" fillId="0" borderId="30" xfId="0" applyNumberFormat="1" applyFont="1" applyBorder="1" applyAlignment="1">
      <alignment horizontal="right" vertical="center"/>
    </xf>
    <xf numFmtId="183" fontId="12" fillId="0" borderId="19" xfId="0" applyNumberFormat="1" applyFont="1" applyBorder="1" applyAlignment="1">
      <alignment horizontal="right" vertical="center"/>
    </xf>
    <xf numFmtId="182" fontId="12" fillId="0" borderId="19" xfId="0" applyNumberFormat="1" applyFont="1" applyBorder="1" applyAlignment="1">
      <alignment horizontal="right" vertical="center"/>
    </xf>
    <xf numFmtId="185" fontId="12" fillId="0" borderId="19" xfId="0" applyNumberFormat="1" applyFont="1" applyBorder="1" applyAlignment="1">
      <alignment horizontal="right" vertical="center"/>
    </xf>
    <xf numFmtId="0" fontId="12" fillId="0" borderId="19" xfId="0" applyFont="1" applyBorder="1" applyAlignment="1">
      <alignment horizontal="right" vertical="center"/>
    </xf>
    <xf numFmtId="0" fontId="12" fillId="0" borderId="21" xfId="0" applyFont="1" applyBorder="1" applyAlignment="1">
      <alignment horizontal="right" vertical="center"/>
    </xf>
    <xf numFmtId="0" fontId="12" fillId="0" borderId="25" xfId="0" applyFont="1" applyBorder="1" applyAlignment="1">
      <alignment horizontal="right" vertical="center"/>
    </xf>
    <xf numFmtId="0" fontId="12" fillId="0" borderId="30" xfId="0" applyFont="1" applyBorder="1" applyAlignment="1">
      <alignment horizontal="right" vertical="center"/>
    </xf>
    <xf numFmtId="185" fontId="12" fillId="0" borderId="21" xfId="0" applyNumberFormat="1" applyFont="1" applyBorder="1" applyAlignment="1">
      <alignment horizontal="right" vertical="center"/>
    </xf>
    <xf numFmtId="185" fontId="12" fillId="0" borderId="25" xfId="0" applyNumberFormat="1" applyFont="1" applyBorder="1" applyAlignment="1">
      <alignment horizontal="right" vertical="center"/>
    </xf>
    <xf numFmtId="0" fontId="12" fillId="0" borderId="57" xfId="0" applyFont="1" applyBorder="1" applyAlignment="1">
      <alignment horizontal="right" vertical="center"/>
    </xf>
    <xf numFmtId="0" fontId="9" fillId="0" borderId="58" xfId="0" applyFont="1" applyBorder="1">
      <alignment vertical="center"/>
    </xf>
    <xf numFmtId="182" fontId="9" fillId="0" borderId="58" xfId="0" applyNumberFormat="1" applyFont="1" applyBorder="1">
      <alignment vertical="center"/>
    </xf>
    <xf numFmtId="182" fontId="12" fillId="0" borderId="57" xfId="0" applyNumberFormat="1" applyFont="1" applyBorder="1" applyAlignment="1">
      <alignment horizontal="right" vertical="center"/>
    </xf>
    <xf numFmtId="0" fontId="9" fillId="0" borderId="59" xfId="0" applyFont="1" applyBorder="1" applyAlignment="1">
      <alignment horizontal="center" shrinkToFit="1"/>
    </xf>
    <xf numFmtId="0" fontId="9" fillId="0" borderId="50" xfId="0" applyFont="1" applyBorder="1" applyAlignment="1">
      <alignment horizontal="center" vertical="top" shrinkToFit="1"/>
    </xf>
    <xf numFmtId="0" fontId="6" fillId="0" borderId="18" xfId="0" applyFont="1" applyBorder="1" applyAlignment="1">
      <alignment horizontal="center" vertical="center" wrapText="1"/>
    </xf>
    <xf numFmtId="0" fontId="6" fillId="0" borderId="44" xfId="0" applyFont="1" applyBorder="1" applyAlignment="1">
      <alignment horizontal="right" vertical="center"/>
    </xf>
    <xf numFmtId="0" fontId="9" fillId="0" borderId="30" xfId="0" applyFont="1" applyBorder="1" applyAlignment="1">
      <alignment horizontal="center" vertical="center" shrinkToFit="1"/>
    </xf>
    <xf numFmtId="0" fontId="9" fillId="0" borderId="49" xfId="0" applyFont="1" applyBorder="1">
      <alignment vertical="center"/>
    </xf>
    <xf numFmtId="0" fontId="5" fillId="0" borderId="0" xfId="0" applyFont="1">
      <alignment vertical="center"/>
    </xf>
    <xf numFmtId="0" fontId="27" fillId="0" borderId="10" xfId="0" applyFont="1" applyBorder="1" applyAlignment="1">
      <alignment horizontal="center" vertical="center" wrapText="1" shrinkToFit="1"/>
    </xf>
    <xf numFmtId="0" fontId="13" fillId="0" borderId="39" xfId="136" applyFont="1" applyBorder="1" applyAlignment="1">
      <alignment horizontal="center" vertical="center"/>
    </xf>
    <xf numFmtId="0" fontId="27" fillId="0" borderId="23" xfId="136" applyFont="1" applyBorder="1" applyAlignment="1">
      <alignment horizontal="center" vertical="center" wrapText="1"/>
    </xf>
    <xf numFmtId="0" fontId="27" fillId="0" borderId="5" xfId="136" applyFont="1" applyBorder="1" applyAlignment="1">
      <alignment horizontal="center" vertical="center" wrapText="1"/>
    </xf>
    <xf numFmtId="0" fontId="27" fillId="0" borderId="39" xfId="136" applyFont="1" applyBorder="1" applyAlignment="1">
      <alignment horizontal="center" vertical="center"/>
    </xf>
    <xf numFmtId="0" fontId="16" fillId="0" borderId="17" xfId="136" applyFont="1" applyBorder="1">
      <alignment vertical="center"/>
    </xf>
    <xf numFmtId="0" fontId="13" fillId="0" borderId="15" xfId="136" applyFont="1" applyBorder="1" applyAlignment="1">
      <alignment horizontal="center" vertical="center" wrapText="1"/>
    </xf>
    <xf numFmtId="0" fontId="17" fillId="0" borderId="15" xfId="136" applyFont="1" applyBorder="1" applyAlignment="1">
      <alignment horizontal="center" vertical="center" wrapText="1"/>
    </xf>
    <xf numFmtId="0" fontId="12" fillId="0" borderId="15" xfId="136" applyFont="1" applyBorder="1" applyAlignment="1">
      <alignment horizontal="center" vertical="center" wrapText="1"/>
    </xf>
    <xf numFmtId="0" fontId="6" fillId="0" borderId="15" xfId="136" applyFont="1" applyBorder="1" applyAlignment="1">
      <alignment horizontal="center" vertical="center" wrapText="1"/>
    </xf>
    <xf numFmtId="0" fontId="6" fillId="0" borderId="5" xfId="136" applyFont="1" applyBorder="1" applyAlignment="1">
      <alignment horizontal="center" vertical="center" wrapText="1"/>
    </xf>
    <xf numFmtId="0" fontId="6" fillId="0" borderId="5" xfId="136" applyFont="1" applyBorder="1" applyAlignment="1">
      <alignment horizontal="center" vertical="center"/>
    </xf>
    <xf numFmtId="0" fontId="6" fillId="0" borderId="23" xfId="136" applyFont="1" applyBorder="1" applyAlignment="1">
      <alignment horizontal="center" vertical="center" wrapText="1"/>
    </xf>
    <xf numFmtId="0" fontId="6" fillId="0" borderId="26" xfId="136" applyFont="1" applyBorder="1" applyAlignment="1">
      <alignment horizontal="right" vertical="center"/>
    </xf>
    <xf numFmtId="0" fontId="6" fillId="0" borderId="16" xfId="136" applyFont="1" applyBorder="1">
      <alignment vertical="center"/>
    </xf>
    <xf numFmtId="0" fontId="17" fillId="0" borderId="16" xfId="136" applyFont="1" applyBorder="1" applyAlignment="1">
      <alignment horizontal="center" vertical="center"/>
    </xf>
    <xf numFmtId="0" fontId="6" fillId="0" borderId="60" xfId="136" applyFont="1" applyBorder="1">
      <alignment vertical="center"/>
    </xf>
    <xf numFmtId="0" fontId="6" fillId="0" borderId="16" xfId="136" applyFont="1" applyBorder="1" applyAlignment="1">
      <alignment horizontal="center" vertical="center"/>
    </xf>
    <xf numFmtId="0" fontId="27" fillId="0" borderId="5"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20" xfId="136" applyFont="1" applyBorder="1" applyAlignment="1">
      <alignment horizontal="center" vertical="center" wrapText="1"/>
    </xf>
    <xf numFmtId="182" fontId="27" fillId="0" borderId="5" xfId="0" applyNumberFormat="1" applyFont="1" applyBorder="1" applyAlignment="1">
      <alignment horizontal="center" vertical="center" wrapText="1" shrinkToFit="1"/>
    </xf>
    <xf numFmtId="0" fontId="12" fillId="0" borderId="27" xfId="0" applyFont="1" applyBorder="1" applyAlignment="1">
      <alignment horizontal="center" vertical="center" wrapText="1"/>
    </xf>
    <xf numFmtId="0" fontId="12" fillId="0" borderId="4" xfId="0" applyFont="1" applyBorder="1" applyAlignment="1">
      <alignment horizontal="center" vertical="center" wrapText="1"/>
    </xf>
    <xf numFmtId="177" fontId="11" fillId="2" borderId="49" xfId="0" applyNumberFormat="1" applyFont="1" applyFill="1" applyBorder="1" applyProtection="1">
      <alignment vertical="center"/>
      <protection locked="0"/>
    </xf>
    <xf numFmtId="178" fontId="11" fillId="2" borderId="4" xfId="0" applyNumberFormat="1" applyFont="1" applyFill="1" applyBorder="1" applyAlignment="1" applyProtection="1">
      <alignment horizontal="right" vertical="center"/>
      <protection locked="0"/>
    </xf>
    <xf numFmtId="177" fontId="11" fillId="2" borderId="49" xfId="0" applyNumberFormat="1" applyFont="1" applyFill="1" applyBorder="1" applyAlignment="1" applyProtection="1">
      <alignment horizontal="right" vertical="center"/>
      <protection locked="0"/>
    </xf>
    <xf numFmtId="177" fontId="11" fillId="2" borderId="41" xfId="0" applyNumberFormat="1" applyFont="1" applyFill="1" applyBorder="1" applyAlignment="1" applyProtection="1">
      <alignment horizontal="right" vertical="center"/>
      <protection locked="0"/>
    </xf>
    <xf numFmtId="178" fontId="11" fillId="2" borderId="55" xfId="0" applyNumberFormat="1" applyFont="1" applyFill="1" applyBorder="1" applyProtection="1">
      <alignment vertical="center"/>
      <protection locked="0"/>
    </xf>
    <xf numFmtId="177" fontId="11" fillId="2" borderId="4" xfId="0" applyNumberFormat="1" applyFont="1" applyFill="1" applyBorder="1" applyAlignment="1" applyProtection="1">
      <alignment horizontal="right" vertical="center"/>
      <protection locked="0"/>
    </xf>
    <xf numFmtId="177" fontId="11" fillId="2" borderId="54" xfId="0" applyNumberFormat="1" applyFont="1" applyFill="1" applyBorder="1" applyAlignment="1" applyProtection="1">
      <alignment horizontal="right" vertical="center"/>
      <protection locked="0"/>
    </xf>
    <xf numFmtId="177" fontId="11" fillId="2" borderId="49" xfId="0" applyNumberFormat="1" applyFont="1" applyFill="1" applyBorder="1" applyAlignment="1">
      <alignment horizontal="right" vertical="center"/>
    </xf>
    <xf numFmtId="178" fontId="11" fillId="2" borderId="4" xfId="0" applyNumberFormat="1" applyFont="1" applyFill="1" applyBorder="1" applyAlignment="1">
      <alignment horizontal="right" vertical="center"/>
    </xf>
    <xf numFmtId="177" fontId="11" fillId="2" borderId="4" xfId="0" applyNumberFormat="1" applyFont="1" applyFill="1" applyBorder="1" applyAlignment="1">
      <alignment horizontal="right" vertical="center"/>
    </xf>
    <xf numFmtId="178" fontId="11" fillId="2" borderId="55" xfId="0" applyNumberFormat="1" applyFont="1" applyFill="1" applyBorder="1" applyAlignment="1">
      <alignment horizontal="right" vertical="center"/>
    </xf>
    <xf numFmtId="177" fontId="11" fillId="2" borderId="55" xfId="0" applyNumberFormat="1" applyFont="1" applyFill="1" applyBorder="1" applyAlignment="1">
      <alignment horizontal="right" vertical="center"/>
    </xf>
    <xf numFmtId="181" fontId="11" fillId="2" borderId="41" xfId="0" applyNumberFormat="1" applyFont="1" applyFill="1" applyBorder="1" applyAlignment="1">
      <alignment horizontal="right" vertical="center"/>
    </xf>
    <xf numFmtId="178" fontId="11" fillId="2" borderId="12" xfId="0" applyNumberFormat="1" applyFont="1" applyFill="1" applyBorder="1" applyAlignment="1">
      <alignment horizontal="right" vertical="center"/>
    </xf>
    <xf numFmtId="177" fontId="9" fillId="2" borderId="4" xfId="0" applyNumberFormat="1" applyFont="1" applyFill="1" applyBorder="1" applyAlignment="1">
      <alignment horizontal="right" vertical="center"/>
    </xf>
    <xf numFmtId="177" fontId="11" fillId="2" borderId="12" xfId="0" applyNumberFormat="1" applyFont="1" applyFill="1" applyBorder="1" applyAlignment="1">
      <alignment horizontal="right" vertical="center"/>
    </xf>
    <xf numFmtId="178" fontId="11" fillId="2" borderId="55" xfId="0" applyNumberFormat="1" applyFont="1" applyFill="1" applyBorder="1">
      <alignment vertical="center"/>
    </xf>
    <xf numFmtId="177" fontId="11" fillId="2" borderId="61" xfId="0" applyNumberFormat="1" applyFont="1" applyFill="1" applyBorder="1" applyAlignment="1" applyProtection="1">
      <alignment horizontal="right" vertical="center"/>
      <protection locked="0"/>
    </xf>
    <xf numFmtId="177" fontId="11" fillId="2" borderId="55" xfId="0" applyNumberFormat="1" applyFont="1" applyFill="1" applyBorder="1" applyAlignment="1" applyProtection="1">
      <alignment horizontal="right" vertical="center"/>
      <protection locked="0"/>
    </xf>
    <xf numFmtId="178" fontId="11" fillId="2" borderId="55" xfId="0" applyNumberFormat="1" applyFont="1" applyFill="1" applyBorder="1" applyAlignment="1" applyProtection="1">
      <alignment horizontal="right" vertical="center"/>
      <protection locked="0"/>
    </xf>
    <xf numFmtId="178" fontId="11" fillId="2" borderId="54" xfId="0" applyNumberFormat="1" applyFont="1" applyFill="1" applyBorder="1" applyAlignment="1" applyProtection="1">
      <alignment horizontal="right" vertical="center"/>
      <protection locked="0"/>
    </xf>
    <xf numFmtId="177" fontId="11" fillId="2" borderId="12" xfId="0" applyNumberFormat="1" applyFont="1" applyFill="1" applyBorder="1" applyAlignment="1" applyProtection="1">
      <alignment horizontal="right" vertical="center"/>
      <protection locked="0"/>
    </xf>
    <xf numFmtId="177" fontId="11" fillId="2" borderId="0" xfId="0" applyNumberFormat="1" applyFont="1" applyFill="1" applyAlignment="1" applyProtection="1">
      <alignment horizontal="right" vertical="center"/>
      <protection locked="0"/>
    </xf>
    <xf numFmtId="177" fontId="11" fillId="2" borderId="20" xfId="0" applyNumberFormat="1" applyFont="1" applyFill="1" applyBorder="1" applyAlignment="1" applyProtection="1">
      <alignment horizontal="right" vertical="center"/>
      <protection locked="0"/>
    </xf>
    <xf numFmtId="177" fontId="11" fillId="2" borderId="16" xfId="0" applyNumberFormat="1" applyFont="1" applyFill="1" applyBorder="1" applyAlignment="1">
      <alignment horizontal="right" vertical="center"/>
    </xf>
    <xf numFmtId="178" fontId="11" fillId="2" borderId="12" xfId="0" applyNumberFormat="1" applyFont="1" applyFill="1" applyBorder="1" applyAlignment="1" applyProtection="1">
      <alignment horizontal="right" vertical="center"/>
      <protection locked="0"/>
    </xf>
    <xf numFmtId="187" fontId="11" fillId="2" borderId="41" xfId="110" applyNumberFormat="1" applyFont="1" applyFill="1" applyBorder="1" applyAlignment="1" applyProtection="1">
      <alignment horizontal="right" vertical="center"/>
      <protection locked="0"/>
    </xf>
    <xf numFmtId="178" fontId="11" fillId="2" borderId="41" xfId="0" applyNumberFormat="1" applyFont="1" applyFill="1" applyBorder="1" applyAlignment="1" applyProtection="1">
      <alignment horizontal="right" vertical="center"/>
      <protection locked="0"/>
    </xf>
    <xf numFmtId="187" fontId="11" fillId="2" borderId="4" xfId="110" applyNumberFormat="1" applyFont="1" applyFill="1" applyBorder="1" applyAlignment="1" applyProtection="1">
      <alignment horizontal="right" vertical="center"/>
      <protection locked="0"/>
    </xf>
    <xf numFmtId="177" fontId="11" fillId="2" borderId="16" xfId="0" applyNumberFormat="1" applyFont="1" applyFill="1" applyBorder="1" applyAlignment="1" applyProtection="1">
      <alignment horizontal="right" vertical="center"/>
      <protection locked="0"/>
    </xf>
    <xf numFmtId="178" fontId="9" fillId="2" borderId="55" xfId="0" applyNumberFormat="1" applyFont="1" applyFill="1" applyBorder="1" applyAlignment="1">
      <alignment horizontal="right" vertical="center"/>
    </xf>
    <xf numFmtId="177" fontId="9" fillId="2" borderId="49" xfId="0" applyNumberFormat="1" applyFont="1" applyFill="1" applyBorder="1" applyAlignment="1">
      <alignment horizontal="right" vertical="center"/>
    </xf>
    <xf numFmtId="177" fontId="9" fillId="2" borderId="12" xfId="0" applyNumberFormat="1" applyFont="1" applyFill="1" applyBorder="1" applyAlignment="1">
      <alignment horizontal="right" vertical="center"/>
    </xf>
    <xf numFmtId="179" fontId="11" fillId="2" borderId="4" xfId="136" applyNumberFormat="1" applyFont="1" applyFill="1" applyBorder="1" applyAlignment="1">
      <alignment horizontal="right" vertical="center"/>
    </xf>
    <xf numFmtId="178" fontId="11" fillId="2" borderId="4" xfId="136" applyNumberFormat="1" applyFont="1" applyFill="1" applyBorder="1" applyAlignment="1">
      <alignment horizontal="right" vertical="center"/>
    </xf>
    <xf numFmtId="177" fontId="11" fillId="2" borderId="4" xfId="136" applyNumberFormat="1" applyFont="1" applyFill="1" applyBorder="1" applyAlignment="1">
      <alignment horizontal="right" vertical="center"/>
    </xf>
    <xf numFmtId="177" fontId="11" fillId="2" borderId="55" xfId="136" applyNumberFormat="1" applyFont="1" applyFill="1" applyBorder="1" applyAlignment="1">
      <alignment horizontal="right" vertical="center"/>
    </xf>
    <xf numFmtId="177" fontId="11" fillId="2" borderId="49" xfId="136" applyNumberFormat="1" applyFont="1" applyFill="1" applyBorder="1" applyAlignment="1">
      <alignment horizontal="right" vertical="center"/>
    </xf>
    <xf numFmtId="177" fontId="11" fillId="2" borderId="49" xfId="136" applyNumberFormat="1" applyFont="1" applyFill="1" applyBorder="1" applyAlignment="1">
      <alignment horizontal="right" vertical="center" shrinkToFit="1"/>
    </xf>
    <xf numFmtId="177" fontId="11" fillId="2" borderId="55" xfId="136" applyNumberFormat="1" applyFont="1" applyFill="1" applyBorder="1" applyAlignment="1">
      <alignment horizontal="right" vertical="center" shrinkToFit="1"/>
    </xf>
    <xf numFmtId="177" fontId="11" fillId="2" borderId="16" xfId="136" applyNumberFormat="1" applyFont="1" applyFill="1" applyBorder="1" applyAlignment="1">
      <alignment horizontal="right" vertical="center"/>
    </xf>
    <xf numFmtId="177" fontId="11" fillId="2" borderId="54" xfId="0" applyNumberFormat="1" applyFont="1" applyFill="1" applyBorder="1" applyAlignment="1">
      <alignment horizontal="right" vertical="center"/>
    </xf>
    <xf numFmtId="177" fontId="11" fillId="2" borderId="4" xfId="0" applyNumberFormat="1" applyFont="1" applyFill="1" applyBorder="1" applyAlignment="1">
      <alignment horizontal="right" vertical="center" shrinkToFit="1"/>
    </xf>
    <xf numFmtId="177" fontId="11" fillId="2" borderId="49" xfId="0" applyNumberFormat="1" applyFont="1" applyFill="1" applyBorder="1" applyAlignment="1">
      <alignment horizontal="right" vertical="center" shrinkToFit="1"/>
    </xf>
    <xf numFmtId="178" fontId="11" fillId="2" borderId="12" xfId="0" applyNumberFormat="1" applyFont="1" applyFill="1" applyBorder="1" applyAlignment="1">
      <alignment horizontal="right" vertical="center" shrinkToFit="1"/>
    </xf>
    <xf numFmtId="178" fontId="11" fillId="2" borderId="4" xfId="0" applyNumberFormat="1" applyFont="1" applyFill="1" applyBorder="1" applyAlignment="1">
      <alignment horizontal="right" vertical="center" shrinkToFit="1"/>
    </xf>
    <xf numFmtId="178" fontId="11" fillId="2" borderId="55" xfId="0" applyNumberFormat="1" applyFont="1" applyFill="1" applyBorder="1" applyAlignment="1">
      <alignment horizontal="right" vertical="center" shrinkToFit="1"/>
    </xf>
    <xf numFmtId="179" fontId="11" fillId="2" borderId="4" xfId="0" applyNumberFormat="1" applyFont="1" applyFill="1" applyBorder="1" applyAlignment="1">
      <alignment horizontal="right" vertical="center"/>
    </xf>
    <xf numFmtId="0" fontId="11" fillId="2" borderId="49" xfId="0" applyFont="1" applyFill="1" applyBorder="1" applyAlignment="1">
      <alignment horizontal="right" vertical="center" justifyLastLine="1"/>
    </xf>
    <xf numFmtId="38" fontId="11" fillId="2" borderId="41" xfId="110" applyFont="1" applyFill="1" applyBorder="1" applyAlignment="1">
      <alignment vertical="center" justifyLastLine="1"/>
    </xf>
    <xf numFmtId="184" fontId="11" fillId="0" borderId="12" xfId="0" applyNumberFormat="1" applyFont="1" applyBorder="1" applyAlignment="1">
      <alignment horizontal="right" vertical="center"/>
    </xf>
    <xf numFmtId="184" fontId="11" fillId="2" borderId="12" xfId="0" applyNumberFormat="1" applyFont="1" applyFill="1" applyBorder="1" applyAlignment="1">
      <alignment horizontal="right" vertical="center"/>
    </xf>
    <xf numFmtId="177" fontId="11" fillId="2" borderId="41" xfId="0" applyNumberFormat="1" applyFont="1" applyFill="1" applyBorder="1" applyAlignment="1">
      <alignment horizontal="right" vertical="center"/>
    </xf>
    <xf numFmtId="186" fontId="11" fillId="2" borderId="4" xfId="0" applyNumberFormat="1" applyFont="1" applyFill="1" applyBorder="1" applyAlignment="1">
      <alignment horizontal="right" vertical="center"/>
    </xf>
    <xf numFmtId="177" fontId="11" fillId="2" borderId="55" xfId="0" applyNumberFormat="1" applyFont="1" applyFill="1" applyBorder="1" applyAlignment="1">
      <alignment horizontal="center" vertical="center"/>
    </xf>
    <xf numFmtId="178" fontId="11" fillId="2" borderId="49" xfId="0" applyNumberFormat="1" applyFont="1" applyFill="1" applyBorder="1" applyAlignment="1">
      <alignment horizontal="right" vertical="center"/>
    </xf>
    <xf numFmtId="177" fontId="11" fillId="2" borderId="61" xfId="0" applyNumberFormat="1" applyFont="1" applyFill="1" applyBorder="1" applyAlignment="1">
      <alignment horizontal="right" vertical="center"/>
    </xf>
    <xf numFmtId="178" fontId="11" fillId="0" borderId="55" xfId="0" applyNumberFormat="1" applyFont="1" applyBorder="1">
      <alignment vertical="center"/>
    </xf>
    <xf numFmtId="185" fontId="12" fillId="0" borderId="35" xfId="0" applyNumberFormat="1" applyFont="1" applyBorder="1" applyAlignment="1">
      <alignment horizontal="right" vertical="center"/>
    </xf>
    <xf numFmtId="185" fontId="12" fillId="0" borderId="62" xfId="0" applyNumberFormat="1" applyFont="1" applyBorder="1" applyAlignment="1">
      <alignment horizontal="right" vertical="center"/>
    </xf>
    <xf numFmtId="178" fontId="11" fillId="0" borderId="54" xfId="0" applyNumberFormat="1" applyFont="1" applyBorder="1" applyAlignment="1" applyProtection="1">
      <alignment horizontal="right" vertical="center"/>
      <protection locked="0"/>
    </xf>
    <xf numFmtId="178" fontId="11" fillId="0" borderId="12" xfId="0" applyNumberFormat="1" applyFont="1" applyBorder="1" applyAlignment="1" applyProtection="1">
      <alignment horizontal="right" vertical="center"/>
      <protection locked="0"/>
    </xf>
    <xf numFmtId="178" fontId="11" fillId="0" borderId="61" xfId="0" applyNumberFormat="1" applyFont="1" applyBorder="1" applyAlignment="1" applyProtection="1">
      <alignment horizontal="right" vertical="center"/>
      <protection locked="0"/>
    </xf>
    <xf numFmtId="0" fontId="9" fillId="0" borderId="6" xfId="0" applyFont="1" applyBorder="1" applyAlignment="1">
      <alignment horizontal="center" vertical="center"/>
    </xf>
    <xf numFmtId="0" fontId="9" fillId="5" borderId="16" xfId="0" applyFont="1" applyFill="1" applyBorder="1" applyAlignment="1">
      <alignment horizontal="center" vertical="center"/>
    </xf>
    <xf numFmtId="177" fontId="11" fillId="5" borderId="49" xfId="0" applyNumberFormat="1" applyFont="1" applyFill="1" applyBorder="1" applyProtection="1">
      <alignment vertical="center"/>
      <protection locked="0"/>
    </xf>
    <xf numFmtId="178" fontId="11" fillId="5" borderId="4" xfId="0" applyNumberFormat="1" applyFont="1" applyFill="1" applyBorder="1" applyAlignment="1" applyProtection="1">
      <alignment horizontal="right" vertical="center"/>
      <protection locked="0"/>
    </xf>
    <xf numFmtId="177" fontId="11" fillId="5" borderId="4" xfId="0" applyNumberFormat="1" applyFont="1" applyFill="1" applyBorder="1" applyAlignment="1" applyProtection="1">
      <alignment horizontal="right" vertical="center"/>
      <protection locked="0"/>
    </xf>
    <xf numFmtId="177" fontId="11" fillId="5" borderId="63" xfId="0" applyNumberFormat="1" applyFont="1" applyFill="1" applyBorder="1" applyAlignment="1" applyProtection="1">
      <alignment horizontal="right" vertical="center"/>
      <protection locked="0"/>
    </xf>
    <xf numFmtId="178" fontId="11" fillId="5" borderId="27" xfId="0" applyNumberFormat="1" applyFont="1" applyFill="1" applyBorder="1" applyAlignment="1" applyProtection="1">
      <alignment horizontal="right" vertical="center"/>
      <protection locked="0"/>
    </xf>
    <xf numFmtId="177" fontId="11" fillId="5" borderId="41" xfId="0" applyNumberFormat="1" applyFont="1" applyFill="1" applyBorder="1" applyAlignment="1" applyProtection="1">
      <alignment horizontal="right" vertical="center"/>
      <protection locked="0"/>
    </xf>
    <xf numFmtId="177" fontId="11" fillId="5" borderId="49" xfId="0" applyNumberFormat="1" applyFont="1" applyFill="1" applyBorder="1" applyAlignment="1" applyProtection="1">
      <alignment horizontal="right" vertical="center"/>
      <protection locked="0"/>
    </xf>
    <xf numFmtId="178" fontId="11" fillId="5" borderId="55" xfId="0" applyNumberFormat="1" applyFont="1" applyFill="1" applyBorder="1" applyProtection="1">
      <alignment vertical="center"/>
      <protection locked="0"/>
    </xf>
    <xf numFmtId="177" fontId="11" fillId="5" borderId="55" xfId="0" applyNumberFormat="1" applyFont="1" applyFill="1" applyBorder="1" applyAlignment="1" applyProtection="1">
      <alignment horizontal="right" vertical="center"/>
      <protection locked="0"/>
    </xf>
    <xf numFmtId="178" fontId="11" fillId="5" borderId="55" xfId="0" applyNumberFormat="1" applyFont="1" applyFill="1" applyBorder="1" applyAlignment="1" applyProtection="1">
      <alignment horizontal="right" vertical="center"/>
      <protection locked="0"/>
    </xf>
    <xf numFmtId="178" fontId="11" fillId="5" borderId="54" xfId="0" applyNumberFormat="1" applyFont="1" applyFill="1" applyBorder="1" applyAlignment="1" applyProtection="1">
      <alignment horizontal="right" vertical="center"/>
      <protection locked="0"/>
    </xf>
    <xf numFmtId="178" fontId="11" fillId="5" borderId="12" xfId="0" applyNumberFormat="1" applyFont="1" applyFill="1" applyBorder="1" applyAlignment="1" applyProtection="1">
      <alignment horizontal="right" vertical="center"/>
      <protection locked="0"/>
    </xf>
    <xf numFmtId="178" fontId="11" fillId="5" borderId="41" xfId="0" applyNumberFormat="1" applyFont="1" applyFill="1" applyBorder="1" applyAlignment="1" applyProtection="1">
      <alignment horizontal="right" vertical="center"/>
      <protection locked="0"/>
    </xf>
    <xf numFmtId="177" fontId="11" fillId="5" borderId="16" xfId="0" applyNumberFormat="1" applyFont="1" applyFill="1" applyBorder="1" applyAlignment="1" applyProtection="1">
      <alignment horizontal="right" vertical="center"/>
      <protection locked="0"/>
    </xf>
    <xf numFmtId="178" fontId="11" fillId="5" borderId="0" xfId="0" applyNumberFormat="1" applyFont="1" applyFill="1" applyAlignment="1" applyProtection="1">
      <alignment horizontal="right" vertical="center"/>
      <protection locked="0"/>
    </xf>
    <xf numFmtId="178" fontId="11" fillId="5" borderId="4" xfId="0" applyNumberFormat="1" applyFont="1" applyFill="1" applyBorder="1" applyAlignment="1">
      <alignment horizontal="right" vertical="center"/>
    </xf>
    <xf numFmtId="177" fontId="11" fillId="5" borderId="4" xfId="0" applyNumberFormat="1" applyFont="1" applyFill="1" applyBorder="1">
      <alignment vertical="center"/>
    </xf>
    <xf numFmtId="178" fontId="11" fillId="5" borderId="4" xfId="0" applyNumberFormat="1" applyFont="1" applyFill="1" applyBorder="1">
      <alignment vertical="center"/>
    </xf>
    <xf numFmtId="178" fontId="11" fillId="5" borderId="28" xfId="0" applyNumberFormat="1" applyFont="1" applyFill="1" applyBorder="1" applyAlignment="1">
      <alignment horizontal="right" vertical="center"/>
    </xf>
    <xf numFmtId="178" fontId="11" fillId="5" borderId="55" xfId="0" applyNumberFormat="1" applyFont="1" applyFill="1" applyBorder="1" applyAlignment="1">
      <alignment horizontal="right" vertical="center"/>
    </xf>
    <xf numFmtId="177" fontId="11" fillId="5" borderId="49" xfId="0" applyNumberFormat="1" applyFont="1" applyFill="1" applyBorder="1" applyAlignment="1">
      <alignment horizontal="right" vertical="center"/>
    </xf>
    <xf numFmtId="177" fontId="11" fillId="5" borderId="4" xfId="0" applyNumberFormat="1" applyFont="1" applyFill="1" applyBorder="1" applyAlignment="1">
      <alignment horizontal="right" vertical="center"/>
    </xf>
    <xf numFmtId="177" fontId="11" fillId="5" borderId="12" xfId="0" applyNumberFormat="1" applyFont="1" applyFill="1" applyBorder="1" applyAlignment="1">
      <alignment horizontal="right" vertical="center"/>
    </xf>
    <xf numFmtId="177" fontId="11" fillId="5" borderId="55" xfId="0" applyNumberFormat="1" applyFont="1" applyFill="1" applyBorder="1" applyAlignment="1">
      <alignment horizontal="right" vertical="center"/>
    </xf>
    <xf numFmtId="177" fontId="11" fillId="5" borderId="26" xfId="0" applyNumberFormat="1" applyFont="1" applyFill="1" applyBorder="1" applyAlignment="1">
      <alignment horizontal="right" vertical="center"/>
    </xf>
    <xf numFmtId="177" fontId="11" fillId="5" borderId="27" xfId="0" applyNumberFormat="1" applyFont="1" applyFill="1" applyBorder="1" applyAlignment="1">
      <alignment horizontal="right" vertical="center"/>
    </xf>
    <xf numFmtId="178" fontId="11" fillId="5" borderId="18" xfId="0" applyNumberFormat="1" applyFont="1" applyFill="1" applyBorder="1" applyAlignment="1" applyProtection="1">
      <alignment horizontal="right" vertical="center"/>
      <protection locked="0"/>
    </xf>
    <xf numFmtId="177" fontId="11" fillId="5" borderId="12" xfId="0" applyNumberFormat="1" applyFont="1" applyFill="1" applyBorder="1" applyAlignment="1" applyProtection="1">
      <alignment horizontal="right" vertical="center"/>
      <protection locked="0"/>
    </xf>
    <xf numFmtId="177" fontId="11" fillId="5" borderId="27" xfId="0" applyNumberFormat="1" applyFont="1" applyFill="1" applyBorder="1" applyAlignment="1" applyProtection="1">
      <alignment horizontal="right" vertical="center"/>
      <protection locked="0"/>
    </xf>
    <xf numFmtId="177" fontId="11" fillId="5" borderId="54" xfId="0" applyNumberFormat="1" applyFont="1" applyFill="1" applyBorder="1" applyAlignment="1" applyProtection="1">
      <alignment horizontal="right" vertical="center"/>
      <protection locked="0"/>
    </xf>
    <xf numFmtId="177" fontId="11" fillId="5" borderId="0" xfId="0" applyNumberFormat="1" applyFont="1" applyFill="1" applyAlignment="1" applyProtection="1">
      <alignment horizontal="right" vertical="center"/>
      <protection locked="0"/>
    </xf>
    <xf numFmtId="177" fontId="11" fillId="5" borderId="33" xfId="0" applyNumberFormat="1" applyFont="1" applyFill="1" applyBorder="1" applyAlignment="1" applyProtection="1">
      <alignment horizontal="right" vertical="center"/>
      <protection locked="0"/>
    </xf>
    <xf numFmtId="177" fontId="11" fillId="5" borderId="16" xfId="0" applyNumberFormat="1" applyFont="1" applyFill="1" applyBorder="1" applyAlignment="1">
      <alignment horizontal="right" vertical="center"/>
    </xf>
    <xf numFmtId="177" fontId="11" fillId="5" borderId="20" xfId="0" applyNumberFormat="1" applyFont="1" applyFill="1" applyBorder="1" applyAlignment="1" applyProtection="1">
      <alignment horizontal="right" vertical="center"/>
      <protection locked="0"/>
    </xf>
    <xf numFmtId="0" fontId="11" fillId="5" borderId="41" xfId="95" applyNumberFormat="1" applyFont="1" applyFill="1" applyBorder="1" applyAlignment="1" applyProtection="1">
      <alignment horizontal="right" vertical="center"/>
      <protection locked="0"/>
    </xf>
    <xf numFmtId="177" fontId="11" fillId="5" borderId="41" xfId="0" applyNumberFormat="1" applyFont="1" applyFill="1" applyBorder="1" applyAlignment="1">
      <alignment horizontal="right" vertical="center"/>
    </xf>
    <xf numFmtId="177" fontId="9" fillId="5" borderId="49" xfId="0" applyNumberFormat="1" applyFont="1" applyFill="1" applyBorder="1" applyAlignment="1">
      <alignment horizontal="right" vertical="center"/>
    </xf>
    <xf numFmtId="177" fontId="9" fillId="5" borderId="4" xfId="0" applyNumberFormat="1" applyFont="1" applyFill="1" applyBorder="1" applyAlignment="1">
      <alignment horizontal="right" vertical="center"/>
    </xf>
    <xf numFmtId="177" fontId="9" fillId="5" borderId="12" xfId="0" applyNumberFormat="1" applyFont="1" applyFill="1" applyBorder="1" applyAlignment="1">
      <alignment horizontal="right" vertical="center"/>
    </xf>
    <xf numFmtId="178" fontId="9" fillId="5" borderId="55" xfId="0" applyNumberFormat="1" applyFont="1" applyFill="1" applyBorder="1" applyAlignment="1">
      <alignment horizontal="right" vertical="center"/>
    </xf>
    <xf numFmtId="177" fontId="9" fillId="5" borderId="4" xfId="0" quotePrefix="1" applyNumberFormat="1" applyFont="1" applyFill="1" applyBorder="1" applyAlignment="1">
      <alignment horizontal="right" vertical="center"/>
    </xf>
    <xf numFmtId="179" fontId="11" fillId="5" borderId="4" xfId="136" applyNumberFormat="1" applyFont="1" applyFill="1" applyBorder="1" applyAlignment="1">
      <alignment horizontal="right" vertical="center"/>
    </xf>
    <xf numFmtId="178" fontId="11" fillId="5" borderId="4" xfId="136" applyNumberFormat="1" applyFont="1" applyFill="1" applyBorder="1" applyAlignment="1">
      <alignment horizontal="right" vertical="center"/>
    </xf>
    <xf numFmtId="177" fontId="11" fillId="5" borderId="27" xfId="136" applyNumberFormat="1" applyFont="1" applyFill="1" applyBorder="1" applyAlignment="1">
      <alignment horizontal="right" vertical="center"/>
    </xf>
    <xf numFmtId="177" fontId="11" fillId="5" borderId="28" xfId="136" applyNumberFormat="1" applyFont="1" applyFill="1" applyBorder="1" applyAlignment="1">
      <alignment horizontal="right" vertical="center"/>
    </xf>
    <xf numFmtId="177" fontId="11" fillId="5" borderId="4" xfId="136" applyNumberFormat="1" applyFont="1" applyFill="1" applyBorder="1" applyAlignment="1">
      <alignment horizontal="right" vertical="center"/>
    </xf>
    <xf numFmtId="177" fontId="11" fillId="5" borderId="55" xfId="136" applyNumberFormat="1" applyFont="1" applyFill="1" applyBorder="1" applyAlignment="1">
      <alignment horizontal="right" vertical="center"/>
    </xf>
    <xf numFmtId="177" fontId="11" fillId="5" borderId="49" xfId="136" applyNumberFormat="1" applyFont="1" applyFill="1" applyBorder="1" applyAlignment="1">
      <alignment horizontal="right" vertical="center" shrinkToFit="1"/>
    </xf>
    <xf numFmtId="177" fontId="11" fillId="5" borderId="49" xfId="136" applyNumberFormat="1" applyFont="1" applyFill="1" applyBorder="1" applyAlignment="1">
      <alignment horizontal="right" vertical="center"/>
    </xf>
    <xf numFmtId="176" fontId="11" fillId="5" borderId="49" xfId="136" applyNumberFormat="1" applyFont="1" applyFill="1" applyBorder="1" applyAlignment="1">
      <alignment horizontal="right" vertical="center" shrinkToFit="1"/>
    </xf>
    <xf numFmtId="177" fontId="11" fillId="5" borderId="12" xfId="136" applyNumberFormat="1" applyFont="1" applyFill="1" applyBorder="1" applyAlignment="1">
      <alignment horizontal="right" vertical="center"/>
    </xf>
    <xf numFmtId="177" fontId="11" fillId="5" borderId="28" xfId="0" applyNumberFormat="1" applyFont="1" applyFill="1" applyBorder="1" applyAlignment="1">
      <alignment horizontal="right" vertical="center"/>
    </xf>
    <xf numFmtId="178" fontId="11" fillId="5" borderId="12" xfId="0" applyNumberFormat="1" applyFont="1" applyFill="1" applyBorder="1" applyAlignment="1">
      <alignment horizontal="right" vertical="center"/>
    </xf>
    <xf numFmtId="177" fontId="11" fillId="5" borderId="54" xfId="0" applyNumberFormat="1" applyFont="1" applyFill="1" applyBorder="1" applyAlignment="1">
      <alignment horizontal="right" vertical="center"/>
    </xf>
    <xf numFmtId="177" fontId="11" fillId="5" borderId="54" xfId="0" applyNumberFormat="1" applyFont="1" applyFill="1" applyBorder="1" applyAlignment="1">
      <alignment horizontal="right" vertical="center" shrinkToFit="1"/>
    </xf>
    <xf numFmtId="177" fontId="11" fillId="5" borderId="4" xfId="0" applyNumberFormat="1" applyFont="1" applyFill="1" applyBorder="1" applyAlignment="1">
      <alignment horizontal="right" vertical="center" shrinkToFit="1"/>
    </xf>
    <xf numFmtId="178" fontId="11" fillId="5" borderId="55" xfId="0" applyNumberFormat="1" applyFont="1" applyFill="1" applyBorder="1" applyAlignment="1">
      <alignment horizontal="right" vertical="center" shrinkToFit="1"/>
    </xf>
    <xf numFmtId="178" fontId="11" fillId="5" borderId="4" xfId="0" applyNumberFormat="1" applyFont="1" applyFill="1" applyBorder="1" applyAlignment="1">
      <alignment horizontal="right" vertical="center" shrinkToFit="1"/>
    </xf>
    <xf numFmtId="178" fontId="11" fillId="5" borderId="41" xfId="0" applyNumberFormat="1" applyFont="1" applyFill="1" applyBorder="1" applyAlignment="1">
      <alignment horizontal="right" vertical="center"/>
    </xf>
    <xf numFmtId="177" fontId="11" fillId="5" borderId="0" xfId="0" applyNumberFormat="1" applyFont="1" applyFill="1" applyAlignment="1">
      <alignment horizontal="right" vertical="center"/>
    </xf>
    <xf numFmtId="177" fontId="11" fillId="5" borderId="63" xfId="0" applyNumberFormat="1" applyFont="1" applyFill="1" applyBorder="1" applyAlignment="1">
      <alignment horizontal="right" vertical="center"/>
    </xf>
    <xf numFmtId="179" fontId="11" fillId="5" borderId="4" xfId="0" applyNumberFormat="1" applyFont="1" applyFill="1" applyBorder="1" applyAlignment="1">
      <alignment horizontal="right" vertical="center"/>
    </xf>
    <xf numFmtId="177" fontId="11" fillId="5" borderId="13" xfId="0" applyNumberFormat="1" applyFont="1" applyFill="1" applyBorder="1" applyAlignment="1">
      <alignment horizontal="right" vertical="center"/>
    </xf>
    <xf numFmtId="0" fontId="11" fillId="5" borderId="49" xfId="0" applyFont="1" applyFill="1" applyBorder="1" applyAlignment="1">
      <alignment horizontal="right" vertical="center" justifyLastLine="1"/>
    </xf>
    <xf numFmtId="38" fontId="11" fillId="5" borderId="41" xfId="110" applyFont="1" applyFill="1" applyBorder="1" applyAlignment="1">
      <alignment vertical="center" justifyLastLine="1"/>
    </xf>
    <xf numFmtId="184" fontId="11" fillId="5" borderId="12" xfId="0" applyNumberFormat="1" applyFont="1" applyFill="1" applyBorder="1" applyAlignment="1">
      <alignment horizontal="right" vertical="center"/>
    </xf>
    <xf numFmtId="177" fontId="11" fillId="5" borderId="4" xfId="0" quotePrefix="1" applyNumberFormat="1" applyFont="1" applyFill="1" applyBorder="1" applyAlignment="1">
      <alignment horizontal="right" vertical="center"/>
    </xf>
    <xf numFmtId="177" fontId="11" fillId="5" borderId="12" xfId="0" quotePrefix="1" applyNumberFormat="1" applyFont="1" applyFill="1" applyBorder="1" applyAlignment="1">
      <alignment horizontal="right" vertical="center"/>
    </xf>
    <xf numFmtId="38" fontId="11" fillId="5" borderId="55" xfId="110" applyFont="1" applyFill="1" applyBorder="1" applyAlignment="1">
      <alignment vertical="center" justifyLastLine="1"/>
    </xf>
    <xf numFmtId="38" fontId="11" fillId="5" borderId="41" xfId="110" applyFont="1" applyFill="1" applyBorder="1" applyAlignment="1">
      <alignment horizontal="right" vertical="center" justifyLastLine="1"/>
    </xf>
    <xf numFmtId="38" fontId="11" fillId="5" borderId="41" xfId="111" applyFont="1" applyFill="1" applyBorder="1" applyAlignment="1">
      <alignment vertical="center" justifyLastLine="1"/>
    </xf>
    <xf numFmtId="177" fontId="11" fillId="5" borderId="12" xfId="0" applyNumberFormat="1" applyFont="1" applyFill="1" applyBorder="1" applyAlignment="1">
      <alignment horizontal="right" vertical="center" shrinkToFit="1"/>
    </xf>
    <xf numFmtId="0" fontId="11" fillId="5" borderId="49" xfId="0" applyFont="1" applyFill="1" applyBorder="1" applyAlignment="1">
      <alignment horizontal="right" vertical="center"/>
    </xf>
    <xf numFmtId="38" fontId="11" fillId="5" borderId="41" xfId="110" applyFont="1" applyFill="1" applyBorder="1">
      <alignment vertical="center"/>
    </xf>
    <xf numFmtId="186" fontId="11" fillId="5" borderId="27" xfId="0" applyNumberFormat="1" applyFont="1" applyFill="1" applyBorder="1" applyAlignment="1">
      <alignment horizontal="right" vertical="center"/>
    </xf>
    <xf numFmtId="178" fontId="11" fillId="5" borderId="27" xfId="0" applyNumberFormat="1" applyFont="1" applyFill="1" applyBorder="1" applyAlignment="1">
      <alignment horizontal="right" vertical="center"/>
    </xf>
    <xf numFmtId="178" fontId="11" fillId="5" borderId="63" xfId="0" applyNumberFormat="1" applyFont="1" applyFill="1" applyBorder="1" applyAlignment="1">
      <alignment horizontal="right" vertical="center"/>
    </xf>
    <xf numFmtId="177" fontId="11" fillId="5" borderId="55" xfId="0" applyNumberFormat="1" applyFont="1" applyFill="1" applyBorder="1" applyAlignment="1">
      <alignment horizontal="center" vertical="center"/>
    </xf>
    <xf numFmtId="186" fontId="11" fillId="5" borderId="4" xfId="0" applyNumberFormat="1" applyFont="1" applyFill="1" applyBorder="1" applyAlignment="1">
      <alignment horizontal="right" vertical="center"/>
    </xf>
    <xf numFmtId="178" fontId="11" fillId="5" borderId="49" xfId="0" applyNumberFormat="1" applyFont="1" applyFill="1" applyBorder="1" applyAlignment="1">
      <alignment horizontal="right" vertical="center"/>
    </xf>
    <xf numFmtId="178" fontId="11" fillId="5" borderId="13" xfId="0" applyNumberFormat="1" applyFont="1" applyFill="1" applyBorder="1" applyAlignment="1" applyProtection="1">
      <alignment horizontal="right" vertical="center"/>
      <protection locked="0"/>
    </xf>
    <xf numFmtId="178" fontId="11" fillId="5" borderId="28" xfId="0" applyNumberFormat="1" applyFont="1" applyFill="1" applyBorder="1" applyAlignment="1" applyProtection="1">
      <alignment horizontal="right" vertical="center"/>
      <protection locked="0"/>
    </xf>
    <xf numFmtId="178" fontId="11" fillId="5" borderId="55" xfId="0" applyNumberFormat="1" applyFont="1" applyFill="1" applyBorder="1">
      <alignment vertical="center"/>
    </xf>
    <xf numFmtId="178" fontId="11" fillId="5" borderId="54" xfId="0" applyNumberFormat="1" applyFont="1" applyFill="1" applyBorder="1" applyAlignment="1">
      <alignment horizontal="right" vertical="center"/>
    </xf>
    <xf numFmtId="177" fontId="11" fillId="5" borderId="16" xfId="0" applyNumberFormat="1" applyFont="1" applyFill="1" applyBorder="1" applyAlignment="1">
      <alignment horizontal="right" vertical="center" shrinkToFit="1"/>
    </xf>
    <xf numFmtId="177" fontId="11" fillId="5" borderId="61" xfId="0" applyNumberFormat="1" applyFont="1" applyFill="1" applyBorder="1" applyAlignment="1">
      <alignment horizontal="right" vertical="center"/>
    </xf>
    <xf numFmtId="178" fontId="11" fillId="5" borderId="0" xfId="0" applyNumberFormat="1" applyFont="1" applyFill="1" applyAlignment="1">
      <alignment horizontal="right" vertical="center"/>
    </xf>
    <xf numFmtId="177" fontId="11" fillId="5" borderId="61" xfId="0" applyNumberFormat="1" applyFont="1" applyFill="1" applyBorder="1" applyAlignment="1" applyProtection="1">
      <alignment horizontal="right" vertical="center"/>
      <protection locked="0"/>
    </xf>
    <xf numFmtId="177" fontId="11" fillId="5" borderId="61" xfId="0" applyNumberFormat="1" applyFont="1" applyFill="1" applyBorder="1" applyProtection="1">
      <alignment vertical="center"/>
      <protection locked="0"/>
    </xf>
    <xf numFmtId="177" fontId="9" fillId="5" borderId="0" xfId="0" applyNumberFormat="1" applyFont="1" applyFill="1" applyAlignment="1">
      <alignment horizontal="right" vertical="center"/>
    </xf>
    <xf numFmtId="178" fontId="11" fillId="0" borderId="20" xfId="0" applyNumberFormat="1" applyFont="1" applyBorder="1" applyAlignment="1">
      <alignment horizontal="right" vertical="center"/>
    </xf>
    <xf numFmtId="178" fontId="9" fillId="5" borderId="41" xfId="0" applyNumberFormat="1" applyFont="1" applyFill="1" applyBorder="1" applyAlignment="1">
      <alignment horizontal="right" vertical="center"/>
    </xf>
    <xf numFmtId="177" fontId="11" fillId="5" borderId="28" xfId="0" applyNumberFormat="1" applyFont="1" applyFill="1" applyBorder="1" applyAlignment="1">
      <alignment horizontal="center" vertical="center"/>
    </xf>
    <xf numFmtId="0" fontId="17" fillId="0" borderId="0" xfId="0" applyFont="1" applyAlignment="1">
      <alignment vertical="center" shrinkToFit="1"/>
    </xf>
    <xf numFmtId="0" fontId="6" fillId="0" borderId="10"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29"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65" xfId="0" applyFont="1" applyBorder="1" applyAlignment="1">
      <alignment horizontal="center" vertical="center" shrinkToFit="1"/>
    </xf>
    <xf numFmtId="0" fontId="6" fillId="0" borderId="9" xfId="0" applyFont="1" applyBorder="1" applyAlignment="1">
      <alignment horizontal="center" vertical="center" shrinkToFit="1"/>
    </xf>
    <xf numFmtId="177" fontId="11" fillId="5" borderId="14" xfId="0" applyNumberFormat="1" applyFont="1" applyFill="1" applyBorder="1" applyAlignment="1">
      <alignment horizontal="right" vertical="center"/>
    </xf>
    <xf numFmtId="177" fontId="11" fillId="5" borderId="49" xfId="0" quotePrefix="1" applyNumberFormat="1" applyFont="1" applyFill="1" applyBorder="1" applyAlignment="1">
      <alignment horizontal="right" vertical="center"/>
    </xf>
    <xf numFmtId="0" fontId="6" fillId="0" borderId="65" xfId="0" applyFont="1" applyBorder="1" applyAlignment="1">
      <alignment horizontal="center" vertical="center" shrinkToFit="1"/>
    </xf>
    <xf numFmtId="177" fontId="11" fillId="0" borderId="49" xfId="0" applyNumberFormat="1" applyFont="1" applyBorder="1" applyProtection="1">
      <alignment vertical="center"/>
      <protection locked="0"/>
    </xf>
    <xf numFmtId="177" fontId="11" fillId="0" borderId="16" xfId="0" applyNumberFormat="1" applyFont="1" applyBorder="1" applyAlignment="1" applyProtection="1">
      <alignment horizontal="right" vertical="center"/>
      <protection locked="0"/>
    </xf>
    <xf numFmtId="178" fontId="11" fillId="0" borderId="41" xfId="0" applyNumberFormat="1" applyFont="1" applyBorder="1" applyAlignment="1" applyProtection="1">
      <alignment horizontal="right" vertical="center"/>
      <protection locked="0"/>
    </xf>
    <xf numFmtId="178" fontId="11" fillId="0" borderId="66" xfId="0" applyNumberFormat="1" applyFont="1" applyBorder="1" applyAlignment="1" applyProtection="1">
      <alignment horizontal="right" vertical="center"/>
      <protection locked="0"/>
    </xf>
    <xf numFmtId="177" fontId="11" fillId="0" borderId="67" xfId="0" applyNumberFormat="1" applyFont="1" applyBorder="1" applyAlignment="1" applyProtection="1">
      <alignment horizontal="right" vertical="center"/>
      <protection locked="0"/>
    </xf>
    <xf numFmtId="178" fontId="11" fillId="0" borderId="68" xfId="0" applyNumberFormat="1" applyFont="1" applyBorder="1" applyAlignment="1" applyProtection="1">
      <alignment horizontal="right" vertical="center"/>
      <protection locked="0"/>
    </xf>
    <xf numFmtId="0" fontId="9" fillId="0" borderId="69" xfId="0" applyFont="1" applyBorder="1" applyAlignment="1">
      <alignment horizontal="center" vertical="center"/>
    </xf>
    <xf numFmtId="177" fontId="11" fillId="0" borderId="69" xfId="0" applyNumberFormat="1" applyFont="1" applyBorder="1" applyProtection="1">
      <alignment vertical="center"/>
      <protection locked="0"/>
    </xf>
    <xf numFmtId="177" fontId="11" fillId="0" borderId="68" xfId="0" applyNumberFormat="1" applyFont="1" applyBorder="1" applyProtection="1">
      <alignment vertical="center"/>
      <protection locked="0"/>
    </xf>
    <xf numFmtId="178" fontId="11" fillId="0" borderId="68" xfId="0" applyNumberFormat="1" applyFont="1" applyBorder="1" applyProtection="1">
      <alignment vertical="center"/>
      <protection locked="0"/>
    </xf>
    <xf numFmtId="177" fontId="11" fillId="0" borderId="70" xfId="0" applyNumberFormat="1" applyFont="1" applyBorder="1" applyProtection="1">
      <alignment vertical="center"/>
      <protection locked="0"/>
    </xf>
    <xf numFmtId="178" fontId="11" fillId="0" borderId="71" xfId="0" applyNumberFormat="1" applyFont="1" applyBorder="1" applyProtection="1">
      <alignment vertical="center"/>
      <protection locked="0"/>
    </xf>
    <xf numFmtId="0" fontId="9" fillId="0" borderId="72" xfId="0" applyFont="1" applyBorder="1" applyAlignment="1">
      <alignment horizontal="center" vertical="center"/>
    </xf>
    <xf numFmtId="180" fontId="11" fillId="0" borderId="70" xfId="0" applyNumberFormat="1" applyFont="1" applyBorder="1" applyProtection="1">
      <alignment vertical="center"/>
      <protection locked="0"/>
    </xf>
    <xf numFmtId="178" fontId="11" fillId="0" borderId="73" xfId="0" applyNumberFormat="1" applyFont="1" applyBorder="1" applyAlignment="1" applyProtection="1">
      <alignment horizontal="right" vertical="center"/>
      <protection locked="0"/>
    </xf>
    <xf numFmtId="178" fontId="11" fillId="0" borderId="67" xfId="0" applyNumberFormat="1" applyFont="1" applyBorder="1" applyAlignment="1" applyProtection="1">
      <alignment horizontal="right" vertical="center"/>
      <protection locked="0"/>
    </xf>
    <xf numFmtId="177" fontId="11" fillId="0" borderId="68" xfId="0" applyNumberFormat="1" applyFont="1" applyBorder="1">
      <alignment vertical="center"/>
    </xf>
    <xf numFmtId="0" fontId="9" fillId="5" borderId="74" xfId="0" applyFont="1" applyFill="1" applyBorder="1" applyAlignment="1">
      <alignment horizontal="center" vertical="center"/>
    </xf>
    <xf numFmtId="177" fontId="11" fillId="5" borderId="75" xfId="0" applyNumberFormat="1" applyFont="1" applyFill="1" applyBorder="1" applyProtection="1">
      <alignment vertical="center"/>
      <protection locked="0"/>
    </xf>
    <xf numFmtId="177" fontId="11" fillId="5" borderId="76" xfId="0" applyNumberFormat="1" applyFont="1" applyFill="1" applyBorder="1" applyProtection="1">
      <alignment vertical="center"/>
      <protection locked="0"/>
    </xf>
    <xf numFmtId="178" fontId="11" fillId="5" borderId="77" xfId="0" applyNumberFormat="1" applyFont="1" applyFill="1" applyBorder="1" applyAlignment="1" applyProtection="1">
      <alignment horizontal="right" vertical="center"/>
      <protection locked="0"/>
    </xf>
    <xf numFmtId="177" fontId="11" fillId="5" borderId="77" xfId="0" applyNumberFormat="1" applyFont="1" applyFill="1" applyBorder="1" applyAlignment="1" applyProtection="1">
      <alignment horizontal="right" vertical="center"/>
      <protection locked="0"/>
    </xf>
    <xf numFmtId="177" fontId="11" fillId="5" borderId="77" xfId="0" applyNumberFormat="1" applyFont="1" applyFill="1" applyBorder="1" applyProtection="1">
      <alignment vertical="center"/>
      <protection locked="0"/>
    </xf>
    <xf numFmtId="180" fontId="11" fillId="5" borderId="78" xfId="0" applyNumberFormat="1" applyFont="1" applyFill="1" applyBorder="1" applyAlignment="1" applyProtection="1">
      <alignment horizontal="right" vertical="center"/>
      <protection locked="0"/>
    </xf>
    <xf numFmtId="177" fontId="11" fillId="5" borderId="75" xfId="0" applyNumberFormat="1" applyFont="1" applyFill="1" applyBorder="1" applyAlignment="1" applyProtection="1">
      <alignment horizontal="right" vertical="center"/>
      <protection locked="0"/>
    </xf>
    <xf numFmtId="177" fontId="11" fillId="5" borderId="76" xfId="0" applyNumberFormat="1" applyFont="1" applyFill="1" applyBorder="1" applyAlignment="1" applyProtection="1">
      <alignment horizontal="right" vertical="center"/>
      <protection locked="0"/>
    </xf>
    <xf numFmtId="178" fontId="11" fillId="5" borderId="79" xfId="0" applyNumberFormat="1" applyFont="1" applyFill="1" applyBorder="1" applyAlignment="1" applyProtection="1">
      <alignment horizontal="right" vertical="center"/>
      <protection locked="0"/>
    </xf>
    <xf numFmtId="177" fontId="11" fillId="5" borderId="79" xfId="0" applyNumberFormat="1" applyFont="1" applyFill="1" applyBorder="1" applyAlignment="1" applyProtection="1">
      <alignment horizontal="right" vertical="center"/>
      <protection locked="0"/>
    </xf>
    <xf numFmtId="178" fontId="11" fillId="5" borderId="78" xfId="0" applyNumberFormat="1" applyFont="1" applyFill="1" applyBorder="1" applyAlignment="1">
      <alignment horizontal="right" vertical="center"/>
    </xf>
    <xf numFmtId="178" fontId="11" fillId="5" borderId="77" xfId="0" applyNumberFormat="1" applyFont="1" applyFill="1" applyBorder="1" applyProtection="1">
      <alignment vertical="center"/>
      <protection locked="0"/>
    </xf>
    <xf numFmtId="180" fontId="11" fillId="5" borderId="77" xfId="0" applyNumberFormat="1" applyFont="1" applyFill="1" applyBorder="1">
      <alignment vertical="center"/>
    </xf>
    <xf numFmtId="177" fontId="11" fillId="5" borderId="77" xfId="0" applyNumberFormat="1" applyFont="1" applyFill="1" applyBorder="1">
      <alignment vertical="center"/>
    </xf>
    <xf numFmtId="177" fontId="11" fillId="5" borderId="77" xfId="0" applyNumberFormat="1" applyFont="1" applyFill="1" applyBorder="1" applyAlignment="1">
      <alignment horizontal="right" vertical="center"/>
    </xf>
    <xf numFmtId="180" fontId="11" fillId="5" borderId="75" xfId="0" applyNumberFormat="1" applyFont="1" applyFill="1" applyBorder="1" applyProtection="1">
      <alignment vertical="center"/>
      <protection locked="0"/>
    </xf>
    <xf numFmtId="177" fontId="11" fillId="5" borderId="74" xfId="0" applyNumberFormat="1" applyFont="1" applyFill="1" applyBorder="1">
      <alignment vertical="center"/>
    </xf>
    <xf numFmtId="177" fontId="11" fillId="5" borderId="80" xfId="0" applyNumberFormat="1" applyFont="1" applyFill="1" applyBorder="1" applyAlignment="1">
      <alignment horizontal="right" vertical="center"/>
    </xf>
    <xf numFmtId="0" fontId="9" fillId="2" borderId="69" xfId="0" applyFont="1" applyFill="1" applyBorder="1" applyAlignment="1">
      <alignment horizontal="center" vertical="center"/>
    </xf>
    <xf numFmtId="177" fontId="11" fillId="2" borderId="69" xfId="0" applyNumberFormat="1" applyFont="1" applyFill="1" applyBorder="1">
      <alignment vertical="center"/>
    </xf>
    <xf numFmtId="178" fontId="11" fillId="2" borderId="68" xfId="0" applyNumberFormat="1" applyFont="1" applyFill="1" applyBorder="1">
      <alignment vertical="center"/>
    </xf>
    <xf numFmtId="177" fontId="11" fillId="2" borderId="68" xfId="0" applyNumberFormat="1" applyFont="1" applyFill="1" applyBorder="1">
      <alignment vertical="center"/>
    </xf>
    <xf numFmtId="178" fontId="11" fillId="2" borderId="71" xfId="0" applyNumberFormat="1" applyFont="1" applyFill="1" applyBorder="1">
      <alignment vertical="center"/>
    </xf>
    <xf numFmtId="178" fontId="11" fillId="2" borderId="67" xfId="0" applyNumberFormat="1" applyFont="1" applyFill="1" applyBorder="1">
      <alignment vertical="center"/>
    </xf>
    <xf numFmtId="177" fontId="11" fillId="0" borderId="41" xfId="0" applyNumberFormat="1" applyFont="1" applyBorder="1" applyAlignment="1">
      <alignment horizontal="right" vertical="center"/>
    </xf>
    <xf numFmtId="177" fontId="9" fillId="0" borderId="4" xfId="0" applyNumberFormat="1" applyFont="1" applyBorder="1" applyAlignment="1">
      <alignment horizontal="right" vertical="center"/>
    </xf>
    <xf numFmtId="177" fontId="9" fillId="5" borderId="16" xfId="0" applyNumberFormat="1" applyFont="1" applyFill="1" applyBorder="1" applyAlignment="1">
      <alignment horizontal="right" vertical="center"/>
    </xf>
    <xf numFmtId="177" fontId="11" fillId="0" borderId="4" xfId="136" applyNumberFormat="1" applyFont="1" applyBorder="1" applyAlignment="1">
      <alignment horizontal="right" vertical="center"/>
    </xf>
    <xf numFmtId="177" fontId="11" fillId="0" borderId="55" xfId="136" applyNumberFormat="1" applyFont="1" applyBorder="1" applyAlignment="1">
      <alignment horizontal="right" vertical="center"/>
    </xf>
    <xf numFmtId="0" fontId="17" fillId="0" borderId="58" xfId="136" applyFont="1" applyBorder="1" applyAlignment="1">
      <alignment horizontal="center" vertical="center" wrapText="1"/>
    </xf>
    <xf numFmtId="1" fontId="11" fillId="5" borderId="16" xfId="0" applyNumberFormat="1" applyFont="1" applyFill="1" applyBorder="1" applyAlignment="1">
      <alignment horizontal="right" vertical="center" justifyLastLine="1"/>
    </xf>
    <xf numFmtId="178" fontId="11" fillId="5" borderId="16" xfId="0" applyNumberFormat="1" applyFont="1" applyFill="1" applyBorder="1" applyAlignment="1">
      <alignment horizontal="right" vertical="center"/>
    </xf>
    <xf numFmtId="177" fontId="11" fillId="0" borderId="4" xfId="0" applyNumberFormat="1" applyFont="1" applyBorder="1" applyAlignment="1">
      <alignment horizontal="right" vertical="center" shrinkToFit="1"/>
    </xf>
    <xf numFmtId="177" fontId="11" fillId="0" borderId="61" xfId="0" applyNumberFormat="1" applyFont="1" applyBorder="1" applyAlignment="1">
      <alignment horizontal="right" vertical="center"/>
    </xf>
    <xf numFmtId="177" fontId="11" fillId="5" borderId="24" xfId="0" applyNumberFormat="1" applyFont="1" applyFill="1" applyBorder="1" applyAlignment="1">
      <alignment horizontal="right" vertical="center"/>
    </xf>
    <xf numFmtId="177" fontId="11" fillId="5" borderId="24" xfId="0" applyNumberFormat="1" applyFont="1" applyFill="1" applyBorder="1" applyAlignment="1" applyProtection="1">
      <alignment horizontal="right" vertical="center"/>
      <protection locked="0"/>
    </xf>
    <xf numFmtId="177" fontId="11" fillId="0" borderId="61" xfId="0" applyNumberFormat="1" applyFont="1" applyBorder="1" applyAlignment="1" applyProtection="1">
      <alignment horizontal="right" vertical="center"/>
      <protection locked="0"/>
    </xf>
    <xf numFmtId="178" fontId="11" fillId="5" borderId="61" xfId="0" applyNumberFormat="1" applyFont="1" applyFill="1" applyBorder="1" applyAlignment="1" applyProtection="1">
      <alignment horizontal="right" vertical="center"/>
      <protection locked="0"/>
    </xf>
    <xf numFmtId="38" fontId="9" fillId="0" borderId="4" xfId="110" applyFont="1" applyBorder="1" applyAlignment="1">
      <alignment horizontal="right" vertical="center"/>
    </xf>
    <xf numFmtId="178" fontId="11" fillId="2" borderId="0" xfId="0" applyNumberFormat="1" applyFont="1" applyFill="1" applyAlignment="1" applyProtection="1">
      <alignment horizontal="right" vertical="center"/>
      <protection locked="0"/>
    </xf>
    <xf numFmtId="3" fontId="11" fillId="2" borderId="49" xfId="136" applyNumberFormat="1" applyFont="1" applyFill="1" applyBorder="1" applyAlignment="1">
      <alignment horizontal="right" vertical="center"/>
    </xf>
    <xf numFmtId="49" fontId="11" fillId="5" borderId="4" xfId="0" applyNumberFormat="1" applyFont="1" applyFill="1" applyBorder="1" applyAlignment="1">
      <alignment horizontal="right" vertical="center"/>
    </xf>
    <xf numFmtId="38" fontId="11" fillId="5" borderId="4" xfId="0" applyNumberFormat="1" applyFont="1" applyFill="1" applyBorder="1" applyAlignment="1" applyProtection="1">
      <alignment horizontal="right" vertical="center"/>
      <protection locked="0"/>
    </xf>
    <xf numFmtId="179" fontId="11" fillId="0" borderId="4" xfId="136" applyNumberFormat="1" applyFont="1" applyBorder="1" applyAlignment="1">
      <alignment horizontal="right" vertical="center"/>
    </xf>
    <xf numFmtId="178" fontId="11" fillId="0" borderId="4" xfId="136" applyNumberFormat="1" applyFont="1" applyBorder="1" applyAlignment="1">
      <alignment horizontal="right" vertical="center"/>
    </xf>
    <xf numFmtId="177" fontId="11" fillId="2" borderId="12" xfId="136" applyNumberFormat="1" applyFont="1" applyFill="1" applyBorder="1" applyAlignment="1">
      <alignment horizontal="right" vertical="center"/>
    </xf>
    <xf numFmtId="38" fontId="11" fillId="0" borderId="41" xfId="111" applyFont="1" applyBorder="1" applyAlignment="1">
      <alignment vertical="center" justifyLastLine="1"/>
    </xf>
    <xf numFmtId="49" fontId="11" fillId="0" borderId="12" xfId="0" applyNumberFormat="1" applyFont="1" applyBorder="1" applyAlignment="1" applyProtection="1">
      <alignment horizontal="right" vertical="center"/>
      <protection locked="0"/>
    </xf>
    <xf numFmtId="177" fontId="9" fillId="0" borderId="49" xfId="0" applyNumberFormat="1" applyFont="1" applyBorder="1" applyAlignment="1">
      <alignment horizontal="right" vertical="center"/>
    </xf>
    <xf numFmtId="177" fontId="9" fillId="0" borderId="12" xfId="0" applyNumberFormat="1" applyFont="1" applyBorder="1" applyAlignment="1">
      <alignment horizontal="right" vertical="center"/>
    </xf>
    <xf numFmtId="178" fontId="9" fillId="0" borderId="55" xfId="0" applyNumberFormat="1" applyFont="1" applyBorder="1" applyAlignment="1">
      <alignment horizontal="right" vertical="center"/>
    </xf>
    <xf numFmtId="177" fontId="11" fillId="0" borderId="49" xfId="136" applyNumberFormat="1" applyFont="1" applyBorder="1" applyAlignment="1">
      <alignment horizontal="right" vertical="center"/>
    </xf>
    <xf numFmtId="177" fontId="11" fillId="5" borderId="55" xfId="0" quotePrefix="1" applyNumberFormat="1" applyFont="1" applyFill="1" applyBorder="1" applyAlignment="1">
      <alignment horizontal="right" vertical="center"/>
    </xf>
    <xf numFmtId="177" fontId="11" fillId="5" borderId="4" xfId="0" quotePrefix="1" applyNumberFormat="1" applyFont="1" applyFill="1" applyBorder="1" applyAlignment="1" applyProtection="1">
      <alignment horizontal="right" vertical="center"/>
      <protection locked="0"/>
    </xf>
    <xf numFmtId="177" fontId="11" fillId="5" borderId="16" xfId="0" quotePrefix="1" applyNumberFormat="1" applyFont="1" applyFill="1" applyBorder="1" applyAlignment="1">
      <alignment horizontal="right" vertical="center"/>
    </xf>
    <xf numFmtId="177" fontId="11" fillId="5" borderId="54" xfId="0" quotePrefix="1" applyNumberFormat="1" applyFont="1" applyFill="1" applyBorder="1" applyAlignment="1">
      <alignment horizontal="right" vertical="center"/>
    </xf>
    <xf numFmtId="0" fontId="11" fillId="2" borderId="49" xfId="0" applyFont="1" applyFill="1" applyBorder="1" applyAlignment="1">
      <alignment horizontal="right" vertical="center"/>
    </xf>
    <xf numFmtId="38" fontId="11" fillId="2" borderId="41" xfId="110" applyFont="1" applyFill="1" applyBorder="1">
      <alignment vertical="center"/>
    </xf>
    <xf numFmtId="0" fontId="11" fillId="5" borderId="4" xfId="0" applyFont="1" applyFill="1" applyBorder="1" applyAlignment="1" applyProtection="1">
      <alignment horizontal="right" vertical="center"/>
      <protection locked="0"/>
    </xf>
    <xf numFmtId="181" fontId="11" fillId="2" borderId="0" xfId="0" applyNumberFormat="1" applyFont="1" applyFill="1" applyAlignment="1">
      <alignment horizontal="right" vertical="center"/>
    </xf>
    <xf numFmtId="177" fontId="11" fillId="5" borderId="49" xfId="0" quotePrefix="1" applyNumberFormat="1" applyFont="1" applyFill="1" applyBorder="1" applyAlignment="1" applyProtection="1">
      <alignment horizontal="right" vertical="center"/>
      <protection locked="0"/>
    </xf>
    <xf numFmtId="178" fontId="11" fillId="5" borderId="12" xfId="0" applyNumberFormat="1" applyFont="1" applyFill="1" applyBorder="1" applyAlignment="1">
      <alignment horizontal="right" vertical="center" shrinkToFit="1"/>
    </xf>
    <xf numFmtId="177" fontId="11" fillId="0" borderId="49" xfId="143" applyNumberFormat="1" applyFont="1" applyBorder="1" applyAlignment="1" applyProtection="1">
      <alignment horizontal="right" vertical="center"/>
      <protection locked="0"/>
    </xf>
    <xf numFmtId="177" fontId="11" fillId="0" borderId="12" xfId="143" applyNumberFormat="1" applyFont="1" applyBorder="1" applyAlignment="1" applyProtection="1">
      <alignment horizontal="right" vertical="center"/>
      <protection locked="0"/>
    </xf>
    <xf numFmtId="177" fontId="11" fillId="0" borderId="4" xfId="143" applyNumberFormat="1" applyFont="1" applyBorder="1" applyAlignment="1" applyProtection="1">
      <alignment horizontal="right" vertical="center"/>
      <protection locked="0"/>
    </xf>
    <xf numFmtId="177" fontId="11" fillId="0" borderId="55" xfId="143" applyNumberFormat="1" applyFont="1" applyBorder="1" applyAlignment="1" applyProtection="1">
      <alignment horizontal="right" vertical="center"/>
      <protection locked="0"/>
    </xf>
    <xf numFmtId="177" fontId="11" fillId="0" borderId="0" xfId="143" applyNumberFormat="1" applyFont="1" applyAlignment="1" applyProtection="1">
      <alignment horizontal="right" vertical="center"/>
      <protection locked="0"/>
    </xf>
    <xf numFmtId="38" fontId="11" fillId="5" borderId="41" xfId="111" applyFont="1" applyFill="1" applyBorder="1" applyAlignment="1">
      <alignment horizontal="right" vertical="center" justifyLastLine="1"/>
    </xf>
    <xf numFmtId="49" fontId="11" fillId="5" borderId="54" xfId="0" applyNumberFormat="1" applyFont="1" applyFill="1" applyBorder="1" applyAlignment="1" applyProtection="1">
      <alignment horizontal="right" vertical="center"/>
      <protection locked="0"/>
    </xf>
    <xf numFmtId="177" fontId="11" fillId="0" borderId="55" xfId="0" applyNumberFormat="1" applyFont="1" applyBorder="1" applyAlignment="1">
      <alignment horizontal="center" vertical="center"/>
    </xf>
    <xf numFmtId="186" fontId="11" fillId="0" borderId="4" xfId="0" applyNumberFormat="1" applyFont="1" applyBorder="1" applyAlignment="1">
      <alignment horizontal="right" vertical="center"/>
    </xf>
    <xf numFmtId="178" fontId="11" fillId="0" borderId="49" xfId="0" applyNumberFormat="1" applyFont="1" applyBorder="1" applyAlignment="1">
      <alignment horizontal="right" vertical="center"/>
    </xf>
    <xf numFmtId="178" fontId="11" fillId="0" borderId="55" xfId="0" applyNumberFormat="1" applyFont="1" applyBorder="1" applyAlignment="1">
      <alignment horizontal="right" vertical="center" shrinkToFit="1"/>
    </xf>
    <xf numFmtId="38" fontId="11" fillId="2" borderId="55" xfId="110" applyFont="1" applyFill="1" applyBorder="1" applyAlignment="1">
      <alignment horizontal="right" vertical="center"/>
    </xf>
    <xf numFmtId="38" fontId="11" fillId="2" borderId="4" xfId="110" applyFont="1" applyFill="1" applyBorder="1" applyAlignment="1" applyProtection="1">
      <alignment horizontal="right" vertical="center"/>
      <protection locked="0"/>
    </xf>
    <xf numFmtId="177" fontId="11" fillId="5" borderId="81" xfId="0" applyNumberFormat="1" applyFont="1" applyFill="1" applyBorder="1" applyAlignment="1">
      <alignment horizontal="right" vertical="center"/>
    </xf>
    <xf numFmtId="177" fontId="11" fillId="0" borderId="49" xfId="136" applyNumberFormat="1" applyFont="1" applyBorder="1" applyAlignment="1">
      <alignment horizontal="right" vertical="center" shrinkToFit="1"/>
    </xf>
    <xf numFmtId="0" fontId="11" fillId="0" borderId="12" xfId="0" applyFont="1" applyBorder="1" applyAlignment="1">
      <alignment horizontal="right" vertical="center"/>
    </xf>
    <xf numFmtId="177" fontId="11" fillId="0" borderId="4" xfId="0" quotePrefix="1" applyNumberFormat="1" applyFont="1" applyBorder="1" applyAlignment="1">
      <alignment horizontal="right" vertical="center"/>
    </xf>
    <xf numFmtId="177" fontId="11" fillId="0" borderId="12" xfId="0" quotePrefix="1" applyNumberFormat="1" applyFont="1" applyBorder="1" applyAlignment="1">
      <alignment horizontal="right" vertical="center"/>
    </xf>
    <xf numFmtId="178" fontId="11" fillId="0" borderId="4" xfId="0" quotePrefix="1" applyNumberFormat="1" applyFont="1" applyBorder="1" applyAlignment="1">
      <alignment horizontal="right" vertical="center"/>
    </xf>
    <xf numFmtId="178" fontId="11" fillId="0" borderId="12" xfId="0" quotePrefix="1" applyNumberFormat="1" applyFont="1" applyBorder="1" applyAlignment="1">
      <alignment horizontal="right" vertical="center"/>
    </xf>
    <xf numFmtId="177" fontId="11" fillId="10" borderId="82" xfId="0" applyNumberFormat="1" applyFont="1" applyFill="1" applyBorder="1" applyAlignment="1" applyProtection="1">
      <alignment horizontal="right" vertical="center"/>
      <protection locked="0"/>
    </xf>
    <xf numFmtId="38" fontId="11" fillId="0" borderId="4" xfId="110" applyFont="1" applyBorder="1" applyAlignment="1" applyProtection="1">
      <alignment horizontal="right" vertical="center"/>
      <protection locked="0"/>
    </xf>
    <xf numFmtId="177" fontId="9" fillId="2" borderId="16" xfId="0" applyNumberFormat="1" applyFont="1" applyFill="1" applyBorder="1" applyAlignment="1">
      <alignment horizontal="right" vertical="center"/>
    </xf>
    <xf numFmtId="178" fontId="11" fillId="2" borderId="55" xfId="136" applyNumberFormat="1" applyFont="1" applyFill="1" applyBorder="1" applyAlignment="1">
      <alignment horizontal="right" vertical="center"/>
    </xf>
    <xf numFmtId="0" fontId="11" fillId="2" borderId="16" xfId="0" applyFont="1" applyFill="1" applyBorder="1" applyAlignment="1">
      <alignment horizontal="right" vertical="center"/>
    </xf>
    <xf numFmtId="178" fontId="11" fillId="2" borderId="54" xfId="0" applyNumberFormat="1" applyFont="1" applyFill="1" applyBorder="1" applyAlignment="1">
      <alignment horizontal="right" vertical="center"/>
    </xf>
    <xf numFmtId="178" fontId="11" fillId="2" borderId="61" xfId="0" applyNumberFormat="1" applyFont="1" applyFill="1" applyBorder="1" applyAlignment="1" applyProtection="1">
      <alignment horizontal="right" vertical="center"/>
      <protection locked="0"/>
    </xf>
    <xf numFmtId="177" fontId="11" fillId="0" borderId="68" xfId="0" applyNumberFormat="1" applyFont="1" applyBorder="1" applyAlignment="1" applyProtection="1">
      <alignment horizontal="right" vertical="center"/>
      <protection locked="0"/>
    </xf>
    <xf numFmtId="180" fontId="11" fillId="0" borderId="49" xfId="0" applyNumberFormat="1" applyFont="1" applyBorder="1" applyAlignment="1" applyProtection="1">
      <alignment horizontal="right" vertical="center"/>
      <protection locked="0"/>
    </xf>
    <xf numFmtId="38" fontId="11" fillId="2" borderId="4" xfId="0" applyNumberFormat="1" applyFont="1" applyFill="1" applyBorder="1" applyAlignment="1" applyProtection="1">
      <alignment horizontal="right" vertical="center"/>
      <protection locked="0"/>
    </xf>
    <xf numFmtId="188" fontId="11" fillId="0" borderId="4" xfId="0" applyNumberFormat="1" applyFont="1" applyBorder="1" applyAlignment="1" applyProtection="1">
      <alignment horizontal="right" vertical="center"/>
      <protection locked="0"/>
    </xf>
    <xf numFmtId="177" fontId="11" fillId="5" borderId="78" xfId="136" applyNumberFormat="1" applyFont="1" applyFill="1" applyBorder="1" applyAlignment="1">
      <alignment horizontal="right" vertical="center"/>
    </xf>
    <xf numFmtId="178" fontId="11" fillId="5" borderId="55" xfId="0" applyNumberFormat="1" applyFont="1" applyFill="1" applyBorder="1" applyAlignment="1" applyProtection="1">
      <alignment horizontal="right" vertical="center" shrinkToFit="1"/>
      <protection locked="0"/>
    </xf>
    <xf numFmtId="181" fontId="11" fillId="0" borderId="20" xfId="0" applyNumberFormat="1" applyFont="1" applyBorder="1" applyAlignment="1">
      <alignment horizontal="right" vertical="center"/>
    </xf>
    <xf numFmtId="177" fontId="11" fillId="0" borderId="20" xfId="0" applyNumberFormat="1" applyFont="1" applyBorder="1" applyAlignment="1">
      <alignment horizontal="right" vertical="center"/>
    </xf>
    <xf numFmtId="178" fontId="11" fillId="5" borderId="79" xfId="0" applyNumberFormat="1" applyFont="1" applyFill="1" applyBorder="1" applyProtection="1">
      <alignment vertical="center"/>
      <protection locked="0"/>
    </xf>
    <xf numFmtId="178" fontId="11" fillId="0" borderId="67" xfId="0" applyNumberFormat="1" applyFont="1" applyBorder="1" applyProtection="1">
      <alignment vertical="center"/>
      <protection locked="0"/>
    </xf>
    <xf numFmtId="178" fontId="9" fillId="2" borderId="41" xfId="0" applyNumberFormat="1" applyFont="1" applyFill="1" applyBorder="1" applyAlignment="1">
      <alignment horizontal="right" vertical="center"/>
    </xf>
    <xf numFmtId="38" fontId="11" fillId="2" borderId="41" xfId="110" applyFont="1" applyFill="1" applyBorder="1" applyAlignment="1">
      <alignment horizontal="right" vertical="center" justifyLastLine="1"/>
    </xf>
    <xf numFmtId="0" fontId="9" fillId="2" borderId="18" xfId="0" applyFont="1" applyFill="1" applyBorder="1">
      <alignment vertical="center"/>
    </xf>
    <xf numFmtId="0" fontId="12" fillId="2" borderId="36" xfId="0" applyFont="1" applyFill="1" applyBorder="1" applyAlignment="1">
      <alignment horizontal="right" vertical="center"/>
    </xf>
    <xf numFmtId="0" fontId="6" fillId="2" borderId="40" xfId="0" applyFont="1" applyFill="1" applyBorder="1" applyAlignment="1">
      <alignment horizontal="right" vertical="center"/>
    </xf>
    <xf numFmtId="0" fontId="6" fillId="2" borderId="12" xfId="0" applyFont="1" applyFill="1" applyBorder="1">
      <alignment vertical="center"/>
    </xf>
    <xf numFmtId="0" fontId="6" fillId="2" borderId="35" xfId="0" applyFont="1" applyFill="1" applyBorder="1" applyAlignment="1">
      <alignment horizontal="right" vertical="center"/>
    </xf>
    <xf numFmtId="0" fontId="6" fillId="2" borderId="42" xfId="0" applyFont="1" applyFill="1" applyBorder="1" applyAlignment="1">
      <alignment horizontal="right" vertical="center"/>
    </xf>
    <xf numFmtId="178" fontId="11" fillId="5" borderId="27" xfId="136" applyNumberFormat="1" applyFont="1" applyFill="1" applyBorder="1" applyAlignment="1">
      <alignment horizontal="right" vertical="center"/>
    </xf>
    <xf numFmtId="177" fontId="11" fillId="81" borderId="4" xfId="0" applyNumberFormat="1" applyFont="1" applyFill="1" applyBorder="1" applyAlignment="1">
      <alignment horizontal="right" vertical="center"/>
    </xf>
    <xf numFmtId="178" fontId="11" fillId="81" borderId="4" xfId="0" applyNumberFormat="1" applyFont="1" applyFill="1" applyBorder="1" applyAlignment="1">
      <alignment horizontal="right" vertical="center"/>
    </xf>
    <xf numFmtId="178" fontId="11" fillId="81" borderId="55" xfId="0" applyNumberFormat="1" applyFont="1" applyFill="1" applyBorder="1" applyAlignment="1">
      <alignment horizontal="right" vertical="center"/>
    </xf>
    <xf numFmtId="178" fontId="11" fillId="81" borderId="49" xfId="0" applyNumberFormat="1" applyFont="1" applyFill="1" applyBorder="1" applyAlignment="1">
      <alignment horizontal="right" vertical="center"/>
    </xf>
    <xf numFmtId="58" fontId="5" fillId="0" borderId="32" xfId="0" applyNumberFormat="1" applyFont="1" applyBorder="1" applyAlignment="1">
      <alignment horizontal="distributed" vertical="center" justifyLastLine="1"/>
    </xf>
    <xf numFmtId="0" fontId="5" fillId="0" borderId="32" xfId="0" applyFont="1" applyBorder="1" applyAlignment="1">
      <alignment horizontal="center" vertical="center"/>
    </xf>
    <xf numFmtId="0" fontId="5" fillId="0" borderId="32" xfId="0" applyFont="1" applyBorder="1" applyAlignment="1">
      <alignment vertical="center" wrapText="1"/>
    </xf>
    <xf numFmtId="0" fontId="5" fillId="0" borderId="32" xfId="0" applyFont="1" applyBorder="1">
      <alignment vertical="center"/>
    </xf>
    <xf numFmtId="58" fontId="5" fillId="0" borderId="33" xfId="0" applyNumberFormat="1" applyFont="1" applyBorder="1" applyAlignment="1">
      <alignment horizontal="distributed" vertical="center" justifyLastLine="1"/>
    </xf>
    <xf numFmtId="0" fontId="5" fillId="2" borderId="0" xfId="0" applyFont="1" applyFill="1">
      <alignment vertical="center"/>
    </xf>
    <xf numFmtId="58" fontId="5" fillId="0" borderId="38" xfId="0" applyNumberFormat="1" applyFont="1" applyBorder="1" applyAlignment="1">
      <alignment horizontal="distributed" vertical="center" justifyLastLine="1"/>
    </xf>
    <xf numFmtId="0" fontId="5" fillId="0" borderId="38" xfId="0" applyFont="1" applyBorder="1" applyAlignment="1">
      <alignment horizontal="center" vertical="center"/>
    </xf>
    <xf numFmtId="0" fontId="5" fillId="0" borderId="38" xfId="0" applyFont="1" applyBorder="1" applyAlignment="1">
      <alignment vertical="center" wrapText="1"/>
    </xf>
    <xf numFmtId="0" fontId="5" fillId="0" borderId="38" xfId="0" applyFont="1" applyBorder="1">
      <alignment vertical="center"/>
    </xf>
    <xf numFmtId="178" fontId="11" fillId="81" borderId="4" xfId="136" applyNumberFormat="1" applyFont="1" applyFill="1" applyBorder="1" applyAlignment="1">
      <alignment horizontal="right" vertical="center"/>
    </xf>
    <xf numFmtId="177" fontId="11" fillId="81" borderId="4" xfId="136" applyNumberFormat="1" applyFont="1" applyFill="1" applyBorder="1" applyAlignment="1">
      <alignment horizontal="right" vertical="center"/>
    </xf>
    <xf numFmtId="178" fontId="11" fillId="81" borderId="54" xfId="0" applyNumberFormat="1" applyFont="1" applyFill="1" applyBorder="1" applyAlignment="1" applyProtection="1">
      <alignment horizontal="right" vertical="center"/>
      <protection locked="0"/>
    </xf>
    <xf numFmtId="177" fontId="11" fillId="81" borderId="55" xfId="0" applyNumberFormat="1" applyFont="1" applyFill="1" applyBorder="1" applyAlignment="1">
      <alignment horizontal="right" vertical="center"/>
    </xf>
    <xf numFmtId="178" fontId="11" fillId="81" borderId="68" xfId="0" applyNumberFormat="1" applyFont="1" applyFill="1" applyBorder="1" applyAlignment="1" applyProtection="1">
      <alignment horizontal="right" vertical="center"/>
      <protection locked="0"/>
    </xf>
    <xf numFmtId="178" fontId="11" fillId="81" borderId="41" xfId="0" applyNumberFormat="1" applyFont="1" applyFill="1" applyBorder="1" applyAlignment="1" applyProtection="1">
      <alignment horizontal="right" vertical="center"/>
      <protection locked="0"/>
    </xf>
    <xf numFmtId="177" fontId="11" fillId="81" borderId="49" xfId="0" applyNumberFormat="1" applyFont="1" applyFill="1" applyBorder="1" applyAlignment="1" applyProtection="1">
      <alignment horizontal="right" vertical="center"/>
      <protection locked="0"/>
    </xf>
    <xf numFmtId="177" fontId="11" fillId="81" borderId="4" xfId="0" applyNumberFormat="1" applyFont="1" applyFill="1" applyBorder="1" applyAlignment="1" applyProtection="1">
      <alignment horizontal="right" vertical="center"/>
      <protection locked="0"/>
    </xf>
    <xf numFmtId="178" fontId="11" fillId="81" borderId="4" xfId="0" applyNumberFormat="1" applyFont="1" applyFill="1" applyBorder="1" applyAlignment="1" applyProtection="1">
      <alignment horizontal="right" vertical="center"/>
      <protection locked="0"/>
    </xf>
    <xf numFmtId="178" fontId="11" fillId="81" borderId="12" xfId="0" applyNumberFormat="1" applyFont="1" applyFill="1" applyBorder="1" applyAlignment="1" applyProtection="1">
      <alignment horizontal="right" vertical="center"/>
      <protection locked="0"/>
    </xf>
    <xf numFmtId="177" fontId="11" fillId="81" borderId="49" xfId="0" applyNumberFormat="1" applyFont="1" applyFill="1" applyBorder="1" applyAlignment="1">
      <alignment horizontal="right" vertical="center"/>
    </xf>
    <xf numFmtId="178" fontId="11" fillId="81" borderId="0" xfId="0" applyNumberFormat="1" applyFont="1" applyFill="1" applyAlignment="1">
      <alignment horizontal="right" vertical="center"/>
    </xf>
    <xf numFmtId="177" fontId="11" fillId="81" borderId="54" xfId="0" applyNumberFormat="1" applyFont="1" applyFill="1" applyBorder="1" applyAlignment="1">
      <alignment horizontal="right" vertical="center"/>
    </xf>
    <xf numFmtId="178" fontId="11" fillId="81" borderId="12" xfId="0" applyNumberFormat="1" applyFont="1" applyFill="1" applyBorder="1" applyAlignment="1">
      <alignment horizontal="right" vertical="center"/>
    </xf>
    <xf numFmtId="177" fontId="11" fillId="81" borderId="4" xfId="143" applyNumberFormat="1" applyFont="1" applyFill="1" applyBorder="1" applyAlignment="1" applyProtection="1">
      <alignment horizontal="right" vertical="center"/>
      <protection locked="0"/>
    </xf>
    <xf numFmtId="177" fontId="11" fillId="81" borderId="41" xfId="0" applyNumberFormat="1" applyFont="1" applyFill="1" applyBorder="1" applyAlignment="1">
      <alignment horizontal="right" vertical="center"/>
    </xf>
    <xf numFmtId="177" fontId="11" fillId="81" borderId="12" xfId="0" applyNumberFormat="1" applyFont="1" applyFill="1" applyBorder="1" applyAlignment="1">
      <alignment horizontal="right" vertical="center"/>
    </xf>
    <xf numFmtId="178" fontId="11" fillId="81" borderId="55" xfId="0" applyNumberFormat="1" applyFont="1" applyFill="1" applyBorder="1" applyAlignment="1" applyProtection="1">
      <alignment horizontal="right" vertical="center"/>
      <protection locked="0"/>
    </xf>
    <xf numFmtId="58" fontId="5" fillId="0" borderId="20" xfId="0" applyNumberFormat="1" applyFont="1" applyBorder="1" applyAlignment="1">
      <alignment horizontal="distributed" vertical="center" justifyLastLine="1"/>
    </xf>
    <xf numFmtId="177" fontId="9" fillId="5" borderId="54" xfId="0" applyNumberFormat="1" applyFont="1" applyFill="1" applyBorder="1" applyAlignment="1">
      <alignment horizontal="right" vertical="center"/>
    </xf>
    <xf numFmtId="177" fontId="9" fillId="2" borderId="54" xfId="0" applyNumberFormat="1" applyFont="1" applyFill="1" applyBorder="1" applyAlignment="1">
      <alignment horizontal="right" vertical="center"/>
    </xf>
    <xf numFmtId="177" fontId="9" fillId="5" borderId="54" xfId="0" applyNumberFormat="1" applyFont="1" applyFill="1" applyBorder="1" applyAlignment="1">
      <alignment horizontal="right" vertical="center" shrinkToFit="1"/>
    </xf>
    <xf numFmtId="177" fontId="9" fillId="0" borderId="54" xfId="0" applyNumberFormat="1" applyFont="1" applyBorder="1" applyAlignment="1">
      <alignment horizontal="right" vertical="center"/>
    </xf>
    <xf numFmtId="177" fontId="9" fillId="2" borderId="54" xfId="0" applyNumberFormat="1" applyFont="1" applyFill="1" applyBorder="1" applyAlignment="1">
      <alignment horizontal="right" vertical="center" shrinkToFit="1"/>
    </xf>
    <xf numFmtId="177" fontId="9" fillId="81" borderId="54" xfId="0" applyNumberFormat="1" applyFont="1" applyFill="1" applyBorder="1" applyAlignment="1">
      <alignment horizontal="right" vertical="center"/>
    </xf>
    <xf numFmtId="177" fontId="9" fillId="81" borderId="49" xfId="0" applyNumberFormat="1" applyFont="1" applyFill="1" applyBorder="1" applyAlignment="1">
      <alignment horizontal="right" vertical="center"/>
    </xf>
    <xf numFmtId="177" fontId="9" fillId="2" borderId="49" xfId="0" applyNumberFormat="1" applyFont="1" applyFill="1" applyBorder="1" applyAlignment="1">
      <alignment horizontal="right" vertical="center" shrinkToFit="1"/>
    </xf>
    <xf numFmtId="177" fontId="9" fillId="5" borderId="49" xfId="0" applyNumberFormat="1" applyFont="1" applyFill="1" applyBorder="1" applyAlignment="1">
      <alignment horizontal="right" vertical="center" shrinkToFit="1"/>
    </xf>
    <xf numFmtId="0" fontId="12" fillId="2" borderId="42" xfId="0" applyFont="1" applyFill="1" applyBorder="1" applyAlignment="1">
      <alignment horizontal="right" vertical="center"/>
    </xf>
    <xf numFmtId="0" fontId="12" fillId="2" borderId="35" xfId="0" applyFont="1" applyFill="1" applyBorder="1" applyAlignment="1">
      <alignment horizontal="right" vertical="center"/>
    </xf>
    <xf numFmtId="177" fontId="9" fillId="0" borderId="49" xfId="0" applyNumberFormat="1" applyFont="1" applyBorder="1" applyAlignment="1">
      <alignment horizontal="right" vertical="center" shrinkToFit="1"/>
    </xf>
    <xf numFmtId="183" fontId="11" fillId="5" borderId="0" xfId="0" applyNumberFormat="1" applyFont="1" applyFill="1" applyAlignment="1" applyProtection="1">
      <alignment horizontal="right" vertical="center"/>
      <protection locked="0"/>
    </xf>
    <xf numFmtId="183" fontId="11" fillId="5" borderId="54" xfId="0" applyNumberFormat="1" applyFont="1" applyFill="1" applyBorder="1" applyAlignment="1" applyProtection="1">
      <alignment horizontal="right" vertical="center"/>
      <protection locked="0"/>
    </xf>
    <xf numFmtId="0" fontId="9" fillId="82" borderId="16" xfId="0" applyFont="1" applyFill="1" applyBorder="1" applyAlignment="1">
      <alignment horizontal="center" vertical="center"/>
    </xf>
    <xf numFmtId="0" fontId="9" fillId="82" borderId="74" xfId="0" applyFont="1" applyFill="1" applyBorder="1" applyAlignment="1">
      <alignment horizontal="center" vertical="center"/>
    </xf>
    <xf numFmtId="178" fontId="11" fillId="82" borderId="4" xfId="0" applyNumberFormat="1" applyFont="1" applyFill="1" applyBorder="1" applyAlignment="1" applyProtection="1">
      <alignment horizontal="right" vertical="center"/>
      <protection locked="0"/>
    </xf>
    <xf numFmtId="177" fontId="11" fillId="82" borderId="49" xfId="0" applyNumberFormat="1" applyFont="1" applyFill="1" applyBorder="1" applyAlignment="1" applyProtection="1">
      <alignment horizontal="right" vertical="center"/>
      <protection locked="0"/>
    </xf>
    <xf numFmtId="177" fontId="11" fillId="82" borderId="16" xfId="0" applyNumberFormat="1" applyFont="1" applyFill="1" applyBorder="1" applyAlignment="1">
      <alignment horizontal="right" vertical="center"/>
    </xf>
    <xf numFmtId="188" fontId="11" fillId="82" borderId="4" xfId="0" applyNumberFormat="1" applyFont="1" applyFill="1" applyBorder="1" applyAlignment="1" applyProtection="1">
      <alignment horizontal="right" vertical="center"/>
      <protection locked="0"/>
    </xf>
    <xf numFmtId="177" fontId="11" fillId="82" borderId="4" xfId="0" applyNumberFormat="1" applyFont="1" applyFill="1" applyBorder="1" applyAlignment="1" applyProtection="1">
      <alignment horizontal="right" vertical="center"/>
      <protection locked="0"/>
    </xf>
    <xf numFmtId="177" fontId="11" fillId="82" borderId="55" xfId="0" applyNumberFormat="1" applyFont="1" applyFill="1" applyBorder="1" applyAlignment="1" applyProtection="1">
      <alignment horizontal="right" vertical="center"/>
      <protection locked="0"/>
    </xf>
    <xf numFmtId="180" fontId="11" fillId="82" borderId="55" xfId="0" applyNumberFormat="1" applyFont="1" applyFill="1" applyBorder="1" applyAlignment="1" applyProtection="1">
      <alignment horizontal="right" vertical="center"/>
      <protection locked="0"/>
    </xf>
    <xf numFmtId="178" fontId="11" fillId="82" borderId="12" xfId="0" applyNumberFormat="1" applyFont="1" applyFill="1" applyBorder="1" applyAlignment="1" applyProtection="1">
      <alignment horizontal="right" vertical="center"/>
      <protection locked="0"/>
    </xf>
    <xf numFmtId="0" fontId="9" fillId="82" borderId="20" xfId="0" applyFont="1" applyFill="1" applyBorder="1" applyAlignment="1">
      <alignment horizontal="center" vertical="center"/>
    </xf>
    <xf numFmtId="178" fontId="11" fillId="82" borderId="55" xfId="0" applyNumberFormat="1" applyFont="1" applyFill="1" applyBorder="1" applyAlignment="1" applyProtection="1">
      <alignment horizontal="right" vertical="center"/>
      <protection locked="0"/>
    </xf>
    <xf numFmtId="177" fontId="11" fillId="82" borderId="41" xfId="0" applyNumberFormat="1" applyFont="1" applyFill="1" applyBorder="1" applyAlignment="1" applyProtection="1">
      <alignment horizontal="right" vertical="center"/>
      <protection locked="0"/>
    </xf>
    <xf numFmtId="178" fontId="11" fillId="82" borderId="55" xfId="0" applyNumberFormat="1" applyFont="1" applyFill="1" applyBorder="1" applyProtection="1">
      <alignment vertical="center"/>
      <protection locked="0"/>
    </xf>
    <xf numFmtId="178" fontId="11" fillId="82" borderId="54" xfId="0" applyNumberFormat="1" applyFont="1" applyFill="1" applyBorder="1" applyAlignment="1" applyProtection="1">
      <alignment horizontal="right" vertical="center"/>
      <protection locked="0"/>
    </xf>
    <xf numFmtId="49" fontId="11" fillId="82" borderId="12" xfId="0" applyNumberFormat="1" applyFont="1" applyFill="1" applyBorder="1" applyAlignment="1" applyProtection="1">
      <alignment horizontal="right" vertical="center"/>
      <protection locked="0"/>
    </xf>
    <xf numFmtId="177" fontId="11" fillId="82" borderId="49" xfId="0" applyNumberFormat="1" applyFont="1" applyFill="1" applyBorder="1" applyAlignment="1">
      <alignment horizontal="right" vertical="center"/>
    </xf>
    <xf numFmtId="178" fontId="11" fillId="82" borderId="41" xfId="0" applyNumberFormat="1" applyFont="1" applyFill="1" applyBorder="1" applyAlignment="1" applyProtection="1">
      <alignment horizontal="right" vertical="center"/>
      <protection locked="0"/>
    </xf>
    <xf numFmtId="177" fontId="11" fillId="82" borderId="49" xfId="0" applyNumberFormat="1" applyFont="1" applyFill="1" applyBorder="1" applyProtection="1">
      <alignment vertical="center"/>
      <protection locked="0"/>
    </xf>
    <xf numFmtId="177" fontId="11" fillId="82" borderId="54" xfId="0" applyNumberFormat="1" applyFont="1" applyFill="1" applyBorder="1" applyAlignment="1" applyProtection="1">
      <alignment horizontal="right" vertical="center"/>
      <protection locked="0"/>
    </xf>
    <xf numFmtId="49" fontId="11" fillId="82" borderId="54" xfId="0" applyNumberFormat="1" applyFont="1" applyFill="1" applyBorder="1" applyAlignment="1" applyProtection="1">
      <alignment horizontal="right" vertical="center"/>
      <protection locked="0"/>
    </xf>
    <xf numFmtId="38" fontId="11" fillId="82" borderId="55" xfId="110" applyFont="1" applyFill="1" applyBorder="1" applyAlignment="1" applyProtection="1">
      <alignment horizontal="right" vertical="center"/>
      <protection locked="0"/>
    </xf>
    <xf numFmtId="177" fontId="11" fillId="82" borderId="4" xfId="0" applyNumberFormat="1" applyFont="1" applyFill="1" applyBorder="1" applyAlignment="1">
      <alignment horizontal="right" vertical="center"/>
    </xf>
    <xf numFmtId="177" fontId="11" fillId="82" borderId="12" xfId="0" applyNumberFormat="1" applyFont="1" applyFill="1" applyBorder="1" applyAlignment="1">
      <alignment horizontal="right" vertical="center"/>
    </xf>
    <xf numFmtId="177" fontId="11" fillId="82" borderId="55" xfId="0" applyNumberFormat="1" applyFont="1" applyFill="1" applyBorder="1" applyAlignment="1">
      <alignment horizontal="right" vertical="center"/>
    </xf>
    <xf numFmtId="178" fontId="11" fillId="82" borderId="4" xfId="0" applyNumberFormat="1" applyFont="1" applyFill="1" applyBorder="1" applyAlignment="1">
      <alignment horizontal="right" vertical="center"/>
    </xf>
    <xf numFmtId="177" fontId="11" fillId="82" borderId="12" xfId="0" applyNumberFormat="1" applyFont="1" applyFill="1" applyBorder="1" applyAlignment="1" applyProtection="1">
      <alignment horizontal="right" vertical="center"/>
      <protection locked="0"/>
    </xf>
    <xf numFmtId="177" fontId="11" fillId="82" borderId="49" xfId="143" applyNumberFormat="1" applyFont="1" applyFill="1" applyBorder="1" applyAlignment="1" applyProtection="1">
      <alignment horizontal="right" vertical="center"/>
      <protection locked="0"/>
    </xf>
    <xf numFmtId="177" fontId="11" fillId="82" borderId="12" xfId="143" applyNumberFormat="1" applyFont="1" applyFill="1" applyBorder="1" applyAlignment="1" applyProtection="1">
      <alignment horizontal="right" vertical="center"/>
      <protection locked="0"/>
    </xf>
    <xf numFmtId="177" fontId="11" fillId="82" borderId="4" xfId="143" applyNumberFormat="1" applyFont="1" applyFill="1" applyBorder="1" applyAlignment="1" applyProtection="1">
      <alignment horizontal="right" vertical="center"/>
      <protection locked="0"/>
    </xf>
    <xf numFmtId="177" fontId="11" fillId="82" borderId="55" xfId="143" applyNumberFormat="1" applyFont="1" applyFill="1" applyBorder="1" applyAlignment="1" applyProtection="1">
      <alignment horizontal="right" vertical="center"/>
      <protection locked="0"/>
    </xf>
    <xf numFmtId="38" fontId="11" fillId="0" borderId="4" xfId="0" applyNumberFormat="1" applyFont="1" applyBorder="1" applyAlignment="1" applyProtection="1">
      <alignment horizontal="right" vertical="center"/>
      <protection locked="0"/>
    </xf>
    <xf numFmtId="177" fontId="11" fillId="0" borderId="12" xfId="0" applyNumberFormat="1" applyFont="1" applyBorder="1" applyAlignment="1" applyProtection="1">
      <alignment horizontal="right" vertical="center" wrapText="1"/>
      <protection locked="0"/>
    </xf>
    <xf numFmtId="177" fontId="11" fillId="82" borderId="0" xfId="0" applyNumberFormat="1" applyFont="1" applyFill="1" applyAlignment="1" applyProtection="1">
      <alignment horizontal="right" vertical="center"/>
      <protection locked="0"/>
    </xf>
    <xf numFmtId="38" fontId="11" fillId="82" borderId="4" xfId="0" applyNumberFormat="1" applyFont="1" applyFill="1" applyBorder="1" applyAlignment="1" applyProtection="1">
      <alignment horizontal="right" vertical="center"/>
      <protection locked="0"/>
    </xf>
    <xf numFmtId="177" fontId="11" fillId="82" borderId="0" xfId="143" applyNumberFormat="1" applyFont="1" applyFill="1" applyAlignment="1" applyProtection="1">
      <alignment horizontal="right" vertical="center"/>
      <protection locked="0"/>
    </xf>
    <xf numFmtId="177" fontId="11" fillId="82" borderId="20" xfId="0" applyNumberFormat="1" applyFont="1" applyFill="1" applyBorder="1" applyAlignment="1" applyProtection="1">
      <alignment horizontal="right" vertical="center"/>
      <protection locked="0"/>
    </xf>
    <xf numFmtId="177" fontId="9" fillId="82" borderId="49" xfId="0" applyNumberFormat="1" applyFont="1" applyFill="1" applyBorder="1" applyAlignment="1">
      <alignment horizontal="right" vertical="center"/>
    </xf>
    <xf numFmtId="177" fontId="9" fillId="82" borderId="4" xfId="0" applyNumberFormat="1" applyFont="1" applyFill="1" applyBorder="1" applyAlignment="1">
      <alignment horizontal="right" vertical="center"/>
    </xf>
    <xf numFmtId="177" fontId="9" fillId="82" borderId="12" xfId="0" applyNumberFormat="1" applyFont="1" applyFill="1" applyBorder="1" applyAlignment="1">
      <alignment horizontal="right" vertical="center"/>
    </xf>
    <xf numFmtId="178" fontId="9" fillId="82" borderId="55" xfId="0" applyNumberFormat="1" applyFont="1" applyFill="1" applyBorder="1" applyAlignment="1">
      <alignment horizontal="right" vertical="center"/>
    </xf>
    <xf numFmtId="177" fontId="11" fillId="82" borderId="54" xfId="0" applyNumberFormat="1" applyFont="1" applyFill="1" applyBorder="1" applyAlignment="1">
      <alignment horizontal="right" vertical="center"/>
    </xf>
    <xf numFmtId="178" fontId="11" fillId="82" borderId="55" xfId="0" applyNumberFormat="1" applyFont="1" applyFill="1" applyBorder="1" applyAlignment="1">
      <alignment horizontal="right" vertical="center"/>
    </xf>
    <xf numFmtId="178" fontId="11" fillId="82" borderId="12" xfId="0" applyNumberFormat="1" applyFont="1" applyFill="1" applyBorder="1" applyAlignment="1">
      <alignment horizontal="right" vertical="center"/>
    </xf>
    <xf numFmtId="177" fontId="9" fillId="82" borderId="54" xfId="0" applyNumberFormat="1" applyFont="1" applyFill="1" applyBorder="1" applyAlignment="1">
      <alignment horizontal="right" vertical="center"/>
    </xf>
    <xf numFmtId="177" fontId="11" fillId="82" borderId="41" xfId="0" applyNumberFormat="1" applyFont="1" applyFill="1" applyBorder="1" applyAlignment="1">
      <alignment horizontal="right" vertical="center"/>
    </xf>
    <xf numFmtId="179" fontId="11" fillId="82" borderId="4" xfId="0" applyNumberFormat="1" applyFont="1" applyFill="1" applyBorder="1" applyAlignment="1">
      <alignment horizontal="right" vertical="center"/>
    </xf>
    <xf numFmtId="0" fontId="11" fillId="82" borderId="49" xfId="0" applyFont="1" applyFill="1" applyBorder="1" applyAlignment="1">
      <alignment horizontal="right" vertical="center" justifyLastLine="1"/>
    </xf>
    <xf numFmtId="38" fontId="11" fillId="82" borderId="41" xfId="110" applyFont="1" applyFill="1" applyBorder="1" applyAlignment="1">
      <alignment vertical="center" justifyLastLine="1"/>
    </xf>
    <xf numFmtId="184" fontId="11" fillId="82" borderId="12" xfId="0" applyNumberFormat="1" applyFont="1" applyFill="1" applyBorder="1" applyAlignment="1">
      <alignment horizontal="right" vertical="center"/>
    </xf>
    <xf numFmtId="177" fontId="11" fillId="82" borderId="55" xfId="0" applyNumberFormat="1" applyFont="1" applyFill="1" applyBorder="1" applyAlignment="1">
      <alignment horizontal="center" vertical="center"/>
    </xf>
    <xf numFmtId="186" fontId="11" fillId="82" borderId="4" xfId="0" applyNumberFormat="1" applyFont="1" applyFill="1" applyBorder="1" applyAlignment="1">
      <alignment horizontal="right" vertical="center"/>
    </xf>
    <xf numFmtId="178" fontId="11" fillId="82" borderId="49" xfId="0" applyNumberFormat="1" applyFont="1" applyFill="1" applyBorder="1" applyAlignment="1">
      <alignment horizontal="right" vertical="center"/>
    </xf>
    <xf numFmtId="178" fontId="11" fillId="82" borderId="55" xfId="0" applyNumberFormat="1" applyFont="1" applyFill="1" applyBorder="1">
      <alignment vertical="center"/>
    </xf>
    <xf numFmtId="38" fontId="9" fillId="82" borderId="4" xfId="110" applyFont="1" applyFill="1" applyBorder="1" applyAlignment="1">
      <alignment horizontal="right" vertical="center"/>
    </xf>
    <xf numFmtId="177" fontId="11" fillId="82" borderId="61" xfId="0" applyNumberFormat="1" applyFont="1" applyFill="1" applyBorder="1" applyAlignment="1">
      <alignment horizontal="right" vertical="center"/>
    </xf>
    <xf numFmtId="177" fontId="11" fillId="82" borderId="61" xfId="0" applyNumberFormat="1" applyFont="1" applyFill="1" applyBorder="1" applyAlignment="1" applyProtection="1">
      <alignment horizontal="right" vertical="center"/>
      <protection locked="0"/>
    </xf>
    <xf numFmtId="0" fontId="18" fillId="0" borderId="0" xfId="0" applyFont="1" applyAlignment="1">
      <alignment vertical="center" wrapText="1"/>
    </xf>
    <xf numFmtId="0" fontId="17" fillId="0" borderId="0" xfId="0" applyFont="1" applyAlignment="1">
      <alignment horizontal="left" vertical="center" shrinkToFit="1"/>
    </xf>
    <xf numFmtId="0" fontId="17" fillId="0" borderId="0" xfId="0" applyFont="1" applyAlignment="1">
      <alignment horizontal="left" vertical="center" wrapText="1"/>
    </xf>
    <xf numFmtId="177" fontId="11" fillId="5" borderId="79" xfId="0" applyNumberFormat="1" applyFont="1" applyFill="1" applyBorder="1" applyAlignment="1">
      <alignment horizontal="right" vertical="center"/>
    </xf>
    <xf numFmtId="178" fontId="11" fillId="2" borderId="66" xfId="0" applyNumberFormat="1" applyFont="1" applyFill="1" applyBorder="1">
      <alignment vertical="center"/>
    </xf>
    <xf numFmtId="0" fontId="9" fillId="2" borderId="13" xfId="0" applyFont="1" applyFill="1" applyBorder="1">
      <alignment vertical="center"/>
    </xf>
    <xf numFmtId="0" fontId="9" fillId="2" borderId="12" xfId="0" applyFont="1" applyFill="1" applyBorder="1">
      <alignment vertical="center"/>
    </xf>
    <xf numFmtId="177" fontId="11" fillId="5" borderId="79" xfId="136" applyNumberFormat="1" applyFont="1" applyFill="1" applyBorder="1" applyAlignment="1">
      <alignment horizontal="right" vertical="center"/>
    </xf>
    <xf numFmtId="177" fontId="11" fillId="0" borderId="0" xfId="0" quotePrefix="1" applyNumberFormat="1" applyFont="1" applyAlignment="1">
      <alignment horizontal="right" vertical="center"/>
    </xf>
    <xf numFmtId="0" fontId="6" fillId="0" borderId="0" xfId="0" applyFont="1" applyAlignment="1">
      <alignment horizontal="center" vertical="center"/>
    </xf>
    <xf numFmtId="183" fontId="12" fillId="0" borderId="37" xfId="0" applyNumberFormat="1" applyFont="1" applyBorder="1" applyAlignment="1">
      <alignment horizontal="right" vertical="center"/>
    </xf>
    <xf numFmtId="0" fontId="12" fillId="0" borderId="0" xfId="0" applyFont="1" applyAlignment="1">
      <alignment horizontal="center" vertical="center" wrapText="1"/>
    </xf>
    <xf numFmtId="0" fontId="9" fillId="0" borderId="11" xfId="0" applyFont="1" applyBorder="1" applyAlignment="1">
      <alignment horizontal="center" vertical="center"/>
    </xf>
    <xf numFmtId="177" fontId="11" fillId="2" borderId="41" xfId="0" quotePrefix="1" applyNumberFormat="1" applyFont="1" applyFill="1" applyBorder="1" applyAlignment="1" applyProtection="1">
      <alignment horizontal="right" vertical="center"/>
      <protection locked="0"/>
    </xf>
    <xf numFmtId="178" fontId="11" fillId="82" borderId="61" xfId="0" applyNumberFormat="1" applyFont="1" applyFill="1" applyBorder="1" applyAlignment="1" applyProtection="1">
      <alignment horizontal="right" vertical="center"/>
      <protection locked="0"/>
    </xf>
    <xf numFmtId="178" fontId="11" fillId="2" borderId="66" xfId="0" applyNumberFormat="1" applyFont="1" applyFill="1" applyBorder="1" applyAlignment="1" applyProtection="1">
      <alignment horizontal="right" vertical="center"/>
      <protection locked="0"/>
    </xf>
    <xf numFmtId="178" fontId="11" fillId="2" borderId="83" xfId="0" applyNumberFormat="1" applyFont="1" applyFill="1" applyBorder="1" applyAlignment="1" applyProtection="1">
      <alignment horizontal="right" vertical="center"/>
      <protection locked="0"/>
    </xf>
    <xf numFmtId="178" fontId="11" fillId="2" borderId="67" xfId="0" applyNumberFormat="1" applyFont="1" applyFill="1" applyBorder="1" applyAlignment="1" applyProtection="1">
      <alignment horizontal="right" vertical="center"/>
      <protection locked="0"/>
    </xf>
    <xf numFmtId="180" fontId="11" fillId="5" borderId="49" xfId="0" applyNumberFormat="1" applyFont="1" applyFill="1" applyBorder="1" applyAlignment="1" applyProtection="1">
      <alignment horizontal="right" vertical="center"/>
      <protection locked="0"/>
    </xf>
    <xf numFmtId="178" fontId="11" fillId="5" borderId="34" xfId="0" applyNumberFormat="1" applyFont="1" applyFill="1" applyBorder="1" applyAlignment="1" applyProtection="1">
      <alignment horizontal="right" vertical="center"/>
      <protection locked="0"/>
    </xf>
    <xf numFmtId="180" fontId="11" fillId="5" borderId="4" xfId="0" applyNumberFormat="1" applyFont="1" applyFill="1" applyBorder="1" applyAlignment="1" applyProtection="1">
      <alignment horizontal="right" vertical="center"/>
      <protection locked="0"/>
    </xf>
    <xf numFmtId="180" fontId="11" fillId="2" borderId="55" xfId="0" applyNumberFormat="1" applyFont="1" applyFill="1" applyBorder="1" applyAlignment="1" applyProtection="1">
      <alignment horizontal="right" vertical="center"/>
      <protection locked="0"/>
    </xf>
    <xf numFmtId="180" fontId="11" fillId="2" borderId="49" xfId="0" applyNumberFormat="1" applyFont="1" applyFill="1" applyBorder="1" applyAlignment="1" applyProtection="1">
      <alignment horizontal="right" vertical="center"/>
      <protection locked="0"/>
    </xf>
    <xf numFmtId="180" fontId="11" fillId="2" borderId="4" xfId="0" applyNumberFormat="1" applyFont="1" applyFill="1" applyBorder="1" applyAlignment="1" applyProtection="1">
      <alignment horizontal="right" vertical="center"/>
      <protection locked="0"/>
    </xf>
    <xf numFmtId="188" fontId="11" fillId="0" borderId="12" xfId="0" applyNumberFormat="1" applyFont="1" applyBorder="1" applyAlignment="1" applyProtection="1">
      <alignment horizontal="right" vertical="center"/>
      <protection locked="0"/>
    </xf>
    <xf numFmtId="180" fontId="11" fillId="0" borderId="55" xfId="0" applyNumberFormat="1" applyFont="1" applyBorder="1" applyAlignment="1" applyProtection="1">
      <alignment horizontal="right" vertical="center"/>
      <protection locked="0"/>
    </xf>
    <xf numFmtId="180" fontId="11" fillId="0" borderId="4" xfId="0" applyNumberFormat="1" applyFont="1" applyBorder="1" applyAlignment="1" applyProtection="1">
      <alignment horizontal="right" vertical="center"/>
      <protection locked="0"/>
    </xf>
    <xf numFmtId="188" fontId="11" fillId="82" borderId="12" xfId="0" applyNumberFormat="1" applyFont="1" applyFill="1" applyBorder="1" applyAlignment="1" applyProtection="1">
      <alignment horizontal="right" vertical="center"/>
      <protection locked="0"/>
    </xf>
    <xf numFmtId="178" fontId="11" fillId="82" borderId="0" xfId="0" applyNumberFormat="1" applyFont="1" applyFill="1" applyAlignment="1" applyProtection="1">
      <alignment horizontal="right" vertical="center"/>
      <protection locked="0"/>
    </xf>
    <xf numFmtId="180" fontId="11" fillId="82" borderId="49" xfId="0" applyNumberFormat="1" applyFont="1" applyFill="1" applyBorder="1" applyAlignment="1" applyProtection="1">
      <alignment horizontal="right" vertical="center"/>
      <protection locked="0"/>
    </xf>
    <xf numFmtId="180" fontId="11" fillId="82" borderId="4" xfId="0" applyNumberFormat="1" applyFont="1" applyFill="1" applyBorder="1" applyAlignment="1" applyProtection="1">
      <alignment horizontal="right" vertical="center"/>
      <protection locked="0"/>
    </xf>
    <xf numFmtId="1" fontId="11" fillId="82" borderId="55" xfId="0" applyNumberFormat="1" applyFont="1" applyFill="1" applyBorder="1" applyAlignment="1">
      <alignment horizontal="right" vertical="center"/>
    </xf>
    <xf numFmtId="177" fontId="11" fillId="0" borderId="4" xfId="142" applyNumberFormat="1" applyFont="1" applyBorder="1" applyAlignment="1" applyProtection="1">
      <alignment horizontal="right" vertical="center"/>
      <protection locked="0"/>
    </xf>
    <xf numFmtId="178" fontId="11" fillId="0" borderId="0" xfId="142" applyNumberFormat="1" applyFont="1" applyAlignment="1" applyProtection="1">
      <alignment horizontal="right" vertical="center"/>
      <protection locked="0"/>
    </xf>
    <xf numFmtId="1" fontId="11" fillId="0" borderId="55" xfId="0" applyNumberFormat="1" applyFont="1" applyBorder="1" applyAlignment="1">
      <alignment horizontal="right" vertical="center"/>
    </xf>
    <xf numFmtId="180" fontId="11" fillId="5" borderId="49" xfId="0" applyNumberFormat="1" applyFont="1" applyFill="1" applyBorder="1" applyAlignment="1" applyProtection="1">
      <alignment horizontal="right" vertical="center" shrinkToFit="1"/>
      <protection locked="0"/>
    </xf>
    <xf numFmtId="180" fontId="11" fillId="2" borderId="49" xfId="0" applyNumberFormat="1" applyFont="1" applyFill="1" applyBorder="1" applyAlignment="1" applyProtection="1">
      <alignment horizontal="right" vertical="center" shrinkToFit="1"/>
      <protection locked="0"/>
    </xf>
    <xf numFmtId="180" fontId="11" fillId="0" borderId="41" xfId="0" applyNumberFormat="1" applyFont="1" applyBorder="1" applyAlignment="1" applyProtection="1">
      <alignment horizontal="right" vertical="center"/>
      <protection locked="0"/>
    </xf>
    <xf numFmtId="183" fontId="11" fillId="5" borderId="34" xfId="0" applyNumberFormat="1" applyFont="1" applyFill="1" applyBorder="1" applyAlignment="1" applyProtection="1">
      <alignment horizontal="right" vertical="center"/>
      <protection locked="0"/>
    </xf>
    <xf numFmtId="183" fontId="11" fillId="2" borderId="54" xfId="0" applyNumberFormat="1" applyFont="1" applyFill="1" applyBorder="1" applyAlignment="1" applyProtection="1">
      <alignment horizontal="right" vertical="center"/>
      <protection locked="0"/>
    </xf>
    <xf numFmtId="183" fontId="11" fillId="0" borderId="54" xfId="0" applyNumberFormat="1" applyFont="1" applyBorder="1" applyAlignment="1" applyProtection="1">
      <alignment horizontal="right" vertical="center"/>
      <protection locked="0"/>
    </xf>
    <xf numFmtId="183" fontId="11" fillId="82" borderId="54" xfId="0" applyNumberFormat="1" applyFont="1" applyFill="1" applyBorder="1" applyAlignment="1" applyProtection="1">
      <alignment horizontal="right" vertical="center"/>
      <protection locked="0"/>
    </xf>
    <xf numFmtId="183" fontId="11" fillId="2" borderId="0" xfId="0" applyNumberFormat="1" applyFont="1" applyFill="1" applyAlignment="1" applyProtection="1">
      <alignment horizontal="right" vertical="center"/>
      <protection locked="0"/>
    </xf>
    <xf numFmtId="177" fontId="11" fillId="5" borderId="34" xfId="0" applyNumberFormat="1" applyFont="1" applyFill="1" applyBorder="1" applyAlignment="1" applyProtection="1">
      <alignment horizontal="right" vertical="center"/>
      <protection locked="0"/>
    </xf>
    <xf numFmtId="178" fontId="11" fillId="5" borderId="13" xfId="0" applyNumberFormat="1" applyFont="1" applyFill="1" applyBorder="1" applyAlignment="1">
      <alignment horizontal="right" vertical="center"/>
    </xf>
    <xf numFmtId="177" fontId="11" fillId="5" borderId="27" xfId="0" applyNumberFormat="1" applyFont="1" applyFill="1" applyBorder="1" applyAlignment="1">
      <alignment horizontal="right" vertical="center" shrinkToFit="1"/>
    </xf>
    <xf numFmtId="178" fontId="11" fillId="5" borderId="28" xfId="0" applyNumberFormat="1" applyFont="1" applyFill="1" applyBorder="1" applyAlignment="1">
      <alignment horizontal="right" vertical="center" shrinkToFit="1"/>
    </xf>
    <xf numFmtId="177" fontId="11" fillId="5" borderId="63" xfId="0" applyNumberFormat="1" applyFont="1" applyFill="1" applyBorder="1" applyAlignment="1">
      <alignment horizontal="right" vertical="center" shrinkToFit="1"/>
    </xf>
    <xf numFmtId="178" fontId="11" fillId="5" borderId="27" xfId="0" applyNumberFormat="1" applyFont="1" applyFill="1" applyBorder="1" applyAlignment="1">
      <alignment horizontal="right" vertical="center" shrinkToFit="1"/>
    </xf>
    <xf numFmtId="177" fontId="11" fillId="5" borderId="34" xfId="0" applyNumberFormat="1" applyFont="1" applyFill="1" applyBorder="1" applyAlignment="1">
      <alignment horizontal="right" vertical="center" shrinkToFit="1"/>
    </xf>
    <xf numFmtId="178" fontId="11" fillId="5" borderId="81" xfId="0" applyNumberFormat="1" applyFont="1" applyFill="1" applyBorder="1" applyAlignment="1">
      <alignment horizontal="right" vertical="center"/>
    </xf>
    <xf numFmtId="178" fontId="11" fillId="2" borderId="81" xfId="0" applyNumberFormat="1" applyFont="1" applyFill="1" applyBorder="1" applyAlignment="1">
      <alignment horizontal="right" vertical="center"/>
    </xf>
    <xf numFmtId="177" fontId="11" fillId="5" borderId="49" xfId="0" applyNumberFormat="1" applyFont="1" applyFill="1" applyBorder="1" applyAlignment="1">
      <alignment horizontal="right" vertical="center" shrinkToFit="1"/>
    </xf>
    <xf numFmtId="178" fontId="11" fillId="0" borderId="12" xfId="0" applyNumberFormat="1" applyFont="1" applyBorder="1" applyAlignment="1">
      <alignment horizontal="right" vertical="center" shrinkToFit="1"/>
    </xf>
    <xf numFmtId="177" fontId="11" fillId="0" borderId="49" xfId="0" applyNumberFormat="1" applyFont="1" applyBorder="1" applyAlignment="1">
      <alignment horizontal="right" vertical="center" shrinkToFit="1"/>
    </xf>
    <xf numFmtId="178" fontId="11" fillId="0" borderId="4" xfId="0" applyNumberFormat="1" applyFont="1" applyBorder="1" applyAlignment="1">
      <alignment horizontal="right" vertical="center" shrinkToFit="1"/>
    </xf>
    <xf numFmtId="178" fontId="11" fillId="82" borderId="54" xfId="0" applyNumberFormat="1" applyFont="1" applyFill="1" applyBorder="1" applyAlignment="1">
      <alignment horizontal="right" vertical="center"/>
    </xf>
    <xf numFmtId="177" fontId="11" fillId="82" borderId="4" xfId="0" applyNumberFormat="1" applyFont="1" applyFill="1" applyBorder="1" applyAlignment="1">
      <alignment horizontal="right" vertical="center" shrinkToFit="1"/>
    </xf>
    <xf numFmtId="178" fontId="11" fillId="82" borderId="12" xfId="0" applyNumberFormat="1" applyFont="1" applyFill="1" applyBorder="1" applyAlignment="1">
      <alignment horizontal="right" vertical="center" shrinkToFit="1"/>
    </xf>
    <xf numFmtId="178" fontId="11" fillId="82" borderId="55" xfId="0" applyNumberFormat="1" applyFont="1" applyFill="1" applyBorder="1" applyAlignment="1">
      <alignment horizontal="right" vertical="center" shrinkToFit="1"/>
    </xf>
    <xf numFmtId="177" fontId="11" fillId="82" borderId="49" xfId="0" applyNumberFormat="1" applyFont="1" applyFill="1" applyBorder="1" applyAlignment="1">
      <alignment horizontal="right" vertical="center" shrinkToFit="1"/>
    </xf>
    <xf numFmtId="178" fontId="11" fillId="82" borderId="4" xfId="0" applyNumberFormat="1" applyFont="1" applyFill="1" applyBorder="1" applyAlignment="1">
      <alignment horizontal="right" vertical="center" shrinkToFit="1"/>
    </xf>
    <xf numFmtId="177" fontId="11" fillId="82" borderId="54" xfId="0" applyNumberFormat="1" applyFont="1" applyFill="1" applyBorder="1" applyAlignment="1">
      <alignment horizontal="right" vertical="center" shrinkToFit="1"/>
    </xf>
    <xf numFmtId="177" fontId="11" fillId="0" borderId="54" xfId="0" applyNumberFormat="1" applyFont="1" applyBorder="1" applyAlignment="1">
      <alignment horizontal="right" vertical="center" shrinkToFit="1"/>
    </xf>
    <xf numFmtId="177" fontId="11" fillId="2" borderId="54" xfId="0" applyNumberFormat="1" applyFont="1" applyFill="1" applyBorder="1" applyAlignment="1">
      <alignment horizontal="right" vertical="center" shrinkToFit="1"/>
    </xf>
    <xf numFmtId="178" fontId="11" fillId="0" borderId="81" xfId="0" applyNumberFormat="1" applyFont="1" applyBorder="1" applyAlignment="1">
      <alignment horizontal="right" vertical="center"/>
    </xf>
    <xf numFmtId="177" fontId="11" fillId="2" borderId="16" xfId="0" applyNumberFormat="1" applyFont="1" applyFill="1" applyBorder="1" applyAlignment="1">
      <alignment horizontal="right" vertical="center" shrinkToFit="1"/>
    </xf>
    <xf numFmtId="177" fontId="11" fillId="2" borderId="61" xfId="0" applyNumberFormat="1" applyFont="1" applyFill="1" applyBorder="1" applyAlignment="1">
      <alignment horizontal="right" vertical="center" shrinkToFit="1"/>
    </xf>
    <xf numFmtId="178" fontId="11" fillId="5" borderId="54" xfId="0" applyNumberFormat="1" applyFont="1" applyFill="1" applyBorder="1" applyAlignment="1">
      <alignment horizontal="right" vertical="center" shrinkToFit="1"/>
    </xf>
    <xf numFmtId="177" fontId="11" fillId="5" borderId="61" xfId="0" applyNumberFormat="1" applyFont="1" applyFill="1" applyBorder="1" applyAlignment="1">
      <alignment horizontal="right" vertical="center" shrinkToFit="1"/>
    </xf>
    <xf numFmtId="178" fontId="11" fillId="5" borderId="41" xfId="0" applyNumberFormat="1" applyFont="1" applyFill="1" applyBorder="1" applyAlignment="1">
      <alignment horizontal="right" vertical="center" shrinkToFit="1"/>
    </xf>
    <xf numFmtId="177" fontId="11" fillId="5" borderId="63" xfId="136" applyNumberFormat="1" applyFont="1" applyFill="1" applyBorder="1" applyAlignment="1">
      <alignment horizontal="right" vertical="center"/>
    </xf>
    <xf numFmtId="178" fontId="11" fillId="5" borderId="28" xfId="136" applyNumberFormat="1" applyFont="1" applyFill="1" applyBorder="1" applyAlignment="1">
      <alignment horizontal="right" vertical="center"/>
    </xf>
    <xf numFmtId="177" fontId="11" fillId="5" borderId="34" xfId="136" applyNumberFormat="1" applyFont="1" applyFill="1" applyBorder="1" applyAlignment="1">
      <alignment horizontal="right" vertical="center"/>
    </xf>
    <xf numFmtId="177" fontId="11" fillId="5" borderId="13" xfId="136" applyNumberFormat="1" applyFont="1" applyFill="1" applyBorder="1" applyAlignment="1">
      <alignment horizontal="right" vertical="center"/>
    </xf>
    <xf numFmtId="177" fontId="11" fillId="2" borderId="54" xfId="136" applyNumberFormat="1" applyFont="1" applyFill="1" applyBorder="1" applyAlignment="1">
      <alignment horizontal="right" vertical="center"/>
    </xf>
    <xf numFmtId="178" fontId="11" fillId="5" borderId="55" xfId="136" applyNumberFormat="1" applyFont="1" applyFill="1" applyBorder="1" applyAlignment="1">
      <alignment horizontal="right" vertical="center"/>
    </xf>
    <xf numFmtId="177" fontId="11" fillId="5" borderId="54" xfId="136" applyNumberFormat="1" applyFont="1" applyFill="1" applyBorder="1" applyAlignment="1">
      <alignment horizontal="right" vertical="center"/>
    </xf>
    <xf numFmtId="177" fontId="11" fillId="0" borderId="12" xfId="136" applyNumberFormat="1" applyFont="1" applyBorder="1" applyAlignment="1">
      <alignment horizontal="right" vertical="center"/>
    </xf>
    <xf numFmtId="178" fontId="11" fillId="0" borderId="55" xfId="136" applyNumberFormat="1" applyFont="1" applyBorder="1" applyAlignment="1">
      <alignment horizontal="right" vertical="center"/>
    </xf>
    <xf numFmtId="177" fontId="11" fillId="0" borderId="54" xfId="136" applyNumberFormat="1" applyFont="1" applyBorder="1" applyAlignment="1">
      <alignment horizontal="right" vertical="center"/>
    </xf>
    <xf numFmtId="177" fontId="11" fillId="81" borderId="12" xfId="136" applyNumberFormat="1" applyFont="1" applyFill="1" applyBorder="1" applyAlignment="1">
      <alignment horizontal="right" vertical="center"/>
    </xf>
    <xf numFmtId="177" fontId="11" fillId="81" borderId="55" xfId="136" applyNumberFormat="1" applyFont="1" applyFill="1" applyBorder="1" applyAlignment="1">
      <alignment horizontal="right" vertical="center"/>
    </xf>
    <xf numFmtId="0" fontId="30" fillId="0" borderId="0" xfId="0" applyFont="1" applyAlignment="1">
      <alignment horizontal="right" vertical="center"/>
    </xf>
    <xf numFmtId="177" fontId="11" fillId="5" borderId="16" xfId="136" applyNumberFormat="1" applyFont="1" applyFill="1" applyBorder="1" applyAlignment="1">
      <alignment horizontal="right" vertical="center"/>
    </xf>
    <xf numFmtId="177" fontId="11" fillId="5" borderId="63" xfId="0" quotePrefix="1" applyNumberFormat="1" applyFont="1" applyFill="1" applyBorder="1" applyAlignment="1">
      <alignment horizontal="right" vertical="center"/>
    </xf>
    <xf numFmtId="177" fontId="11" fillId="2" borderId="68" xfId="0" applyNumberFormat="1" applyFont="1" applyFill="1" applyBorder="1" applyAlignment="1" applyProtection="1">
      <alignment horizontal="right" vertical="center"/>
      <protection locked="0"/>
    </xf>
    <xf numFmtId="177" fontId="11" fillId="2" borderId="73" xfId="0" applyNumberFormat="1" applyFont="1" applyFill="1" applyBorder="1" applyAlignment="1" applyProtection="1">
      <alignment horizontal="right" vertical="center"/>
      <protection locked="0"/>
    </xf>
    <xf numFmtId="178" fontId="11" fillId="0" borderId="16" xfId="0" applyNumberFormat="1" applyFont="1" applyBorder="1" applyAlignment="1" applyProtection="1">
      <alignment horizontal="right" vertical="center"/>
      <protection locked="0"/>
    </xf>
    <xf numFmtId="0" fontId="11" fillId="0" borderId="16" xfId="0" applyFont="1" applyBorder="1" applyAlignment="1" applyProtection="1">
      <alignment horizontal="right" vertical="center"/>
      <protection locked="0"/>
    </xf>
    <xf numFmtId="187" fontId="11" fillId="0" borderId="16" xfId="110" applyNumberFormat="1" applyFont="1" applyBorder="1" applyAlignment="1" applyProtection="1">
      <alignment horizontal="right" vertical="center"/>
      <protection locked="0"/>
    </xf>
    <xf numFmtId="0" fontId="11" fillId="0" borderId="16" xfId="95" applyNumberFormat="1" applyFont="1" applyBorder="1" applyAlignment="1" applyProtection="1">
      <alignment horizontal="right" vertical="center"/>
      <protection locked="0"/>
    </xf>
    <xf numFmtId="178" fontId="11" fillId="0" borderId="16" xfId="0" applyNumberFormat="1" applyFont="1" applyBorder="1" applyAlignment="1">
      <alignment horizontal="right" vertical="center"/>
    </xf>
    <xf numFmtId="177" fontId="11" fillId="5" borderId="34" xfId="0" applyNumberFormat="1" applyFont="1" applyFill="1" applyBorder="1" applyAlignment="1">
      <alignment horizontal="right" vertical="center"/>
    </xf>
    <xf numFmtId="177" fontId="11" fillId="5" borderId="0" xfId="0" quotePrefix="1" applyNumberFormat="1" applyFont="1" applyFill="1" applyAlignment="1">
      <alignment horizontal="right" vertical="center"/>
    </xf>
    <xf numFmtId="0" fontId="9" fillId="0" borderId="15" xfId="0" applyFont="1" applyBorder="1" applyAlignment="1">
      <alignment horizontal="center" vertical="center" wrapText="1" shrinkToFit="1"/>
    </xf>
    <xf numFmtId="0" fontId="9" fillId="0" borderId="57" xfId="0" applyFont="1" applyBorder="1" applyAlignment="1">
      <alignment horizontal="center" vertical="center" shrinkToFit="1"/>
    </xf>
    <xf numFmtId="177" fontId="11" fillId="82" borderId="74" xfId="0" applyNumberFormat="1" applyFont="1" applyFill="1" applyBorder="1">
      <alignment vertical="center"/>
    </xf>
    <xf numFmtId="177" fontId="11" fillId="82" borderId="77" xfId="0" applyNumberFormat="1" applyFont="1" applyFill="1" applyBorder="1" applyAlignment="1">
      <alignment horizontal="right" vertical="center"/>
    </xf>
    <xf numFmtId="177" fontId="11" fillId="82" borderId="74" xfId="0" applyNumberFormat="1" applyFont="1" applyFill="1" applyBorder="1" applyAlignment="1">
      <alignment horizontal="right" vertical="center"/>
    </xf>
    <xf numFmtId="177" fontId="11" fillId="82" borderId="78" xfId="0" applyNumberFormat="1" applyFont="1" applyFill="1" applyBorder="1" applyAlignment="1">
      <alignment horizontal="right" vertical="center"/>
    </xf>
    <xf numFmtId="177" fontId="11" fillId="82" borderId="75" xfId="0" applyNumberFormat="1" applyFont="1" applyFill="1" applyBorder="1" applyAlignment="1">
      <alignment horizontal="right" vertical="center"/>
    </xf>
    <xf numFmtId="177" fontId="11" fillId="82" borderId="74" xfId="0" applyNumberFormat="1" applyFont="1" applyFill="1" applyBorder="1" applyAlignment="1" applyProtection="1">
      <alignment horizontal="right" vertical="center"/>
      <protection locked="0"/>
    </xf>
    <xf numFmtId="177" fontId="11" fillId="82" borderId="77" xfId="0" applyNumberFormat="1" applyFont="1" applyFill="1" applyBorder="1" applyAlignment="1" applyProtection="1">
      <alignment horizontal="right" vertical="center"/>
      <protection locked="0"/>
    </xf>
    <xf numFmtId="177" fontId="11" fillId="82" borderId="78" xfId="0" applyNumberFormat="1" applyFont="1" applyFill="1" applyBorder="1" applyAlignment="1" applyProtection="1">
      <alignment horizontal="right" vertical="center"/>
      <protection locked="0"/>
    </xf>
    <xf numFmtId="177" fontId="11" fillId="82" borderId="75" xfId="0" applyNumberFormat="1" applyFont="1" applyFill="1" applyBorder="1" applyAlignment="1" applyProtection="1">
      <alignment horizontal="right" vertical="center"/>
      <protection locked="0"/>
    </xf>
    <xf numFmtId="177" fontId="11" fillId="82" borderId="80" xfId="0" applyNumberFormat="1" applyFont="1" applyFill="1" applyBorder="1" applyAlignment="1" applyProtection="1">
      <alignment horizontal="right" vertical="center"/>
      <protection locked="0"/>
    </xf>
    <xf numFmtId="177" fontId="11" fillId="82" borderId="76" xfId="0" applyNumberFormat="1" applyFont="1" applyFill="1" applyBorder="1" applyAlignment="1" applyProtection="1">
      <alignment horizontal="right" vertical="center"/>
      <protection locked="0"/>
    </xf>
    <xf numFmtId="178" fontId="11" fillId="82" borderId="76" xfId="0" applyNumberFormat="1" applyFont="1" applyFill="1" applyBorder="1" applyAlignment="1" applyProtection="1">
      <alignment horizontal="right" vertical="center"/>
      <protection locked="0"/>
    </xf>
    <xf numFmtId="178" fontId="11" fillId="82" borderId="77" xfId="0" applyNumberFormat="1" applyFont="1" applyFill="1" applyBorder="1" applyAlignment="1" applyProtection="1">
      <alignment horizontal="right" vertical="center"/>
      <protection locked="0"/>
    </xf>
    <xf numFmtId="177" fontId="11" fillId="82" borderId="84" xfId="0" applyNumberFormat="1" applyFont="1" applyFill="1" applyBorder="1" applyAlignment="1" applyProtection="1">
      <alignment horizontal="right" vertical="center"/>
      <protection locked="0"/>
    </xf>
    <xf numFmtId="177" fontId="11" fillId="0" borderId="69" xfId="0" applyNumberFormat="1" applyFont="1" applyBorder="1">
      <alignment vertical="center"/>
    </xf>
    <xf numFmtId="178" fontId="11" fillId="0" borderId="68" xfId="0" applyNumberFormat="1" applyFont="1" applyBorder="1">
      <alignment vertical="center"/>
    </xf>
    <xf numFmtId="177" fontId="11" fillId="0" borderId="68" xfId="0" applyNumberFormat="1" applyFont="1" applyBorder="1" applyAlignment="1">
      <alignment horizontal="right" vertical="center"/>
    </xf>
    <xf numFmtId="177" fontId="11" fillId="0" borderId="67" xfId="0" applyNumberFormat="1" applyFont="1" applyBorder="1" applyAlignment="1">
      <alignment horizontal="right" vertical="center"/>
    </xf>
    <xf numFmtId="177" fontId="11" fillId="0" borderId="70" xfId="0" applyNumberFormat="1" applyFont="1" applyBorder="1" applyAlignment="1">
      <alignment horizontal="right" vertical="center"/>
    </xf>
    <xf numFmtId="177" fontId="11" fillId="0" borderId="71" xfId="0" applyNumberFormat="1" applyFont="1" applyBorder="1" applyAlignment="1">
      <alignment horizontal="right" vertical="center"/>
    </xf>
    <xf numFmtId="177" fontId="11" fillId="0" borderId="69" xfId="0" applyNumberFormat="1" applyFont="1" applyBorder="1" applyAlignment="1">
      <alignment horizontal="right" vertical="center"/>
    </xf>
    <xf numFmtId="178" fontId="11" fillId="0" borderId="68" xfId="0" applyNumberFormat="1" applyFont="1" applyBorder="1" applyAlignment="1">
      <alignment horizontal="right" vertical="center"/>
    </xf>
    <xf numFmtId="178" fontId="11" fillId="0" borderId="67" xfId="0" applyNumberFormat="1" applyFont="1" applyBorder="1" applyAlignment="1">
      <alignment horizontal="right" vertical="center"/>
    </xf>
    <xf numFmtId="177" fontId="11" fillId="0" borderId="69" xfId="0" applyNumberFormat="1" applyFont="1" applyBorder="1" applyAlignment="1" applyProtection="1">
      <alignment horizontal="right" vertical="center"/>
      <protection locked="0"/>
    </xf>
    <xf numFmtId="177" fontId="11" fillId="0" borderId="70" xfId="0" applyNumberFormat="1" applyFont="1" applyBorder="1" applyAlignment="1" applyProtection="1">
      <alignment horizontal="right" vertical="center"/>
      <protection locked="0"/>
    </xf>
    <xf numFmtId="177" fontId="11" fillId="0" borderId="71" xfId="0" applyNumberFormat="1" applyFont="1" applyBorder="1" applyAlignment="1" applyProtection="1">
      <alignment horizontal="right" vertical="center"/>
      <protection locked="0"/>
    </xf>
    <xf numFmtId="177" fontId="11" fillId="0" borderId="66" xfId="0" applyNumberFormat="1" applyFont="1" applyBorder="1" applyAlignment="1" applyProtection="1">
      <alignment horizontal="right" vertical="center"/>
      <protection locked="0"/>
    </xf>
    <xf numFmtId="177" fontId="11" fillId="0" borderId="73" xfId="0" applyNumberFormat="1" applyFont="1" applyBorder="1" applyAlignment="1" applyProtection="1">
      <alignment horizontal="right" vertical="center"/>
      <protection locked="0"/>
    </xf>
    <xf numFmtId="177" fontId="11" fillId="0" borderId="72" xfId="0" applyNumberFormat="1" applyFont="1" applyBorder="1" applyAlignment="1" applyProtection="1">
      <alignment horizontal="right" vertical="center"/>
      <protection locked="0"/>
    </xf>
    <xf numFmtId="177" fontId="9" fillId="82" borderId="74" xfId="0" applyNumberFormat="1" applyFont="1" applyFill="1" applyBorder="1" applyAlignment="1">
      <alignment horizontal="right" vertical="center"/>
    </xf>
    <xf numFmtId="177" fontId="9" fillId="82" borderId="77" xfId="0" applyNumberFormat="1" applyFont="1" applyFill="1" applyBorder="1" applyAlignment="1">
      <alignment horizontal="right" vertical="center"/>
    </xf>
    <xf numFmtId="177" fontId="9" fillId="82" borderId="78" xfId="0" applyNumberFormat="1" applyFont="1" applyFill="1" applyBorder="1" applyAlignment="1">
      <alignment horizontal="right" vertical="center"/>
    </xf>
    <xf numFmtId="0" fontId="9" fillId="0" borderId="60" xfId="0" applyFont="1" applyBorder="1" applyAlignment="1">
      <alignment horizontal="center" vertical="center"/>
    </xf>
    <xf numFmtId="177" fontId="9" fillId="0" borderId="60" xfId="0" applyNumberFormat="1" applyFont="1" applyBorder="1" applyAlignment="1">
      <alignment horizontal="right" vertical="center"/>
    </xf>
    <xf numFmtId="177" fontId="9" fillId="0" borderId="43" xfId="0" applyNumberFormat="1" applyFont="1" applyBorder="1" applyAlignment="1">
      <alignment horizontal="right" vertical="center"/>
    </xf>
    <xf numFmtId="178" fontId="9" fillId="0" borderId="44" xfId="0" applyNumberFormat="1" applyFont="1" applyBorder="1" applyAlignment="1">
      <alignment horizontal="right" vertical="center"/>
    </xf>
    <xf numFmtId="177" fontId="11" fillId="82" borderId="74" xfId="136" applyNumberFormat="1" applyFont="1" applyFill="1" applyBorder="1">
      <alignment vertical="center"/>
    </xf>
    <xf numFmtId="177" fontId="11" fillId="82" borderId="77" xfId="136" applyNumberFormat="1" applyFont="1" applyFill="1" applyBorder="1">
      <alignment vertical="center"/>
    </xf>
    <xf numFmtId="177" fontId="11" fillId="82" borderId="77" xfId="136" applyNumberFormat="1" applyFont="1" applyFill="1" applyBorder="1" applyAlignment="1">
      <alignment horizontal="right" vertical="center"/>
    </xf>
    <xf numFmtId="177" fontId="11" fillId="82" borderId="78" xfId="136" applyNumberFormat="1" applyFont="1" applyFill="1" applyBorder="1" applyAlignment="1">
      <alignment horizontal="right" vertical="center"/>
    </xf>
    <xf numFmtId="177" fontId="11" fillId="82" borderId="75" xfId="136" applyNumberFormat="1" applyFont="1" applyFill="1" applyBorder="1">
      <alignment vertical="center"/>
    </xf>
    <xf numFmtId="177" fontId="11" fillId="82" borderId="80" xfId="136" applyNumberFormat="1" applyFont="1" applyFill="1" applyBorder="1">
      <alignment vertical="center"/>
    </xf>
    <xf numFmtId="177" fontId="11" fillId="82" borderId="78" xfId="136" applyNumberFormat="1" applyFont="1" applyFill="1" applyBorder="1">
      <alignment vertical="center"/>
    </xf>
    <xf numFmtId="177" fontId="11" fillId="0" borderId="69" xfId="136" applyNumberFormat="1" applyFont="1" applyBorder="1">
      <alignment vertical="center"/>
    </xf>
    <xf numFmtId="177" fontId="11" fillId="0" borderId="68" xfId="136" applyNumberFormat="1" applyFont="1" applyBorder="1">
      <alignment vertical="center"/>
    </xf>
    <xf numFmtId="178" fontId="11" fillId="0" borderId="68" xfId="136" applyNumberFormat="1" applyFont="1" applyBorder="1">
      <alignment vertical="center"/>
    </xf>
    <xf numFmtId="178" fontId="11" fillId="0" borderId="67" xfId="136" applyNumberFormat="1" applyFont="1" applyBorder="1">
      <alignment vertical="center"/>
    </xf>
    <xf numFmtId="177" fontId="11" fillId="0" borderId="70" xfId="136" applyNumberFormat="1" applyFont="1" applyBorder="1">
      <alignment vertical="center"/>
    </xf>
    <xf numFmtId="177" fontId="11" fillId="0" borderId="71" xfId="136" applyNumberFormat="1" applyFont="1" applyBorder="1">
      <alignment vertical="center"/>
    </xf>
    <xf numFmtId="177" fontId="11" fillId="0" borderId="70" xfId="136" applyNumberFormat="1" applyFont="1" applyBorder="1" applyAlignment="1">
      <alignment horizontal="right" vertical="center"/>
    </xf>
    <xf numFmtId="177" fontId="11" fillId="0" borderId="67" xfId="136" applyNumberFormat="1" applyFont="1" applyBorder="1">
      <alignment vertical="center"/>
    </xf>
    <xf numFmtId="177" fontId="11" fillId="82" borderId="80" xfId="0" applyNumberFormat="1" applyFont="1" applyFill="1" applyBorder="1" applyAlignment="1">
      <alignment horizontal="right" vertical="center"/>
    </xf>
    <xf numFmtId="177" fontId="9" fillId="0" borderId="70" xfId="0" applyNumberFormat="1" applyFont="1" applyBorder="1" applyAlignment="1">
      <alignment horizontal="right" vertical="center"/>
    </xf>
    <xf numFmtId="177" fontId="9" fillId="0" borderId="69" xfId="0" applyNumberFormat="1" applyFont="1" applyBorder="1" applyAlignment="1">
      <alignment horizontal="right" vertical="center"/>
    </xf>
    <xf numFmtId="178" fontId="11" fillId="0" borderId="69" xfId="0" applyNumberFormat="1" applyFont="1" applyBorder="1" applyAlignment="1">
      <alignment horizontal="right" vertical="center"/>
    </xf>
    <xf numFmtId="177" fontId="11" fillId="0" borderId="85" xfId="0" applyNumberFormat="1" applyFont="1" applyBorder="1" applyAlignment="1">
      <alignment horizontal="right" vertical="center"/>
    </xf>
    <xf numFmtId="0" fontId="9" fillId="82" borderId="84" xfId="0" applyFont="1" applyFill="1" applyBorder="1" applyAlignment="1">
      <alignment horizontal="center" vertical="center"/>
    </xf>
    <xf numFmtId="186" fontId="11" fillId="0" borderId="68" xfId="0" applyNumberFormat="1" applyFont="1" applyBorder="1" applyAlignment="1">
      <alignment horizontal="right" vertical="center"/>
    </xf>
    <xf numFmtId="177" fontId="11" fillId="82" borderId="77" xfId="0" applyNumberFormat="1" applyFont="1" applyFill="1" applyBorder="1">
      <alignment vertical="center"/>
    </xf>
    <xf numFmtId="177" fontId="11" fillId="82" borderId="74" xfId="0" applyNumberFormat="1" applyFont="1" applyFill="1" applyBorder="1" applyProtection="1">
      <alignment vertical="center"/>
      <protection locked="0"/>
    </xf>
    <xf numFmtId="177" fontId="11" fillId="82" borderId="77" xfId="0" applyNumberFormat="1" applyFont="1" applyFill="1" applyBorder="1" applyProtection="1">
      <alignment vertical="center"/>
      <protection locked="0"/>
    </xf>
    <xf numFmtId="177" fontId="11" fillId="82" borderId="74" xfId="0" applyNumberFormat="1" applyFont="1" applyFill="1" applyBorder="1" applyAlignment="1">
      <alignment vertical="center" shrinkToFit="1"/>
    </xf>
    <xf numFmtId="177" fontId="11" fillId="82" borderId="77" xfId="0" applyNumberFormat="1" applyFont="1" applyFill="1" applyBorder="1" applyAlignment="1">
      <alignment horizontal="right" vertical="center" shrinkToFit="1"/>
    </xf>
    <xf numFmtId="177" fontId="11" fillId="82" borderId="77" xfId="0" applyNumberFormat="1" applyFont="1" applyFill="1" applyBorder="1" applyAlignment="1">
      <alignment vertical="center" shrinkToFit="1"/>
    </xf>
    <xf numFmtId="177" fontId="11" fillId="82" borderId="78" xfId="0" applyNumberFormat="1" applyFont="1" applyFill="1" applyBorder="1" applyAlignment="1">
      <alignment horizontal="right" vertical="center" shrinkToFit="1"/>
    </xf>
    <xf numFmtId="177" fontId="11" fillId="82" borderId="80" xfId="0" applyNumberFormat="1" applyFont="1" applyFill="1" applyBorder="1" applyAlignment="1">
      <alignment horizontal="right" vertical="center" shrinkToFit="1"/>
    </xf>
    <xf numFmtId="177" fontId="11" fillId="82" borderId="86" xfId="0" applyNumberFormat="1" applyFont="1" applyFill="1" applyBorder="1" applyAlignment="1">
      <alignment vertical="center" shrinkToFit="1"/>
    </xf>
    <xf numFmtId="178" fontId="11" fillId="0" borderId="67" xfId="0" applyNumberFormat="1" applyFont="1" applyBorder="1">
      <alignment vertical="center"/>
    </xf>
    <xf numFmtId="177" fontId="11" fillId="0" borderId="69" xfId="0" applyNumberFormat="1" applyFont="1" applyBorder="1" applyAlignment="1">
      <alignment vertical="center" shrinkToFit="1"/>
    </xf>
    <xf numFmtId="178" fontId="11" fillId="0" borderId="68" xfId="0" applyNumberFormat="1" applyFont="1" applyBorder="1" applyAlignment="1">
      <alignment vertical="center" shrinkToFit="1"/>
    </xf>
    <xf numFmtId="177" fontId="11" fillId="0" borderId="68" xfId="0" applyNumberFormat="1" applyFont="1" applyBorder="1" applyAlignment="1">
      <alignment vertical="center" shrinkToFit="1"/>
    </xf>
    <xf numFmtId="178" fontId="11" fillId="0" borderId="67" xfId="0" applyNumberFormat="1" applyFont="1" applyBorder="1" applyAlignment="1">
      <alignment vertical="center" shrinkToFit="1"/>
    </xf>
    <xf numFmtId="178" fontId="11" fillId="0" borderId="71" xfId="0" applyNumberFormat="1" applyFont="1" applyBorder="1" applyAlignment="1">
      <alignment vertical="center" shrinkToFit="1"/>
    </xf>
    <xf numFmtId="177" fontId="11" fillId="0" borderId="87" xfId="0" applyNumberFormat="1" applyFont="1" applyBorder="1" applyAlignment="1">
      <alignment vertical="center" shrinkToFit="1"/>
    </xf>
    <xf numFmtId="177" fontId="11" fillId="82" borderId="88" xfId="0" applyNumberFormat="1" applyFont="1" applyFill="1" applyBorder="1" applyAlignment="1">
      <alignment horizontal="right" vertical="center"/>
    </xf>
    <xf numFmtId="177" fontId="11" fillId="0" borderId="83" xfId="0" applyNumberFormat="1" applyFont="1" applyBorder="1" applyAlignment="1">
      <alignment horizontal="right" vertical="center"/>
    </xf>
    <xf numFmtId="177" fontId="11" fillId="82" borderId="88" xfId="0" applyNumberFormat="1" applyFont="1" applyFill="1" applyBorder="1" applyAlignment="1" applyProtection="1">
      <alignment horizontal="right" vertical="center"/>
      <protection locked="0"/>
    </xf>
    <xf numFmtId="178" fontId="11" fillId="0" borderId="71" xfId="0" applyNumberFormat="1" applyFont="1" applyBorder="1" applyAlignment="1" applyProtection="1">
      <alignment horizontal="right" vertical="center"/>
      <protection locked="0"/>
    </xf>
    <xf numFmtId="177" fontId="11" fillId="0" borderId="83" xfId="0" applyNumberFormat="1" applyFont="1" applyBorder="1" applyAlignment="1" applyProtection="1">
      <alignment horizontal="right" vertical="center"/>
      <protection locked="0"/>
    </xf>
    <xf numFmtId="178" fontId="11" fillId="82" borderId="78" xfId="0" applyNumberFormat="1" applyFont="1" applyFill="1" applyBorder="1" applyAlignment="1" applyProtection="1">
      <alignment horizontal="right" vertical="center"/>
      <protection locked="0"/>
    </xf>
    <xf numFmtId="178" fontId="11" fillId="0" borderId="66" xfId="0" applyNumberFormat="1" applyFont="1" applyBorder="1" applyProtection="1">
      <alignment vertical="center"/>
      <protection locked="0"/>
    </xf>
    <xf numFmtId="178" fontId="11" fillId="0" borderId="83" xfId="0" applyNumberFormat="1" applyFont="1" applyBorder="1" applyProtection="1">
      <alignment vertical="center"/>
      <protection locked="0"/>
    </xf>
    <xf numFmtId="177" fontId="11" fillId="5" borderId="78" xfId="0" applyNumberFormat="1" applyFont="1" applyFill="1" applyBorder="1">
      <alignment vertical="center"/>
    </xf>
    <xf numFmtId="177" fontId="11" fillId="5" borderId="55" xfId="0" quotePrefix="1" applyNumberFormat="1" applyFont="1" applyFill="1" applyBorder="1" applyAlignment="1" applyProtection="1">
      <alignment horizontal="right" vertical="center"/>
      <protection locked="0"/>
    </xf>
    <xf numFmtId="0" fontId="12" fillId="0" borderId="89" xfId="0" applyFont="1" applyBorder="1" applyAlignment="1">
      <alignment horizontal="right" vertical="center"/>
    </xf>
    <xf numFmtId="177" fontId="11" fillId="82" borderId="16" xfId="0" applyNumberFormat="1" applyFont="1" applyFill="1" applyBorder="1" applyAlignment="1" applyProtection="1">
      <alignment horizontal="right" vertical="center"/>
      <protection locked="0"/>
    </xf>
    <xf numFmtId="177" fontId="11" fillId="0" borderId="16" xfId="143" applyNumberFormat="1" applyFont="1" applyBorder="1" applyAlignment="1" applyProtection="1">
      <alignment horizontal="right" vertical="center"/>
      <protection locked="0"/>
    </xf>
    <xf numFmtId="177" fontId="11" fillId="82" borderId="16" xfId="143" applyNumberFormat="1" applyFont="1" applyFill="1" applyBorder="1" applyAlignment="1" applyProtection="1">
      <alignment horizontal="right" vertical="center"/>
      <protection locked="0"/>
    </xf>
    <xf numFmtId="177" fontId="11" fillId="5" borderId="28" xfId="0" applyNumberFormat="1" applyFont="1" applyFill="1" applyBorder="1" applyAlignment="1" applyProtection="1">
      <alignment horizontal="right" vertical="center"/>
      <protection locked="0"/>
    </xf>
    <xf numFmtId="177" fontId="11" fillId="82" borderId="90" xfId="0" applyNumberFormat="1" applyFont="1" applyFill="1" applyBorder="1" applyAlignment="1" applyProtection="1">
      <alignment horizontal="right" vertical="center"/>
      <protection locked="0"/>
    </xf>
    <xf numFmtId="0" fontId="9" fillId="0" borderId="4" xfId="0" applyFont="1" applyBorder="1" applyAlignment="1">
      <alignment horizontal="center" vertical="center" wrapText="1" shrinkToFit="1"/>
    </xf>
    <xf numFmtId="177" fontId="11" fillId="0" borderId="54" xfId="0" quotePrefix="1" applyNumberFormat="1" applyFont="1" applyBorder="1" applyAlignment="1" applyProtection="1">
      <alignment horizontal="right" vertical="center"/>
      <protection locked="0"/>
    </xf>
    <xf numFmtId="178" fontId="11" fillId="0" borderId="85" xfId="0" applyNumberFormat="1" applyFont="1" applyBorder="1" applyAlignment="1" applyProtection="1">
      <alignment horizontal="right" vertical="center"/>
      <protection locked="0"/>
    </xf>
    <xf numFmtId="178" fontId="11" fillId="5" borderId="12" xfId="0" applyNumberFormat="1" applyFont="1" applyFill="1" applyBorder="1" applyAlignment="1" applyProtection="1">
      <alignment horizontal="right" vertical="center" wrapText="1"/>
      <protection locked="0"/>
    </xf>
    <xf numFmtId="177" fontId="11" fillId="2" borderId="16" xfId="0" applyNumberFormat="1" applyFont="1" applyFill="1" applyBorder="1" applyAlignment="1" applyProtection="1">
      <alignment horizontal="right" vertical="center" wrapText="1"/>
      <protection locked="0"/>
    </xf>
    <xf numFmtId="177" fontId="11" fillId="2" borderId="91" xfId="0" applyNumberFormat="1" applyFont="1" applyFill="1" applyBorder="1" applyAlignment="1" applyProtection="1">
      <alignment horizontal="right" vertical="center" wrapText="1"/>
      <protection locked="0"/>
    </xf>
    <xf numFmtId="177" fontId="11" fillId="2" borderId="92" xfId="0" applyNumberFormat="1" applyFont="1" applyFill="1" applyBorder="1" applyAlignment="1" applyProtection="1">
      <alignment horizontal="right" vertical="center" wrapText="1"/>
      <protection locked="0"/>
    </xf>
    <xf numFmtId="177" fontId="11" fillId="2" borderId="93" xfId="0" applyNumberFormat="1" applyFont="1" applyFill="1" applyBorder="1" applyAlignment="1" applyProtection="1">
      <alignment horizontal="right" vertical="center" wrapText="1"/>
      <protection locked="0"/>
    </xf>
    <xf numFmtId="177" fontId="11" fillId="2" borderId="94" xfId="0" applyNumberFormat="1" applyFont="1" applyFill="1" applyBorder="1" applyAlignment="1" applyProtection="1">
      <alignment horizontal="right" vertical="center" wrapText="1"/>
      <protection locked="0"/>
    </xf>
    <xf numFmtId="178" fontId="11" fillId="2" borderId="91" xfId="0" applyNumberFormat="1" applyFont="1" applyFill="1" applyBorder="1" applyAlignment="1" applyProtection="1">
      <alignment horizontal="right" vertical="center" wrapText="1"/>
      <protection locked="0"/>
    </xf>
    <xf numFmtId="178" fontId="11" fillId="2" borderId="0" xfId="0" applyNumberFormat="1" applyFont="1" applyFill="1" applyAlignment="1" applyProtection="1">
      <alignment horizontal="right" vertical="center" wrapText="1"/>
      <protection locked="0"/>
    </xf>
    <xf numFmtId="177" fontId="11" fillId="5" borderId="94" xfId="0" applyNumberFormat="1" applyFont="1" applyFill="1" applyBorder="1" applyAlignment="1">
      <alignment horizontal="right" vertical="center" wrapText="1"/>
    </xf>
    <xf numFmtId="177" fontId="11" fillId="5" borderId="91" xfId="0" applyNumberFormat="1" applyFont="1" applyFill="1" applyBorder="1" applyAlignment="1">
      <alignment horizontal="right" vertical="center" wrapText="1"/>
    </xf>
    <xf numFmtId="178" fontId="11" fillId="5" borderId="91" xfId="0" applyNumberFormat="1" applyFont="1" applyFill="1" applyBorder="1" applyAlignment="1">
      <alignment horizontal="right" vertical="center" wrapText="1"/>
    </xf>
    <xf numFmtId="3" fontId="11" fillId="2" borderId="49" xfId="0" applyNumberFormat="1" applyFont="1" applyFill="1" applyBorder="1" applyAlignment="1">
      <alignment horizontal="right" vertical="center"/>
    </xf>
    <xf numFmtId="3" fontId="11" fillId="2" borderId="4" xfId="0" applyNumberFormat="1" applyFont="1" applyFill="1" applyBorder="1" applyAlignment="1">
      <alignment horizontal="right" vertical="center"/>
    </xf>
    <xf numFmtId="0" fontId="11" fillId="2" borderId="55" xfId="0" applyFont="1" applyFill="1" applyBorder="1" applyAlignment="1">
      <alignment horizontal="right" vertical="center"/>
    </xf>
    <xf numFmtId="0" fontId="11" fillId="0" borderId="16" xfId="0" applyFont="1" applyBorder="1" applyAlignment="1">
      <alignment horizontal="right" vertical="center"/>
    </xf>
    <xf numFmtId="177" fontId="9" fillId="5" borderId="27" xfId="0" applyNumberFormat="1" applyFont="1" applyFill="1" applyBorder="1" applyAlignment="1">
      <alignment horizontal="right" vertical="center"/>
    </xf>
    <xf numFmtId="177" fontId="9" fillId="5" borderId="95" xfId="0" applyNumberFormat="1" applyFont="1" applyFill="1" applyBorder="1" applyAlignment="1">
      <alignment horizontal="right" vertical="center" wrapText="1"/>
    </xf>
    <xf numFmtId="177" fontId="9" fillId="5" borderId="91" xfId="0" applyNumberFormat="1" applyFont="1" applyFill="1" applyBorder="1" applyAlignment="1">
      <alignment horizontal="right" vertical="center" wrapText="1"/>
    </xf>
    <xf numFmtId="178" fontId="9" fillId="5" borderId="96" xfId="0" applyNumberFormat="1" applyFont="1" applyFill="1" applyBorder="1" applyAlignment="1">
      <alignment horizontal="right" vertical="center" wrapText="1"/>
    </xf>
    <xf numFmtId="0" fontId="3" fillId="0" borderId="0" xfId="136" applyFont="1" applyAlignment="1">
      <alignment horizontal="center" vertical="center"/>
    </xf>
    <xf numFmtId="0" fontId="0" fillId="0" borderId="0" xfId="136" applyFont="1">
      <alignment vertical="center"/>
    </xf>
    <xf numFmtId="0" fontId="3" fillId="0" borderId="17" xfId="136" applyFont="1" applyBorder="1" applyAlignment="1">
      <alignment horizontal="center" vertical="center"/>
    </xf>
    <xf numFmtId="0" fontId="3" fillId="0" borderId="17" xfId="136" applyFont="1" applyBorder="1">
      <alignment vertical="center"/>
    </xf>
    <xf numFmtId="178" fontId="0" fillId="0" borderId="0" xfId="136" applyNumberFormat="1" applyFont="1" applyAlignment="1">
      <alignment horizontal="right" vertical="center"/>
    </xf>
    <xf numFmtId="177" fontId="11" fillId="5" borderId="97" xfId="0" applyNumberFormat="1" applyFont="1" applyFill="1" applyBorder="1" applyAlignment="1">
      <alignment horizontal="right" vertical="center" wrapText="1"/>
    </xf>
    <xf numFmtId="179" fontId="11" fillId="5" borderId="91" xfId="0" applyNumberFormat="1" applyFont="1" applyFill="1" applyBorder="1" applyAlignment="1">
      <alignment horizontal="right" vertical="center" wrapText="1"/>
    </xf>
    <xf numFmtId="177" fontId="11" fillId="5" borderId="93" xfId="0" applyNumberFormat="1" applyFont="1" applyFill="1" applyBorder="1" applyAlignment="1">
      <alignment horizontal="right" vertical="center" wrapText="1"/>
    </xf>
    <xf numFmtId="177" fontId="11" fillId="5" borderId="96" xfId="0" applyNumberFormat="1" applyFont="1" applyFill="1" applyBorder="1" applyAlignment="1">
      <alignment horizontal="right" vertical="center" wrapText="1"/>
    </xf>
    <xf numFmtId="177" fontId="11" fillId="5" borderId="4" xfId="0" applyNumberFormat="1" applyFont="1" applyFill="1" applyBorder="1" applyAlignment="1">
      <alignment horizontal="right" vertical="center" wrapText="1"/>
    </xf>
    <xf numFmtId="177" fontId="11" fillId="5" borderId="55" xfId="0" applyNumberFormat="1" applyFont="1" applyFill="1" applyBorder="1" applyAlignment="1">
      <alignment horizontal="right" vertical="center" wrapText="1"/>
    </xf>
    <xf numFmtId="177" fontId="11" fillId="5" borderId="95" xfId="0" applyNumberFormat="1" applyFont="1" applyFill="1" applyBorder="1" applyAlignment="1">
      <alignment horizontal="right" vertical="center" wrapText="1"/>
    </xf>
    <xf numFmtId="178" fontId="11" fillId="5" borderId="96" xfId="0" applyNumberFormat="1" applyFont="1" applyFill="1" applyBorder="1" applyAlignment="1">
      <alignment horizontal="right" vertical="center" wrapText="1"/>
    </xf>
    <xf numFmtId="178" fontId="11" fillId="5" borderId="93" xfId="0" applyNumberFormat="1" applyFont="1" applyFill="1" applyBorder="1" applyAlignment="1">
      <alignment horizontal="right" vertical="center" wrapText="1"/>
    </xf>
    <xf numFmtId="177" fontId="9" fillId="5" borderId="94" xfId="0" applyNumberFormat="1" applyFont="1" applyFill="1" applyBorder="1" applyAlignment="1">
      <alignment horizontal="right" vertical="center" wrapText="1"/>
    </xf>
    <xf numFmtId="178" fontId="11" fillId="5" borderId="98" xfId="0" applyNumberFormat="1" applyFont="1" applyFill="1" applyBorder="1" applyAlignment="1">
      <alignment horizontal="right" vertical="center" wrapText="1"/>
    </xf>
    <xf numFmtId="178" fontId="11" fillId="5" borderId="4" xfId="0" applyNumberFormat="1" applyFont="1" applyFill="1" applyBorder="1" applyAlignment="1">
      <alignment horizontal="right" vertical="center" wrapText="1"/>
    </xf>
    <xf numFmtId="178" fontId="11" fillId="5" borderId="55" xfId="0" applyNumberFormat="1" applyFont="1" applyFill="1" applyBorder="1" applyAlignment="1">
      <alignment horizontal="right" vertical="center" wrapText="1"/>
    </xf>
    <xf numFmtId="178" fontId="11" fillId="0" borderId="0" xfId="0" applyNumberFormat="1" applyFont="1" applyAlignment="1">
      <alignment horizontal="right" vertical="center" wrapText="1"/>
    </xf>
    <xf numFmtId="0" fontId="17" fillId="2" borderId="0" xfId="0" applyFont="1" applyFill="1" applyAlignment="1">
      <alignment vertical="center" wrapText="1"/>
    </xf>
    <xf numFmtId="0" fontId="9" fillId="0" borderId="56" xfId="0" applyFont="1" applyBorder="1" applyAlignment="1">
      <alignment horizontal="center" vertical="center" shrinkToFit="1"/>
    </xf>
    <xf numFmtId="178" fontId="11" fillId="0" borderId="4" xfId="0" quotePrefix="1" applyNumberFormat="1" applyFont="1" applyBorder="1" applyAlignment="1" applyProtection="1">
      <alignment horizontal="right" vertical="center"/>
      <protection locked="0"/>
    </xf>
    <xf numFmtId="177" fontId="11" fillId="0" borderId="41" xfId="0" quotePrefix="1" applyNumberFormat="1" applyFont="1" applyBorder="1" applyAlignment="1" applyProtection="1">
      <alignment horizontal="right" vertical="center"/>
      <protection locked="0"/>
    </xf>
    <xf numFmtId="180" fontId="11" fillId="0" borderId="93" xfId="0" applyNumberFormat="1" applyFont="1" applyBorder="1" applyAlignment="1" applyProtection="1">
      <alignment horizontal="right" vertical="center" wrapText="1"/>
      <protection locked="0"/>
    </xf>
    <xf numFmtId="177" fontId="11" fillId="0" borderId="54" xfId="0" applyNumberFormat="1" applyFont="1" applyBorder="1" applyAlignment="1" applyProtection="1">
      <alignment horizontal="right" vertical="center" wrapText="1"/>
      <protection locked="0"/>
    </xf>
    <xf numFmtId="187" fontId="11" fillId="82" borderId="4" xfId="110" applyNumberFormat="1" applyFont="1" applyFill="1" applyBorder="1" applyAlignment="1" applyProtection="1">
      <alignment horizontal="right" vertical="center"/>
      <protection locked="0"/>
    </xf>
    <xf numFmtId="0" fontId="12" fillId="0" borderId="27" xfId="0" applyFont="1" applyBorder="1" applyAlignment="1">
      <alignment horizontal="center" wrapText="1"/>
    </xf>
    <xf numFmtId="0" fontId="12" fillId="0" borderId="6" xfId="0" applyFont="1" applyBorder="1" applyAlignment="1">
      <alignment horizontal="center" vertical="top" wrapText="1"/>
    </xf>
    <xf numFmtId="177" fontId="11" fillId="82" borderId="90" xfId="136" applyNumberFormat="1" applyFont="1" applyFill="1" applyBorder="1">
      <alignment vertical="center"/>
    </xf>
    <xf numFmtId="177" fontId="11" fillId="0" borderId="85" xfId="136" applyNumberFormat="1" applyFont="1" applyBorder="1">
      <alignment vertical="center"/>
    </xf>
    <xf numFmtId="0" fontId="9" fillId="0" borderId="16" xfId="0" applyFont="1" applyBorder="1" applyAlignment="1">
      <alignment horizontal="distributed" vertical="center" justifyLastLine="1"/>
    </xf>
    <xf numFmtId="0" fontId="9" fillId="2" borderId="16" xfId="0" applyFont="1" applyFill="1" applyBorder="1" applyAlignment="1">
      <alignment horizontal="distributed" vertical="center" justifyLastLine="1"/>
    </xf>
    <xf numFmtId="0" fontId="9" fillId="2" borderId="16" xfId="0" applyFont="1" applyFill="1" applyBorder="1" applyAlignment="1">
      <alignment horizontal="distributed" vertical="center"/>
    </xf>
    <xf numFmtId="0" fontId="9" fillId="0" borderId="16" xfId="0" applyFont="1" applyBorder="1" applyAlignment="1">
      <alignment horizontal="distributed" vertical="center"/>
    </xf>
    <xf numFmtId="0" fontId="11" fillId="0" borderId="16" xfId="0" applyFont="1" applyBorder="1" applyAlignment="1">
      <alignment horizontal="distributed" vertical="center" justifyLastLine="1"/>
    </xf>
    <xf numFmtId="177" fontId="11" fillId="82" borderId="78" xfId="0" applyNumberFormat="1" applyFont="1" applyFill="1" applyBorder="1" applyAlignment="1">
      <alignment horizontal="center" vertical="center"/>
    </xf>
    <xf numFmtId="177" fontId="11" fillId="0" borderId="67" xfId="0" applyNumberFormat="1" applyFont="1" applyBorder="1" applyAlignment="1">
      <alignment horizontal="center" vertical="center"/>
    </xf>
    <xf numFmtId="178" fontId="11" fillId="0" borderId="85" xfId="0" applyNumberFormat="1" applyFont="1" applyBorder="1" applyProtection="1">
      <alignment vertical="center"/>
      <protection locked="0"/>
    </xf>
    <xf numFmtId="177" fontId="11" fillId="5" borderId="54" xfId="0" applyNumberFormat="1" applyFont="1" applyFill="1" applyBorder="1" applyAlignment="1">
      <alignment horizontal="right" vertical="center" wrapText="1"/>
    </xf>
    <xf numFmtId="0" fontId="9" fillId="0" borderId="20" xfId="0" applyFont="1" applyBorder="1" applyAlignment="1">
      <alignment horizontal="center" vertical="center"/>
    </xf>
    <xf numFmtId="178" fontId="11" fillId="0" borderId="85" xfId="0" applyNumberFormat="1" applyFont="1" applyBorder="1" applyAlignment="1">
      <alignment horizontal="right" vertical="center"/>
    </xf>
    <xf numFmtId="0" fontId="9" fillId="0" borderId="25" xfId="0" applyFont="1" applyBorder="1" applyAlignment="1">
      <alignment horizontal="center"/>
    </xf>
    <xf numFmtId="0" fontId="9" fillId="0" borderId="56" xfId="0" applyFont="1" applyBorder="1" applyAlignment="1">
      <alignment horizontal="center" vertical="top"/>
    </xf>
    <xf numFmtId="177" fontId="11" fillId="5" borderId="55" xfId="0" applyNumberFormat="1" applyFont="1" applyFill="1" applyBorder="1" applyAlignment="1">
      <alignment horizontal="right" vertical="center" shrinkToFit="1"/>
    </xf>
    <xf numFmtId="38" fontId="11" fillId="5" borderId="55" xfId="110" applyFont="1" applyFill="1" applyBorder="1" applyAlignment="1">
      <alignment horizontal="right" vertical="center"/>
    </xf>
    <xf numFmtId="177" fontId="11" fillId="5" borderId="54" xfId="0" applyNumberFormat="1" applyFont="1" applyFill="1" applyBorder="1">
      <alignment vertical="center"/>
    </xf>
    <xf numFmtId="178" fontId="11" fillId="2" borderId="73" xfId="0" applyNumberFormat="1" applyFont="1" applyFill="1" applyBorder="1" applyAlignment="1" applyProtection="1">
      <alignment horizontal="right" vertical="center"/>
      <protection locked="0"/>
    </xf>
    <xf numFmtId="188" fontId="11" fillId="81" borderId="12" xfId="0" applyNumberFormat="1" applyFont="1" applyFill="1" applyBorder="1" applyAlignment="1" applyProtection="1">
      <alignment horizontal="right" vertical="center"/>
      <protection locked="0"/>
    </xf>
    <xf numFmtId="188" fontId="11" fillId="81" borderId="4" xfId="0" applyNumberFormat="1" applyFont="1" applyFill="1" applyBorder="1" applyAlignment="1" applyProtection="1">
      <alignment horizontal="right" vertical="center"/>
      <protection locked="0"/>
    </xf>
    <xf numFmtId="177" fontId="11" fillId="81" borderId="12" xfId="0" applyNumberFormat="1" applyFont="1" applyFill="1" applyBorder="1" applyAlignment="1" applyProtection="1">
      <alignment horizontal="right" vertical="center"/>
      <protection locked="0"/>
    </xf>
    <xf numFmtId="180" fontId="11" fillId="81" borderId="55" xfId="0" applyNumberFormat="1" applyFont="1" applyFill="1" applyBorder="1" applyAlignment="1" applyProtection="1">
      <alignment horizontal="right" vertical="center"/>
      <protection locked="0"/>
    </xf>
    <xf numFmtId="177" fontId="11" fillId="81" borderId="54" xfId="0" applyNumberFormat="1" applyFont="1" applyFill="1" applyBorder="1" applyAlignment="1" applyProtection="1">
      <alignment horizontal="right" vertical="center"/>
      <protection locked="0"/>
    </xf>
    <xf numFmtId="178" fontId="11" fillId="81" borderId="0" xfId="0" applyNumberFormat="1" applyFont="1" applyFill="1" applyAlignment="1" applyProtection="1">
      <alignment horizontal="right" vertical="center"/>
      <protection locked="0"/>
    </xf>
    <xf numFmtId="180" fontId="11" fillId="81" borderId="4" xfId="0" applyNumberFormat="1" applyFont="1" applyFill="1" applyBorder="1" applyAlignment="1" applyProtection="1">
      <alignment horizontal="right" vertical="center"/>
      <protection locked="0"/>
    </xf>
    <xf numFmtId="177" fontId="11" fillId="81" borderId="41" xfId="0" applyNumberFormat="1" applyFont="1" applyFill="1" applyBorder="1" applyAlignment="1" applyProtection="1">
      <alignment horizontal="right" vertical="center"/>
      <protection locked="0"/>
    </xf>
    <xf numFmtId="177" fontId="11" fillId="81" borderId="16" xfId="0" applyNumberFormat="1" applyFont="1" applyFill="1" applyBorder="1" applyAlignment="1">
      <alignment horizontal="right" vertical="center"/>
    </xf>
    <xf numFmtId="177" fontId="11" fillId="81" borderId="55" xfId="0" applyNumberFormat="1" applyFont="1" applyFill="1" applyBorder="1" applyAlignment="1" applyProtection="1">
      <alignment horizontal="right" vertical="center"/>
      <protection locked="0"/>
    </xf>
    <xf numFmtId="177" fontId="11" fillId="81" borderId="0" xfId="0" applyNumberFormat="1" applyFont="1" applyFill="1" applyAlignment="1" applyProtection="1">
      <alignment horizontal="right" vertical="center"/>
      <protection locked="0"/>
    </xf>
    <xf numFmtId="38" fontId="11" fillId="81" borderId="4" xfId="0" applyNumberFormat="1" applyFont="1" applyFill="1" applyBorder="1" applyAlignment="1" applyProtection="1">
      <alignment horizontal="right" vertical="center"/>
      <protection locked="0"/>
    </xf>
    <xf numFmtId="183" fontId="11" fillId="81" borderId="54" xfId="0" applyNumberFormat="1" applyFont="1" applyFill="1" applyBorder="1" applyAlignment="1" applyProtection="1">
      <alignment horizontal="right" vertical="center"/>
      <protection locked="0"/>
    </xf>
    <xf numFmtId="178" fontId="11" fillId="81" borderId="55" xfId="136" applyNumberFormat="1" applyFont="1" applyFill="1" applyBorder="1" applyAlignment="1">
      <alignment horizontal="right" vertical="center"/>
    </xf>
    <xf numFmtId="177" fontId="11" fillId="81" borderId="49" xfId="136" applyNumberFormat="1" applyFont="1" applyFill="1" applyBorder="1" applyAlignment="1">
      <alignment horizontal="right" vertical="center"/>
    </xf>
    <xf numFmtId="177" fontId="11" fillId="81" borderId="54" xfId="136" applyNumberFormat="1" applyFont="1" applyFill="1" applyBorder="1" applyAlignment="1">
      <alignment horizontal="right" vertical="center"/>
    </xf>
    <xf numFmtId="179" fontId="11" fillId="81" borderId="4" xfId="136" applyNumberFormat="1" applyFont="1" applyFill="1" applyBorder="1" applyAlignment="1">
      <alignment horizontal="right" vertical="center"/>
    </xf>
    <xf numFmtId="0" fontId="11" fillId="81" borderId="49" xfId="0" applyFont="1" applyFill="1" applyBorder="1" applyAlignment="1">
      <alignment horizontal="right" vertical="center" justifyLastLine="1"/>
    </xf>
    <xf numFmtId="38" fontId="11" fillId="81" borderId="41" xfId="110" applyFont="1" applyFill="1" applyBorder="1" applyAlignment="1">
      <alignment vertical="center" justifyLastLine="1"/>
    </xf>
    <xf numFmtId="0" fontId="9" fillId="0" borderId="0" xfId="0" applyFont="1" applyAlignment="1">
      <alignment horizontal="distributed" vertical="center" justifyLastLine="1"/>
    </xf>
    <xf numFmtId="177" fontId="11" fillId="2" borderId="4" xfId="0" quotePrefix="1" applyNumberFormat="1" applyFont="1" applyFill="1" applyBorder="1" applyAlignment="1">
      <alignment horizontal="right" vertical="center"/>
    </xf>
    <xf numFmtId="0" fontId="0" fillId="0" borderId="0" xfId="0" applyAlignment="1">
      <alignment horizontal="right" vertical="center"/>
    </xf>
    <xf numFmtId="182" fontId="0" fillId="0" borderId="0" xfId="0" applyNumberFormat="1">
      <alignment vertical="center"/>
    </xf>
    <xf numFmtId="183" fontId="0" fillId="0" borderId="0" xfId="0" applyNumberFormat="1">
      <alignment vertical="center"/>
    </xf>
    <xf numFmtId="0" fontId="0" fillId="0" borderId="0" xfId="0" applyAlignment="1">
      <alignment horizontal="left" vertical="center"/>
    </xf>
    <xf numFmtId="0" fontId="0" fillId="0" borderId="17" xfId="0" applyBorder="1">
      <alignment vertical="center"/>
    </xf>
    <xf numFmtId="0" fontId="0" fillId="0" borderId="0" xfId="0" applyAlignment="1">
      <alignment horizontal="center" vertical="center"/>
    </xf>
    <xf numFmtId="0" fontId="0" fillId="0" borderId="16" xfId="0"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top"/>
    </xf>
    <xf numFmtId="0" fontId="0" fillId="0" borderId="16" xfId="0" applyBorder="1" applyAlignment="1">
      <alignment horizontal="center" vertical="center"/>
    </xf>
    <xf numFmtId="0" fontId="0" fillId="0" borderId="20" xfId="0" applyBorder="1">
      <alignment vertical="center"/>
    </xf>
    <xf numFmtId="178" fontId="0" fillId="0" borderId="0" xfId="0" applyNumberFormat="1">
      <alignment vertical="center"/>
    </xf>
    <xf numFmtId="177" fontId="0" fillId="0" borderId="0" xfId="0" applyNumberFormat="1" applyAlignment="1">
      <alignment horizontal="right" vertical="center"/>
    </xf>
    <xf numFmtId="177" fontId="0" fillId="0" borderId="0" xfId="0" applyNumberFormat="1">
      <alignment vertical="center"/>
    </xf>
    <xf numFmtId="0" fontId="0" fillId="0" borderId="12" xfId="0" applyBorder="1">
      <alignment vertical="center"/>
    </xf>
    <xf numFmtId="0" fontId="0" fillId="0" borderId="4" xfId="0" applyBorder="1">
      <alignment vertical="center"/>
    </xf>
    <xf numFmtId="0" fontId="0" fillId="0" borderId="16" xfId="0" applyBorder="1">
      <alignment vertical="center"/>
    </xf>
    <xf numFmtId="178" fontId="0" fillId="0" borderId="0" xfId="0" applyNumberFormat="1" applyAlignment="1">
      <alignment horizontal="right" vertical="center"/>
    </xf>
    <xf numFmtId="0" fontId="0" fillId="0" borderId="20" xfId="0" applyBorder="1" applyAlignment="1">
      <alignment horizontal="right" vertical="center"/>
    </xf>
    <xf numFmtId="177" fontId="0" fillId="5" borderId="4" xfId="0" applyNumberFormat="1" applyFill="1" applyBorder="1" applyAlignment="1">
      <alignment horizontal="right" vertical="center"/>
    </xf>
    <xf numFmtId="186" fontId="0" fillId="0" borderId="0" xfId="0" applyNumberFormat="1">
      <alignment vertical="center"/>
    </xf>
    <xf numFmtId="185" fontId="0" fillId="0" borderId="0" xfId="0" applyNumberFormat="1" applyAlignment="1">
      <alignment horizontal="right" vertical="center"/>
    </xf>
    <xf numFmtId="185" fontId="0" fillId="0" borderId="0" xfId="0" applyNumberFormat="1">
      <alignment vertical="center"/>
    </xf>
    <xf numFmtId="178" fontId="0" fillId="2" borderId="0" xfId="0" applyNumberFormat="1" applyFill="1" applyAlignment="1">
      <alignment horizontal="right" vertical="center"/>
    </xf>
    <xf numFmtId="182" fontId="0" fillId="0" borderId="0" xfId="0" applyNumberFormat="1" applyAlignment="1">
      <alignment horizontal="right" vertical="center"/>
    </xf>
    <xf numFmtId="178" fontId="0" fillId="2" borderId="0" xfId="0" applyNumberFormat="1" applyFill="1">
      <alignment vertical="center"/>
    </xf>
    <xf numFmtId="0" fontId="0" fillId="0" borderId="24" xfId="0" applyBorder="1" applyAlignment="1">
      <alignment horizontal="center" vertical="center"/>
    </xf>
    <xf numFmtId="0" fontId="0" fillId="0" borderId="99" xfId="0" applyBorder="1">
      <alignment vertical="center"/>
    </xf>
    <xf numFmtId="0" fontId="0" fillId="0" borderId="100" xfId="0" applyBorder="1">
      <alignment vertical="center"/>
    </xf>
    <xf numFmtId="0" fontId="0" fillId="0" borderId="101" xfId="0" applyBorder="1">
      <alignment vertical="center"/>
    </xf>
    <xf numFmtId="0" fontId="0" fillId="5" borderId="32" xfId="0" applyFill="1" applyBorder="1" applyAlignment="1">
      <alignment horizontal="center" vertical="center"/>
    </xf>
    <xf numFmtId="0" fontId="0" fillId="5" borderId="101" xfId="0" applyFill="1" applyBorder="1" applyAlignment="1">
      <alignment horizontal="center" vertical="center"/>
    </xf>
    <xf numFmtId="0" fontId="0" fillId="5" borderId="102" xfId="0" applyFill="1" applyBorder="1" applyAlignment="1">
      <alignment horizontal="center" vertical="center"/>
    </xf>
    <xf numFmtId="0" fontId="0" fillId="0" borderId="26" xfId="0" applyBorder="1">
      <alignment vertical="center"/>
    </xf>
    <xf numFmtId="0" fontId="0" fillId="0" borderId="103" xfId="0" applyBorder="1" applyAlignment="1">
      <alignment vertical="center" wrapText="1"/>
    </xf>
    <xf numFmtId="0" fontId="0" fillId="0" borderId="16" xfId="0" applyBorder="1" applyAlignment="1">
      <alignment vertical="center" wrapText="1"/>
    </xf>
    <xf numFmtId="0" fontId="0" fillId="0" borderId="104" xfId="0" applyBorder="1">
      <alignment vertical="center"/>
    </xf>
    <xf numFmtId="0" fontId="0" fillId="0" borderId="105" xfId="0" applyBorder="1" applyAlignment="1">
      <alignment vertical="center" wrapText="1"/>
    </xf>
    <xf numFmtId="0" fontId="0" fillId="0" borderId="60" xfId="0" applyBorder="1">
      <alignment vertical="center"/>
    </xf>
    <xf numFmtId="0" fontId="0" fillId="0" borderId="106" xfId="0" applyBorder="1" applyAlignment="1">
      <alignment vertical="center" wrapText="1"/>
    </xf>
    <xf numFmtId="0" fontId="0" fillId="2" borderId="33" xfId="0" applyFill="1" applyBorder="1" applyAlignment="1">
      <alignment vertical="center" wrapText="1"/>
    </xf>
    <xf numFmtId="0" fontId="0" fillId="0" borderId="26" xfId="0" applyBorder="1" applyAlignment="1">
      <alignment vertical="center" wrapText="1"/>
    </xf>
    <xf numFmtId="0" fontId="0" fillId="2" borderId="26" xfId="0" applyFill="1" applyBorder="1">
      <alignment vertical="center"/>
    </xf>
    <xf numFmtId="0" fontId="0" fillId="2" borderId="103" xfId="0" applyFill="1" applyBorder="1" applyAlignment="1">
      <alignment vertical="center" wrapText="1"/>
    </xf>
    <xf numFmtId="0" fontId="0" fillId="2" borderId="107" xfId="0" applyFill="1" applyBorder="1" applyAlignment="1">
      <alignment vertical="center" wrapText="1"/>
    </xf>
    <xf numFmtId="0" fontId="0" fillId="2" borderId="108" xfId="0" applyFill="1" applyBorder="1" applyAlignment="1">
      <alignment vertical="center" wrapText="1"/>
    </xf>
    <xf numFmtId="0" fontId="0" fillId="0" borderId="109" xfId="0" applyBorder="1" applyAlignment="1">
      <alignment vertical="center" wrapText="1"/>
    </xf>
    <xf numFmtId="0" fontId="0" fillId="81" borderId="105" xfId="0" applyFill="1" applyBorder="1" applyAlignment="1">
      <alignment vertical="center" wrapText="1"/>
    </xf>
    <xf numFmtId="0" fontId="0" fillId="2" borderId="110" xfId="0" applyFill="1" applyBorder="1" applyAlignment="1">
      <alignment horizontal="left" vertical="center" wrapText="1"/>
    </xf>
    <xf numFmtId="0" fontId="0" fillId="81" borderId="109" xfId="0" applyFill="1" applyBorder="1" applyAlignment="1">
      <alignment vertical="center" wrapText="1"/>
    </xf>
    <xf numFmtId="0" fontId="0" fillId="2" borderId="111" xfId="0" applyFill="1" applyBorder="1" applyAlignment="1">
      <alignment horizontal="left" vertical="center" wrapText="1"/>
    </xf>
    <xf numFmtId="0" fontId="0" fillId="2" borderId="112" xfId="0" applyFill="1" applyBorder="1" applyAlignment="1">
      <alignment vertical="center" wrapText="1"/>
    </xf>
    <xf numFmtId="0" fontId="0" fillId="0" borderId="113" xfId="0" applyBorder="1">
      <alignment vertical="center"/>
    </xf>
    <xf numFmtId="0" fontId="0" fillId="0" borderId="114" xfId="0" applyBorder="1">
      <alignment vertical="center"/>
    </xf>
    <xf numFmtId="0" fontId="0" fillId="0" borderId="115" xfId="0" applyBorder="1" applyAlignment="1">
      <alignment vertical="center" wrapText="1"/>
    </xf>
    <xf numFmtId="0" fontId="0" fillId="0" borderId="105" xfId="0" applyBorder="1">
      <alignment vertical="center"/>
    </xf>
    <xf numFmtId="0" fontId="0" fillId="81" borderId="105" xfId="0" applyFill="1" applyBorder="1">
      <alignment vertical="center"/>
    </xf>
    <xf numFmtId="0" fontId="0" fillId="0" borderId="116" xfId="0" applyBorder="1">
      <alignment vertical="center"/>
    </xf>
    <xf numFmtId="0" fontId="0" fillId="81" borderId="108" xfId="0" applyFill="1" applyBorder="1">
      <alignment vertical="center"/>
    </xf>
    <xf numFmtId="0" fontId="0" fillId="0" borderId="111" xfId="0" applyBorder="1">
      <alignment vertical="center"/>
    </xf>
    <xf numFmtId="0" fontId="0" fillId="0" borderId="112" xfId="0" applyBorder="1" applyAlignment="1">
      <alignment vertical="center" wrapText="1"/>
    </xf>
    <xf numFmtId="0" fontId="0" fillId="2" borderId="117" xfId="0" applyFill="1" applyBorder="1">
      <alignment vertical="center"/>
    </xf>
    <xf numFmtId="0" fontId="0" fillId="2" borderId="104" xfId="0" applyFill="1" applyBorder="1">
      <alignment vertical="center"/>
    </xf>
    <xf numFmtId="0" fontId="0" fillId="2" borderId="116" xfId="0" applyFill="1" applyBorder="1">
      <alignment vertical="center"/>
    </xf>
    <xf numFmtId="0" fontId="0" fillId="2" borderId="118" xfId="0" applyFill="1" applyBorder="1" applyAlignment="1">
      <alignment vertical="center" wrapText="1"/>
    </xf>
    <xf numFmtId="0" fontId="0" fillId="2" borderId="119" xfId="0" applyFill="1" applyBorder="1">
      <alignment vertical="center"/>
    </xf>
    <xf numFmtId="0" fontId="0" fillId="2" borderId="16" xfId="0" applyFill="1" applyBorder="1">
      <alignment vertical="center"/>
    </xf>
    <xf numFmtId="0" fontId="0" fillId="0" borderId="110" xfId="0" applyBorder="1" applyAlignment="1">
      <alignment horizontal="left" vertical="center"/>
    </xf>
    <xf numFmtId="0" fontId="0" fillId="0" borderId="110" xfId="0" applyBorder="1" applyAlignment="1">
      <alignment horizontal="left" vertical="center" wrapText="1"/>
    </xf>
    <xf numFmtId="0" fontId="0" fillId="0" borderId="108" xfId="0" applyBorder="1" applyAlignment="1">
      <alignment vertical="center" wrapText="1"/>
    </xf>
    <xf numFmtId="0" fontId="0" fillId="2" borderId="117" xfId="0" applyFill="1" applyBorder="1" applyAlignment="1">
      <alignment vertical="center" wrapText="1"/>
    </xf>
    <xf numFmtId="0" fontId="0" fillId="2" borderId="115" xfId="0" applyFill="1" applyBorder="1">
      <alignment vertical="center"/>
    </xf>
    <xf numFmtId="0" fontId="0" fillId="2" borderId="120" xfId="0" applyFill="1" applyBorder="1" applyAlignment="1">
      <alignment vertical="center" wrapText="1"/>
    </xf>
    <xf numFmtId="0" fontId="0" fillId="2" borderId="112" xfId="0" applyFill="1" applyBorder="1">
      <alignment vertical="center"/>
    </xf>
    <xf numFmtId="179" fontId="11" fillId="82" borderId="12" xfId="0" applyNumberFormat="1" applyFont="1" applyFill="1" applyBorder="1" applyAlignment="1" applyProtection="1">
      <alignment horizontal="right" vertical="center"/>
      <protection locked="0"/>
    </xf>
    <xf numFmtId="179" fontId="11" fillId="82" borderId="55" xfId="0" applyNumberFormat="1" applyFont="1" applyFill="1" applyBorder="1" applyAlignment="1" applyProtection="1">
      <alignment horizontal="right" vertical="center"/>
      <protection locked="0"/>
    </xf>
    <xf numFmtId="188" fontId="11" fillId="5" borderId="41" xfId="0" applyNumberFormat="1" applyFont="1" applyFill="1" applyBorder="1" applyAlignment="1" applyProtection="1">
      <alignment horizontal="right" vertical="center"/>
      <protection locked="0"/>
    </xf>
    <xf numFmtId="0" fontId="17" fillId="81" borderId="0" xfId="0" applyFont="1" applyFill="1" applyAlignment="1">
      <alignment horizontal="left" vertical="center"/>
    </xf>
    <xf numFmtId="177" fontId="11" fillId="82" borderId="27" xfId="0" applyNumberFormat="1" applyFont="1" applyFill="1" applyBorder="1" applyAlignment="1">
      <alignment horizontal="right" vertical="center"/>
    </xf>
    <xf numFmtId="177" fontId="11" fillId="83" borderId="4" xfId="0" applyNumberFormat="1" applyFont="1" applyFill="1" applyBorder="1" applyAlignment="1">
      <alignment horizontal="right" vertical="center"/>
    </xf>
    <xf numFmtId="177" fontId="11" fillId="82" borderId="80" xfId="0" applyNumberFormat="1" applyFont="1" applyFill="1" applyBorder="1" applyAlignment="1">
      <alignment vertical="center" shrinkToFit="1"/>
    </xf>
    <xf numFmtId="177" fontId="11" fillId="82" borderId="78" xfId="0" applyNumberFormat="1" applyFont="1" applyFill="1" applyBorder="1" applyAlignment="1">
      <alignment vertical="center" shrinkToFit="1"/>
    </xf>
    <xf numFmtId="177" fontId="11" fillId="82" borderId="90" xfId="0" applyNumberFormat="1" applyFont="1" applyFill="1" applyBorder="1" applyAlignment="1">
      <alignment vertical="center" shrinkToFit="1"/>
    </xf>
    <xf numFmtId="0" fontId="0" fillId="0" borderId="0" xfId="0" applyAlignment="1">
      <alignment vertical="center" shrinkToFit="1"/>
    </xf>
    <xf numFmtId="178" fontId="11" fillId="82" borderId="77" xfId="0" applyNumberFormat="1" applyFont="1" applyFill="1" applyBorder="1" applyAlignment="1">
      <alignment vertical="center" shrinkToFit="1"/>
    </xf>
    <xf numFmtId="0" fontId="11" fillId="82" borderId="74" xfId="0" applyFont="1" applyFill="1" applyBorder="1" applyAlignment="1">
      <alignment vertical="center" shrinkToFit="1"/>
    </xf>
    <xf numFmtId="38" fontId="11" fillId="82" borderId="78" xfId="110" applyFont="1" applyFill="1" applyBorder="1" applyAlignment="1">
      <alignment vertical="center" shrinkToFit="1"/>
    </xf>
    <xf numFmtId="0" fontId="9" fillId="0" borderId="16" xfId="0" applyFont="1" applyBorder="1" applyAlignment="1">
      <alignment vertical="center" shrinkToFit="1"/>
    </xf>
    <xf numFmtId="0" fontId="9" fillId="82" borderId="84" xfId="0" applyFont="1" applyFill="1" applyBorder="1" applyAlignment="1">
      <alignment horizontal="center" vertical="center" shrinkToFit="1"/>
    </xf>
    <xf numFmtId="177" fontId="11" fillId="82" borderId="76" xfId="0" applyNumberFormat="1" applyFont="1" applyFill="1" applyBorder="1" applyAlignment="1">
      <alignment horizontal="right" vertical="center"/>
    </xf>
    <xf numFmtId="181" fontId="11" fillId="0" borderId="20" xfId="0" applyNumberFormat="1" applyFont="1" applyBorder="1" applyAlignment="1">
      <alignment horizontal="right" vertical="center" shrinkToFit="1"/>
    </xf>
    <xf numFmtId="177" fontId="11" fillId="82" borderId="74" xfId="0" applyNumberFormat="1" applyFont="1" applyFill="1" applyBorder="1" applyAlignment="1">
      <alignment horizontal="right" vertical="center" shrinkToFit="1"/>
    </xf>
    <xf numFmtId="178" fontId="11" fillId="82" borderId="78" xfId="0" applyNumberFormat="1" applyFont="1" applyFill="1" applyBorder="1" applyAlignment="1">
      <alignment horizontal="right" vertical="center" shrinkToFit="1"/>
    </xf>
    <xf numFmtId="178" fontId="11" fillId="0" borderId="20" xfId="0" applyNumberFormat="1" applyFont="1" applyBorder="1" applyAlignment="1">
      <alignment horizontal="right" vertical="center" shrinkToFit="1"/>
    </xf>
    <xf numFmtId="177" fontId="9" fillId="82" borderId="75" xfId="0" applyNumberFormat="1" applyFont="1" applyFill="1" applyBorder="1" applyAlignment="1">
      <alignment horizontal="right" vertical="center" shrinkToFit="1"/>
    </xf>
    <xf numFmtId="177" fontId="11" fillId="82" borderId="90" xfId="0" applyNumberFormat="1" applyFont="1" applyFill="1" applyBorder="1" applyAlignment="1">
      <alignment horizontal="right" vertical="center" shrinkToFit="1"/>
    </xf>
    <xf numFmtId="177" fontId="9" fillId="82" borderId="74" xfId="0" applyNumberFormat="1" applyFont="1" applyFill="1" applyBorder="1" applyAlignment="1">
      <alignment horizontal="right" vertical="center" shrinkToFit="1"/>
    </xf>
    <xf numFmtId="177" fontId="9" fillId="82" borderId="77" xfId="0" applyNumberFormat="1" applyFont="1" applyFill="1" applyBorder="1" applyAlignment="1">
      <alignment horizontal="right" vertical="center" shrinkToFit="1"/>
    </xf>
    <xf numFmtId="177" fontId="11" fillId="82" borderId="76" xfId="0" applyNumberFormat="1" applyFont="1" applyFill="1" applyBorder="1" applyAlignment="1">
      <alignment horizontal="right" vertical="center" shrinkToFit="1"/>
    </xf>
    <xf numFmtId="177" fontId="11" fillId="82" borderId="74" xfId="0" applyNumberFormat="1" applyFont="1" applyFill="1" applyBorder="1" applyAlignment="1" applyProtection="1">
      <alignment horizontal="right" vertical="center" shrinkToFit="1"/>
      <protection locked="0"/>
    </xf>
    <xf numFmtId="178" fontId="11" fillId="82" borderId="77" xfId="0" applyNumberFormat="1" applyFont="1" applyFill="1" applyBorder="1" applyAlignment="1" applyProtection="1">
      <alignment horizontal="right" vertical="center" shrinkToFit="1"/>
      <protection locked="0"/>
    </xf>
    <xf numFmtId="177" fontId="11" fillId="82" borderId="77" xfId="0" applyNumberFormat="1" applyFont="1" applyFill="1" applyBorder="1" applyAlignment="1" applyProtection="1">
      <alignment horizontal="right" vertical="center" shrinkToFit="1"/>
      <protection locked="0"/>
    </xf>
    <xf numFmtId="177" fontId="11" fillId="82" borderId="78" xfId="0" applyNumberFormat="1" applyFont="1" applyFill="1" applyBorder="1" applyAlignment="1" applyProtection="1">
      <alignment horizontal="right" vertical="center" shrinkToFit="1"/>
      <protection locked="0"/>
    </xf>
    <xf numFmtId="0" fontId="0" fillId="0" borderId="0" xfId="0" applyAlignment="1">
      <alignment horizontal="right" vertical="center" shrinkToFit="1"/>
    </xf>
    <xf numFmtId="177" fontId="11" fillId="81" borderId="0" xfId="0" applyNumberFormat="1" applyFont="1" applyFill="1" applyAlignment="1">
      <alignment horizontal="right" vertical="center"/>
    </xf>
    <xf numFmtId="178" fontId="11" fillId="82" borderId="4" xfId="136" applyNumberFormat="1" applyFont="1" applyFill="1" applyBorder="1" applyAlignment="1">
      <alignment horizontal="right" vertical="center"/>
    </xf>
    <xf numFmtId="177" fontId="11" fillId="82" borderId="12" xfId="136" applyNumberFormat="1" applyFont="1" applyFill="1" applyBorder="1" applyAlignment="1">
      <alignment horizontal="right" vertical="center"/>
    </xf>
    <xf numFmtId="178" fontId="11" fillId="82" borderId="55" xfId="136" applyNumberFormat="1" applyFont="1" applyFill="1" applyBorder="1" applyAlignment="1">
      <alignment horizontal="right" vertical="center"/>
    </xf>
    <xf numFmtId="0" fontId="18" fillId="0" borderId="0" xfId="0" applyFont="1" applyAlignment="1">
      <alignment horizontal="left" vertical="center" wrapText="1"/>
    </xf>
    <xf numFmtId="0" fontId="19" fillId="0" borderId="0" xfId="0" applyFont="1" applyAlignment="1">
      <alignment horizontal="left" vertical="center"/>
    </xf>
    <xf numFmtId="0" fontId="20" fillId="0" borderId="0" xfId="0" applyFont="1" applyAlignment="1">
      <alignment horizontal="left" vertical="center" wrapText="1"/>
    </xf>
    <xf numFmtId="49" fontId="19" fillId="0" borderId="0" xfId="0" applyNumberFormat="1" applyFont="1">
      <alignment vertical="center"/>
    </xf>
    <xf numFmtId="0" fontId="0" fillId="0" borderId="0" xfId="0" applyAlignment="1">
      <alignment vertical="center" wrapText="1"/>
    </xf>
    <xf numFmtId="177" fontId="17" fillId="0" borderId="0" xfId="0" applyNumberFormat="1" applyFont="1">
      <alignment vertical="center"/>
    </xf>
    <xf numFmtId="177" fontId="17" fillId="0" borderId="0" xfId="0" applyNumberFormat="1" applyFont="1" applyAlignment="1">
      <alignment vertical="center" wrapText="1"/>
    </xf>
    <xf numFmtId="0" fontId="18" fillId="0" borderId="0" xfId="0" applyFont="1" applyAlignment="1">
      <alignment horizontal="right" vertical="center"/>
    </xf>
    <xf numFmtId="0" fontId="19" fillId="0" borderId="0" xfId="0" applyFont="1" applyAlignment="1">
      <alignment horizontal="left" vertical="center" wrapText="1"/>
    </xf>
    <xf numFmtId="49" fontId="17" fillId="0" borderId="0" xfId="0" applyNumberFormat="1" applyFont="1">
      <alignment vertical="center"/>
    </xf>
    <xf numFmtId="0" fontId="19" fillId="0" borderId="0" xfId="0" applyFont="1" applyAlignment="1">
      <alignment vertical="center" wrapText="1"/>
    </xf>
    <xf numFmtId="0" fontId="19" fillId="0" borderId="0" xfId="0" applyFont="1">
      <alignment vertical="center"/>
    </xf>
    <xf numFmtId="0" fontId="18" fillId="0" borderId="0" xfId="136" applyFont="1">
      <alignment vertical="center"/>
    </xf>
    <xf numFmtId="0" fontId="17" fillId="0" borderId="0" xfId="136" applyFont="1">
      <alignment vertical="center"/>
    </xf>
    <xf numFmtId="0" fontId="18" fillId="0" borderId="0" xfId="136" applyFont="1" applyAlignment="1">
      <alignment vertical="center" wrapText="1"/>
    </xf>
    <xf numFmtId="0" fontId="18" fillId="0" borderId="0" xfId="137" applyFont="1" applyAlignment="1">
      <alignment vertical="center"/>
    </xf>
    <xf numFmtId="0" fontId="28" fillId="0" borderId="0" xfId="136" applyFont="1">
      <alignment vertical="center"/>
    </xf>
    <xf numFmtId="0" fontId="0" fillId="0" borderId="0" xfId="137" applyFont="1" applyAlignment="1">
      <alignment vertical="center"/>
    </xf>
    <xf numFmtId="0" fontId="19" fillId="0" borderId="0" xfId="136" applyFont="1" applyAlignment="1">
      <alignment vertical="center" wrapText="1"/>
    </xf>
    <xf numFmtId="0" fontId="19" fillId="0" borderId="0" xfId="136" applyFont="1">
      <alignment vertical="center"/>
    </xf>
    <xf numFmtId="0" fontId="17" fillId="0" borderId="14" xfId="0" applyFont="1" applyBorder="1" applyAlignment="1">
      <alignment horizontal="left" vertical="center"/>
    </xf>
    <xf numFmtId="0" fontId="29" fillId="0" borderId="0" xfId="0" applyFont="1" applyAlignment="1">
      <alignment vertical="center" wrapText="1"/>
    </xf>
    <xf numFmtId="0" fontId="17" fillId="2" borderId="0" xfId="0" applyFont="1" applyFill="1">
      <alignment vertical="center"/>
    </xf>
    <xf numFmtId="0" fontId="18" fillId="0" borderId="0" xfId="0" applyFont="1" applyAlignment="1">
      <alignment horizontal="center" vertical="center" wrapText="1"/>
    </xf>
    <xf numFmtId="178" fontId="11" fillId="0" borderId="0" xfId="0" applyNumberFormat="1" applyFont="1">
      <alignment vertical="center"/>
    </xf>
    <xf numFmtId="177" fontId="11" fillId="0" borderId="0" xfId="0" applyNumberFormat="1" applyFont="1" applyProtection="1">
      <alignment vertical="center"/>
      <protection locked="0"/>
    </xf>
    <xf numFmtId="178" fontId="11" fillId="0" borderId="0" xfId="0" applyNumberFormat="1" applyFont="1" applyProtection="1">
      <alignment vertical="center"/>
      <protection locked="0"/>
    </xf>
    <xf numFmtId="0" fontId="3" fillId="0" borderId="0" xfId="0" applyFont="1" applyAlignment="1">
      <alignment horizontal="right" vertical="center"/>
    </xf>
    <xf numFmtId="178" fontId="11" fillId="0" borderId="12" xfId="0" quotePrefix="1" applyNumberFormat="1" applyFont="1" applyBorder="1" applyAlignment="1" applyProtection="1">
      <alignment horizontal="right" vertical="center"/>
      <protection locked="0"/>
    </xf>
    <xf numFmtId="177" fontId="11" fillId="10" borderId="121" xfId="0" applyNumberFormat="1" applyFont="1" applyFill="1" applyBorder="1" applyAlignment="1" applyProtection="1">
      <alignment horizontal="right" vertical="center"/>
      <protection locked="0"/>
    </xf>
    <xf numFmtId="177" fontId="11" fillId="2" borderId="70" xfId="0" applyNumberFormat="1" applyFont="1" applyFill="1" applyBorder="1" applyAlignment="1" applyProtection="1">
      <alignment horizontal="right" vertical="center"/>
      <protection locked="0"/>
    </xf>
    <xf numFmtId="49" fontId="11" fillId="0" borderId="4" xfId="0" applyNumberFormat="1" applyFont="1" applyBorder="1" applyAlignment="1" applyProtection="1">
      <alignment horizontal="right" vertical="center"/>
      <protection locked="0"/>
    </xf>
    <xf numFmtId="49" fontId="11" fillId="82" borderId="4" xfId="0" applyNumberFormat="1" applyFont="1" applyFill="1" applyBorder="1" applyAlignment="1" applyProtection="1">
      <alignment horizontal="right" vertical="center"/>
      <protection locked="0"/>
    </xf>
    <xf numFmtId="1" fontId="11" fillId="2" borderId="54" xfId="0" applyNumberFormat="1" applyFont="1" applyFill="1" applyBorder="1" applyAlignment="1">
      <alignment horizontal="right" vertical="center"/>
    </xf>
    <xf numFmtId="177" fontId="11" fillId="5" borderId="76" xfId="0" applyNumberFormat="1" applyFont="1" applyFill="1" applyBorder="1">
      <alignment vertical="center"/>
    </xf>
    <xf numFmtId="49" fontId="11" fillId="0" borderId="55" xfId="0" applyNumberFormat="1" applyFont="1" applyBorder="1" applyAlignment="1" applyProtection="1">
      <alignment horizontal="right" vertical="center"/>
      <protection locked="0"/>
    </xf>
    <xf numFmtId="49" fontId="11" fillId="82" borderId="55" xfId="0" applyNumberFormat="1" applyFont="1" applyFill="1" applyBorder="1" applyAlignment="1" applyProtection="1">
      <alignment horizontal="right" vertical="center"/>
      <protection locked="0"/>
    </xf>
    <xf numFmtId="178" fontId="11" fillId="0" borderId="55" xfId="0" quotePrefix="1" applyNumberFormat="1" applyFont="1" applyBorder="1" applyAlignment="1" applyProtection="1">
      <alignment horizontal="right" vertical="center"/>
      <protection locked="0"/>
    </xf>
    <xf numFmtId="178" fontId="11" fillId="81" borderId="67" xfId="0" applyNumberFormat="1" applyFont="1" applyFill="1" applyBorder="1" applyAlignment="1" applyProtection="1">
      <alignment horizontal="right" vertical="center"/>
      <protection locked="0"/>
    </xf>
    <xf numFmtId="178" fontId="42" fillId="0" borderId="54" xfId="0" applyNumberFormat="1" applyFont="1" applyBorder="1" applyAlignment="1" applyProtection="1">
      <alignment horizontal="right" vertical="center"/>
      <protection locked="0"/>
    </xf>
    <xf numFmtId="178" fontId="42" fillId="0" borderId="4" xfId="0" applyNumberFormat="1" applyFont="1" applyBorder="1" applyAlignment="1" applyProtection="1">
      <alignment horizontal="right" vertical="center"/>
      <protection locked="0"/>
    </xf>
    <xf numFmtId="178" fontId="42" fillId="0" borderId="12" xfId="0" applyNumberFormat="1" applyFont="1" applyBorder="1" applyAlignment="1" applyProtection="1">
      <alignment horizontal="right" vertical="center"/>
      <protection locked="0"/>
    </xf>
    <xf numFmtId="178" fontId="42" fillId="0" borderId="61" xfId="0" applyNumberFormat="1" applyFont="1" applyBorder="1" applyAlignment="1" applyProtection="1">
      <alignment horizontal="right" vertical="center"/>
      <protection locked="0"/>
    </xf>
    <xf numFmtId="178" fontId="42" fillId="0" borderId="55" xfId="0" applyNumberFormat="1" applyFont="1" applyBorder="1" applyAlignment="1" applyProtection="1">
      <alignment horizontal="right" vertical="center"/>
      <protection locked="0"/>
    </xf>
    <xf numFmtId="189" fontId="43" fillId="0" borderId="12" xfId="0" applyNumberFormat="1" applyFont="1" applyBorder="1" applyAlignment="1" applyProtection="1">
      <alignment horizontal="right" vertical="center"/>
      <protection locked="0"/>
    </xf>
    <xf numFmtId="189" fontId="11" fillId="5" borderId="13" xfId="0" applyNumberFormat="1" applyFont="1" applyFill="1" applyBorder="1" applyAlignment="1" applyProtection="1">
      <alignment horizontal="right" vertical="center"/>
      <protection locked="0"/>
    </xf>
    <xf numFmtId="189" fontId="11" fillId="2" borderId="12" xfId="0" applyNumberFormat="1" applyFont="1" applyFill="1" applyBorder="1" applyAlignment="1" applyProtection="1">
      <alignment horizontal="right" vertical="center"/>
      <protection locked="0"/>
    </xf>
    <xf numFmtId="189" fontId="11" fillId="5" borderId="12" xfId="0" applyNumberFormat="1" applyFont="1" applyFill="1" applyBorder="1" applyAlignment="1" applyProtection="1">
      <alignment horizontal="right" vertical="center"/>
      <protection locked="0"/>
    </xf>
    <xf numFmtId="189" fontId="11" fillId="0" borderId="12" xfId="0" applyNumberFormat="1" applyFont="1" applyBorder="1" applyAlignment="1" applyProtection="1">
      <alignment horizontal="right" vertical="center"/>
      <protection locked="0"/>
    </xf>
    <xf numFmtId="189" fontId="11" fillId="82" borderId="12" xfId="0" applyNumberFormat="1" applyFont="1" applyFill="1" applyBorder="1" applyAlignment="1" applyProtection="1">
      <alignment horizontal="right" vertical="center"/>
      <protection locked="0"/>
    </xf>
    <xf numFmtId="189" fontId="11" fillId="81" borderId="12" xfId="0" applyNumberFormat="1" applyFont="1" applyFill="1" applyBorder="1" applyAlignment="1" applyProtection="1">
      <alignment horizontal="right" vertical="center"/>
      <protection locked="0"/>
    </xf>
    <xf numFmtId="38" fontId="11" fillId="2" borderId="41" xfId="110" applyFont="1" applyFill="1" applyBorder="1" applyAlignment="1">
      <alignment vertical="center"/>
    </xf>
    <xf numFmtId="55" fontId="44" fillId="2" borderId="0" xfId="0" applyNumberFormat="1" applyFont="1" applyFill="1" applyAlignment="1">
      <alignment horizontal="center"/>
    </xf>
    <xf numFmtId="55" fontId="45" fillId="2" borderId="0" xfId="0" applyNumberFormat="1" applyFont="1" applyFill="1" applyAlignment="1">
      <alignment horizontal="center" vertical="center"/>
    </xf>
    <xf numFmtId="0" fontId="11" fillId="5" borderId="27" xfId="0" applyFont="1" applyFill="1" applyBorder="1" applyAlignment="1" applyProtection="1">
      <alignment horizontal="right" vertical="center"/>
      <protection locked="0"/>
    </xf>
    <xf numFmtId="0" fontId="11" fillId="2" borderId="4" xfId="0" applyFont="1" applyFill="1" applyBorder="1" applyAlignment="1" applyProtection="1">
      <alignment horizontal="right" vertical="center"/>
      <protection locked="0"/>
    </xf>
    <xf numFmtId="0" fontId="11" fillId="0" borderId="4" xfId="0" applyFont="1" applyBorder="1" applyAlignment="1" applyProtection="1">
      <alignment horizontal="right" vertical="center"/>
      <protection locked="0"/>
    </xf>
    <xf numFmtId="0" fontId="11" fillId="82" borderId="4" xfId="0" applyFont="1" applyFill="1" applyBorder="1" applyAlignment="1" applyProtection="1">
      <alignment horizontal="right" vertical="center"/>
      <protection locked="0"/>
    </xf>
    <xf numFmtId="0" fontId="11" fillId="0" borderId="12" xfId="0" applyFont="1" applyBorder="1" applyAlignment="1" applyProtection="1">
      <alignment horizontal="right" vertical="center"/>
      <protection locked="0"/>
    </xf>
    <xf numFmtId="0" fontId="11" fillId="82" borderId="12" xfId="0" applyFont="1" applyFill="1" applyBorder="1" applyAlignment="1" applyProtection="1">
      <alignment horizontal="right" vertical="center"/>
      <protection locked="0"/>
    </xf>
    <xf numFmtId="0" fontId="11" fillId="0" borderId="4" xfId="0" quotePrefix="1" applyFont="1" applyBorder="1" applyAlignment="1" applyProtection="1">
      <alignment horizontal="right" vertical="center"/>
      <protection locked="0"/>
    </xf>
    <xf numFmtId="0" fontId="11" fillId="81" borderId="4" xfId="0" applyFont="1" applyFill="1" applyBorder="1" applyAlignment="1" applyProtection="1">
      <alignment horizontal="right" vertical="center"/>
      <protection locked="0"/>
    </xf>
    <xf numFmtId="0" fontId="11" fillId="81" borderId="68" xfId="0" applyFont="1" applyFill="1" applyBorder="1" applyAlignment="1" applyProtection="1">
      <alignment horizontal="right" vertical="center"/>
      <protection locked="0"/>
    </xf>
    <xf numFmtId="177" fontId="11" fillId="83" borderId="4" xfId="0" applyNumberFormat="1" applyFont="1" applyFill="1" applyBorder="1" applyAlignment="1" applyProtection="1">
      <alignment horizontal="right" vertical="center"/>
      <protection locked="0"/>
    </xf>
    <xf numFmtId="177" fontId="17" fillId="0" borderId="0" xfId="136" applyNumberFormat="1" applyFont="1" applyAlignment="1">
      <alignment horizontal="left" vertical="center"/>
    </xf>
    <xf numFmtId="180" fontId="11" fillId="0" borderId="68" xfId="0" applyNumberFormat="1" applyFont="1" applyBorder="1" applyProtection="1">
      <alignment vertical="center"/>
      <protection locked="0"/>
    </xf>
    <xf numFmtId="38" fontId="11" fillId="82" borderId="41" xfId="110" applyFont="1" applyFill="1" applyBorder="1" applyAlignment="1">
      <alignment horizontal="right" vertical="center" justifyLastLine="1"/>
    </xf>
    <xf numFmtId="178" fontId="77" fillId="81" borderId="12" xfId="0" applyNumberFormat="1" applyFont="1" applyFill="1" applyBorder="1" applyAlignment="1" applyProtection="1">
      <alignment horizontal="right" vertical="center"/>
      <protection locked="0"/>
    </xf>
    <xf numFmtId="178" fontId="77" fillId="81" borderId="55" xfId="0" applyNumberFormat="1" applyFont="1" applyFill="1" applyBorder="1" applyAlignment="1" applyProtection="1">
      <alignment horizontal="right" vertical="center"/>
      <protection locked="0"/>
    </xf>
    <xf numFmtId="177" fontId="77" fillId="0" borderId="49" xfId="136" applyNumberFormat="1" applyFont="1" applyBorder="1" applyAlignment="1">
      <alignment horizontal="right" vertical="center"/>
    </xf>
    <xf numFmtId="177" fontId="77" fillId="0" borderId="55" xfId="136" applyNumberFormat="1" applyFont="1" applyBorder="1" applyAlignment="1">
      <alignment horizontal="right" vertical="center"/>
    </xf>
    <xf numFmtId="177" fontId="77" fillId="0" borderId="91" xfId="0" applyNumberFormat="1" applyFont="1" applyBorder="1" applyAlignment="1" applyProtection="1">
      <alignment horizontal="right" vertical="center"/>
      <protection locked="0"/>
    </xf>
    <xf numFmtId="177" fontId="78" fillId="2" borderId="4" xfId="0" applyNumberFormat="1" applyFont="1" applyFill="1" applyBorder="1" applyAlignment="1" applyProtection="1">
      <alignment horizontal="right" vertical="center"/>
      <protection locked="0"/>
    </xf>
    <xf numFmtId="0" fontId="9" fillId="0" borderId="28" xfId="0" applyFont="1" applyBorder="1" applyAlignment="1">
      <alignment horizontal="center" vertical="center" shrinkToFit="1"/>
    </xf>
    <xf numFmtId="0" fontId="0" fillId="2" borderId="0" xfId="0" applyFill="1" applyAlignment="1">
      <alignment vertical="center" wrapText="1"/>
    </xf>
    <xf numFmtId="0" fontId="0" fillId="0" borderId="0" xfId="0" applyAlignment="1">
      <alignment vertical="center" wrapText="1"/>
    </xf>
    <xf numFmtId="0" fontId="14" fillId="2" borderId="0" xfId="0" applyFont="1" applyFill="1" applyAlignment="1">
      <alignment horizontal="center" vertical="center"/>
    </xf>
    <xf numFmtId="0" fontId="0" fillId="2" borderId="0" xfId="0" applyFill="1" applyAlignment="1">
      <alignment horizontal="center" vertical="center"/>
    </xf>
    <xf numFmtId="0" fontId="0" fillId="2" borderId="33" xfId="0" applyFill="1" applyBorder="1" applyAlignment="1">
      <alignment horizontal="left" vertical="center"/>
    </xf>
    <xf numFmtId="0" fontId="0" fillId="2" borderId="20" xfId="0" applyFill="1" applyBorder="1" applyAlignment="1">
      <alignment horizontal="left" vertical="center"/>
    </xf>
    <xf numFmtId="0" fontId="0" fillId="2" borderId="38" xfId="0" applyFill="1" applyBorder="1" applyAlignment="1">
      <alignment horizontal="left" vertical="center"/>
    </xf>
    <xf numFmtId="0" fontId="0" fillId="0" borderId="103" xfId="0" applyBorder="1" applyAlignment="1">
      <alignment vertical="center" wrapText="1"/>
    </xf>
    <xf numFmtId="0" fontId="0" fillId="0" borderId="109" xfId="0" applyBorder="1">
      <alignment vertical="center"/>
    </xf>
    <xf numFmtId="0" fontId="0" fillId="2" borderId="110" xfId="0" applyFill="1" applyBorder="1" applyAlignment="1">
      <alignment horizontal="left" vertical="center"/>
    </xf>
    <xf numFmtId="0" fontId="0" fillId="2" borderId="122" xfId="0" applyFill="1" applyBorder="1" applyAlignment="1">
      <alignment horizontal="left" vertical="center"/>
    </xf>
    <xf numFmtId="0" fontId="0" fillId="2" borderId="123" xfId="0" applyFill="1" applyBorder="1" applyAlignment="1">
      <alignment horizontal="left" vertical="center"/>
    </xf>
    <xf numFmtId="0" fontId="0" fillId="2" borderId="108" xfId="0" applyFill="1" applyBorder="1" applyAlignment="1">
      <alignment horizontal="left" vertical="center" wrapText="1"/>
    </xf>
    <xf numFmtId="0" fontId="0" fillId="2" borderId="109" xfId="0" applyFill="1" applyBorder="1" applyAlignment="1">
      <alignment horizontal="left" vertical="center" wrapText="1"/>
    </xf>
    <xf numFmtId="0" fontId="0" fillId="2" borderId="124" xfId="0" applyFill="1" applyBorder="1" applyAlignment="1">
      <alignment horizontal="left" vertical="center" wrapText="1"/>
    </xf>
    <xf numFmtId="0" fontId="0" fillId="2" borderId="108" xfId="0" applyFill="1" applyBorder="1" applyAlignment="1">
      <alignment vertical="center" wrapText="1"/>
    </xf>
    <xf numFmtId="0" fontId="0" fillId="0" borderId="109" xfId="0" applyBorder="1" applyAlignment="1">
      <alignment vertical="center" wrapText="1"/>
    </xf>
    <xf numFmtId="0" fontId="0" fillId="0" borderId="124" xfId="0" applyBorder="1">
      <alignment vertical="center"/>
    </xf>
    <xf numFmtId="0" fontId="0" fillId="2" borderId="33" xfId="0" applyFill="1" applyBorder="1" applyAlignment="1">
      <alignment horizontal="center" vertical="center" wrapText="1"/>
    </xf>
    <xf numFmtId="0" fontId="0" fillId="2" borderId="38" xfId="0" applyFill="1" applyBorder="1" applyAlignment="1">
      <alignment horizontal="center" vertical="center" wrapText="1"/>
    </xf>
    <xf numFmtId="0" fontId="4" fillId="0" borderId="0" xfId="0" applyFont="1" applyAlignment="1">
      <alignment horizontal="center" vertical="center" wrapText="1"/>
    </xf>
    <xf numFmtId="0" fontId="0" fillId="0" borderId="33" xfId="0" applyBorder="1" applyAlignment="1">
      <alignment vertical="center" wrapText="1"/>
    </xf>
    <xf numFmtId="0" fontId="0" fillId="0" borderId="20" xfId="0" applyBorder="1">
      <alignment vertical="center"/>
    </xf>
    <xf numFmtId="0" fontId="0" fillId="0" borderId="38" xfId="0" applyBorder="1">
      <alignment vertical="center"/>
    </xf>
    <xf numFmtId="0" fontId="0" fillId="2" borderId="118" xfId="0" applyFill="1" applyBorder="1" applyAlignment="1">
      <alignment horizontal="left" vertical="center"/>
    </xf>
    <xf numFmtId="0" fontId="0" fillId="2" borderId="125" xfId="0" applyFill="1" applyBorder="1" applyAlignment="1">
      <alignment horizontal="left" vertical="center"/>
    </xf>
    <xf numFmtId="0" fontId="0" fillId="2" borderId="110" xfId="0" applyFill="1" applyBorder="1">
      <alignment vertical="center"/>
    </xf>
    <xf numFmtId="0" fontId="0" fillId="0" borderId="123" xfId="0" applyBorder="1">
      <alignment vertical="center"/>
    </xf>
    <xf numFmtId="0" fontId="17" fillId="0" borderId="0" xfId="0" applyFont="1" applyAlignment="1">
      <alignment horizontal="left" vertical="top" wrapText="1"/>
    </xf>
    <xf numFmtId="0" fontId="9" fillId="0" borderId="27" xfId="0" applyFont="1" applyBorder="1" applyAlignment="1">
      <alignment horizontal="center" vertical="center" wrapText="1"/>
    </xf>
    <xf numFmtId="0" fontId="0" fillId="0" borderId="4" xfId="0" applyBorder="1" applyAlignment="1">
      <alignment vertical="center" wrapText="1"/>
    </xf>
    <xf numFmtId="0" fontId="0" fillId="0" borderId="6" xfId="0" applyBorder="1" applyAlignment="1">
      <alignment vertical="center" wrapText="1"/>
    </xf>
    <xf numFmtId="0" fontId="9" fillId="0" borderId="63" xfId="0" applyFont="1" applyBorder="1" applyAlignment="1">
      <alignment horizontal="distributed" vertical="center" justifyLastLine="1" shrinkToFit="1"/>
    </xf>
    <xf numFmtId="0" fontId="0" fillId="0" borderId="49" xfId="0" applyBorder="1" applyAlignment="1">
      <alignment horizontal="distributed" vertical="center" justifyLastLine="1"/>
    </xf>
    <xf numFmtId="0" fontId="0" fillId="0" borderId="50" xfId="0" applyBorder="1" applyAlignment="1">
      <alignment horizontal="distributed" vertical="center" justifyLastLine="1"/>
    </xf>
    <xf numFmtId="0" fontId="9" fillId="0" borderId="126" xfId="0" applyFont="1" applyBorder="1" applyAlignment="1">
      <alignment horizontal="center" vertical="center"/>
    </xf>
    <xf numFmtId="0" fontId="9" fillId="0" borderId="7" xfId="0" applyFont="1" applyBorder="1" applyAlignment="1">
      <alignment horizontal="center" vertical="center"/>
    </xf>
    <xf numFmtId="0" fontId="9" fillId="0" borderId="53" xfId="0"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horizontal="left" vertical="center" wrapText="1"/>
    </xf>
    <xf numFmtId="0" fontId="9" fillId="0" borderId="26" xfId="0" applyFont="1" applyBorder="1" applyAlignment="1">
      <alignment horizontal="center" vertical="center" wrapText="1"/>
    </xf>
    <xf numFmtId="0" fontId="9" fillId="0" borderId="49" xfId="0" applyFont="1" applyBorder="1" applyAlignment="1">
      <alignment horizontal="center" vertical="center"/>
    </xf>
    <xf numFmtId="0" fontId="9" fillId="0" borderId="50" xfId="0" applyFont="1" applyBorder="1" applyAlignment="1">
      <alignment horizontal="center" vertical="center"/>
    </xf>
    <xf numFmtId="0" fontId="6" fillId="0" borderId="55" xfId="0" applyFont="1" applyBorder="1" applyAlignment="1">
      <alignment horizontal="center" vertical="center" wrapText="1" shrinkToFit="1"/>
    </xf>
    <xf numFmtId="0" fontId="6" fillId="0" borderId="56" xfId="0" applyFont="1" applyBorder="1" applyAlignment="1">
      <alignment horizontal="center" vertical="center" wrapText="1" shrinkToFit="1"/>
    </xf>
    <xf numFmtId="0" fontId="12" fillId="0" borderId="19" xfId="0" applyFont="1" applyBorder="1" applyAlignment="1">
      <alignment horizontal="distributed" vertical="center"/>
    </xf>
    <xf numFmtId="0" fontId="0" fillId="0" borderId="6" xfId="0" applyBorder="1">
      <alignment vertical="center"/>
    </xf>
    <xf numFmtId="0" fontId="12" fillId="0" borderId="19" xfId="0" applyFont="1" applyBorder="1" applyAlignment="1">
      <alignment horizontal="distributed" vertical="center" wrapText="1"/>
    </xf>
    <xf numFmtId="0" fontId="5" fillId="0" borderId="6" xfId="0" applyFont="1" applyBorder="1" applyAlignment="1">
      <alignment horizontal="distributed" vertical="center" wrapText="1"/>
    </xf>
    <xf numFmtId="177" fontId="7" fillId="0" borderId="0" xfId="0" applyNumberFormat="1" applyFont="1">
      <alignment vertical="center"/>
    </xf>
    <xf numFmtId="0" fontId="6" fillId="0" borderId="0" xfId="0" applyFont="1">
      <alignment vertical="center"/>
    </xf>
    <xf numFmtId="0" fontId="9" fillId="0" borderId="127" xfId="0" applyFont="1" applyBorder="1" applyAlignment="1">
      <alignment horizontal="center" vertical="center"/>
    </xf>
    <xf numFmtId="0" fontId="9" fillId="0" borderId="8" xfId="0" applyFont="1" applyBorder="1" applyAlignment="1">
      <alignment horizontal="center" vertical="center"/>
    </xf>
    <xf numFmtId="0" fontId="9" fillId="0" borderId="28" xfId="0" applyFont="1" applyBorder="1" applyAlignment="1">
      <alignment horizontal="center" vertical="center" wrapText="1"/>
    </xf>
    <xf numFmtId="0" fontId="9" fillId="0" borderId="55" xfId="0" applyFont="1" applyBorder="1" applyAlignment="1">
      <alignment horizontal="center" vertical="center"/>
    </xf>
    <xf numFmtId="0" fontId="6" fillId="0" borderId="12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6" fillId="0" borderId="19" xfId="0" applyFont="1" applyBorder="1" applyAlignment="1">
      <alignment horizontal="center" vertical="center" shrinkToFit="1"/>
    </xf>
    <xf numFmtId="0" fontId="9" fillId="0" borderId="129" xfId="0" applyFont="1" applyBorder="1" applyAlignment="1">
      <alignment horizontal="left" vertical="center" wrapText="1"/>
    </xf>
    <xf numFmtId="0" fontId="0" fillId="0" borderId="5" xfId="0" applyBorder="1" applyAlignment="1">
      <alignment horizontal="left" vertical="center" wrapText="1"/>
    </xf>
    <xf numFmtId="0" fontId="6" fillId="0" borderId="19" xfId="0" applyFont="1" applyBorder="1" applyAlignment="1">
      <alignment horizontal="center" vertical="center" wrapText="1"/>
    </xf>
    <xf numFmtId="0" fontId="0" fillId="0" borderId="6" xfId="0" applyBorder="1" applyAlignment="1">
      <alignment horizontal="center" vertical="center" wrapText="1"/>
    </xf>
    <xf numFmtId="0" fontId="9" fillId="0" borderId="34" xfId="0" applyFont="1" applyBorder="1" applyAlignment="1">
      <alignment horizontal="center" vertical="center" wrapText="1"/>
    </xf>
    <xf numFmtId="0" fontId="0" fillId="0" borderId="54" xfId="0" applyBorder="1" applyAlignment="1">
      <alignment horizontal="center" vertical="center"/>
    </xf>
    <xf numFmtId="0" fontId="0" fillId="0" borderId="39" xfId="0" applyBorder="1" applyAlignment="1">
      <alignment horizontal="center" vertical="center"/>
    </xf>
    <xf numFmtId="0" fontId="6" fillId="0" borderId="41" xfId="0" applyFont="1" applyBorder="1" applyAlignment="1">
      <alignment horizontal="center" vertical="center" wrapText="1"/>
    </xf>
    <xf numFmtId="0" fontId="6" fillId="0" borderId="12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9" fillId="0" borderId="126" xfId="0" applyFont="1" applyBorder="1" applyAlignment="1">
      <alignment horizontal="center" vertical="center" wrapText="1"/>
    </xf>
    <xf numFmtId="0" fontId="0" fillId="0" borderId="53" xfId="0" applyBorder="1" applyAlignment="1">
      <alignment horizontal="center" vertical="center" wrapText="1"/>
    </xf>
    <xf numFmtId="0" fontId="17" fillId="0" borderId="0" xfId="0" applyFont="1" applyAlignment="1">
      <alignment horizontal="left" vertical="center" wrapText="1" shrinkToFit="1"/>
    </xf>
    <xf numFmtId="0" fontId="0" fillId="0" borderId="7" xfId="0" applyBorder="1" applyAlignment="1">
      <alignment horizontal="center" vertical="center"/>
    </xf>
    <xf numFmtId="0" fontId="0" fillId="0" borderId="8" xfId="0" applyBorder="1" applyAlignment="1">
      <alignment horizontal="center" vertical="center"/>
    </xf>
    <xf numFmtId="0" fontId="9" fillId="0" borderId="21" xfId="0" applyFont="1" applyBorder="1" applyAlignment="1">
      <alignment horizontal="center" vertical="center"/>
    </xf>
    <xf numFmtId="0" fontId="9" fillId="0" borderId="12" xfId="0" applyFont="1" applyBorder="1" applyAlignment="1">
      <alignment horizontal="center" vertical="center"/>
    </xf>
    <xf numFmtId="0" fontId="9" fillId="0" borderId="19" xfId="0" applyFont="1" applyBorder="1" applyAlignment="1">
      <alignment horizontal="distributed" vertical="center" wrapText="1"/>
    </xf>
    <xf numFmtId="0" fontId="9" fillId="0" borderId="4" xfId="0" applyFont="1" applyBorder="1" applyAlignment="1">
      <alignment horizontal="distributed" vertical="center"/>
    </xf>
    <xf numFmtId="0" fontId="9" fillId="2" borderId="25" xfId="0" applyFont="1" applyFill="1" applyBorder="1" applyAlignment="1">
      <alignment horizontal="distributed" vertical="center" wrapText="1"/>
    </xf>
    <xf numFmtId="0" fontId="9" fillId="2" borderId="55" xfId="0" applyFont="1" applyFill="1" applyBorder="1" applyAlignment="1">
      <alignment horizontal="distributed" vertical="center"/>
    </xf>
    <xf numFmtId="0" fontId="9" fillId="0" borderId="21" xfId="0" applyFont="1" applyBorder="1" applyAlignment="1">
      <alignment horizontal="distributed" vertical="center" wrapText="1"/>
    </xf>
    <xf numFmtId="0" fontId="0" fillId="0" borderId="30" xfId="0" applyBorder="1">
      <alignment vertical="center"/>
    </xf>
    <xf numFmtId="0" fontId="9"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vertical="center" wrapText="1"/>
    </xf>
    <xf numFmtId="0" fontId="9" fillId="0" borderId="5" xfId="0" applyFont="1" applyBorder="1" applyAlignment="1">
      <alignment horizontal="center" vertical="center"/>
    </xf>
    <xf numFmtId="0" fontId="25" fillId="0" borderId="0" xfId="0" applyFont="1" applyAlignment="1">
      <alignment horizontal="center" vertical="center"/>
    </xf>
    <xf numFmtId="0" fontId="9" fillId="0" borderId="19" xfId="0" applyFont="1" applyBorder="1" applyAlignment="1">
      <alignment horizontal="center" vertical="center"/>
    </xf>
    <xf numFmtId="0" fontId="0" fillId="0" borderId="6" xfId="0" applyBorder="1" applyAlignment="1">
      <alignment horizontal="center" vertical="center"/>
    </xf>
    <xf numFmtId="0" fontId="9" fillId="0" borderId="33"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3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6" xfId="0" applyFont="1" applyBorder="1" applyAlignment="1">
      <alignment horizontal="center" vertical="center" wrapText="1"/>
    </xf>
    <xf numFmtId="0" fontId="17" fillId="2" borderId="4"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9" fillId="0" borderId="25"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18" xfId="0" applyFont="1" applyBorder="1" applyAlignment="1">
      <alignment horizontal="center" vertical="center" wrapText="1"/>
    </xf>
    <xf numFmtId="0" fontId="0" fillId="0" borderId="41" xfId="0" applyBorder="1" applyAlignment="1">
      <alignment horizontal="center" vertical="center" wrapText="1"/>
    </xf>
    <xf numFmtId="0" fontId="0" fillId="0" borderId="128" xfId="0" applyBorder="1" applyAlignment="1">
      <alignment horizontal="center" vertical="center" wrapText="1"/>
    </xf>
    <xf numFmtId="0" fontId="0" fillId="0" borderId="4"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182" fontId="9" fillId="0" borderId="13" xfId="0" applyNumberFormat="1" applyFont="1" applyBorder="1" applyAlignment="1">
      <alignment horizontal="center" vertical="center" shrinkToFit="1"/>
    </xf>
    <xf numFmtId="0" fontId="0" fillId="0" borderId="34" xfId="0" applyBorder="1" applyAlignment="1">
      <alignment vertical="center" shrinkToFit="1"/>
    </xf>
    <xf numFmtId="0" fontId="9" fillId="0" borderId="13" xfId="0" applyFont="1" applyBorder="1" applyAlignment="1">
      <alignment horizontal="center" vertical="center"/>
    </xf>
    <xf numFmtId="183" fontId="9" fillId="0" borderId="34" xfId="0" applyNumberFormat="1" applyFont="1" applyBorder="1" applyAlignment="1">
      <alignment horizontal="center" vertical="center" wrapText="1"/>
    </xf>
    <xf numFmtId="0" fontId="0" fillId="0" borderId="54" xfId="0" applyBorder="1" applyAlignment="1">
      <alignment horizontal="center" vertical="center" wrapText="1"/>
    </xf>
    <xf numFmtId="0" fontId="0" fillId="0" borderId="39" xfId="0"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9" fillId="0" borderId="26" xfId="0" applyFont="1" applyBorder="1" applyAlignment="1">
      <alignment horizontal="center" vertical="center"/>
    </xf>
    <xf numFmtId="0" fontId="9" fillId="0" borderId="14" xfId="0" applyFont="1" applyBorder="1" applyAlignment="1">
      <alignment horizontal="center" vertical="center"/>
    </xf>
    <xf numFmtId="0" fontId="9" fillId="0" borderId="34" xfId="0" applyFont="1" applyBorder="1" applyAlignment="1">
      <alignment horizontal="center" vertical="center"/>
    </xf>
    <xf numFmtId="0" fontId="9" fillId="0" borderId="18" xfId="0" applyFont="1" applyBorder="1" applyAlignment="1">
      <alignment horizontal="center" vertical="center"/>
    </xf>
    <xf numFmtId="0" fontId="9" fillId="0" borderId="57" xfId="0" applyFont="1" applyBorder="1" applyAlignment="1">
      <alignment horizontal="center" vertical="center"/>
    </xf>
    <xf numFmtId="0" fontId="9" fillId="0" borderId="6" xfId="0" applyFont="1" applyBorder="1" applyAlignment="1">
      <alignment horizontal="center" vertical="center"/>
    </xf>
    <xf numFmtId="0" fontId="9" fillId="0" borderId="64" xfId="0" applyFont="1" applyBorder="1" applyAlignment="1">
      <alignment horizontal="center" vertical="center"/>
    </xf>
    <xf numFmtId="0" fontId="9" fillId="0" borderId="29" xfId="0" applyFont="1" applyBorder="1" applyAlignment="1">
      <alignment horizontal="center" vertical="center"/>
    </xf>
    <xf numFmtId="0" fontId="9" fillId="0" borderId="23" xfId="0" applyFont="1" applyBorder="1" applyAlignment="1">
      <alignment horizontal="center" vertical="center"/>
    </xf>
    <xf numFmtId="0" fontId="9" fillId="0" borderId="55" xfId="0" applyFont="1" applyBorder="1" applyAlignment="1">
      <alignment horizontal="center" vertical="center" wrapText="1"/>
    </xf>
    <xf numFmtId="0" fontId="9" fillId="0" borderId="4" xfId="0" applyFont="1" applyBorder="1" applyAlignment="1">
      <alignment horizontal="center" vertical="center" wrapText="1"/>
    </xf>
    <xf numFmtId="0" fontId="6" fillId="0" borderId="13"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3" xfId="0" applyFont="1" applyBorder="1" applyAlignment="1">
      <alignment horizontal="left" vertical="center" indent="1"/>
    </xf>
    <xf numFmtId="0" fontId="6" fillId="0" borderId="34" xfId="0" applyFont="1" applyBorder="1" applyAlignment="1">
      <alignment horizontal="left" vertical="center" indent="1"/>
    </xf>
    <xf numFmtId="0" fontId="6" fillId="0" borderId="28" xfId="0" applyFont="1" applyBorder="1" applyAlignment="1">
      <alignment horizontal="center" vertical="center" wrapText="1"/>
    </xf>
    <xf numFmtId="0" fontId="6" fillId="0" borderId="63" xfId="0" applyFont="1" applyBorder="1" applyAlignment="1">
      <alignment horizontal="center" vertical="center"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6" fillId="0" borderId="27" xfId="0" applyFont="1" applyBorder="1" applyAlignment="1">
      <alignment horizontal="center" vertical="center"/>
    </xf>
    <xf numFmtId="0" fontId="0" fillId="0" borderId="4" xfId="0" applyBorder="1" applyAlignment="1">
      <alignment horizontal="center" vertical="center"/>
    </xf>
    <xf numFmtId="0" fontId="6" fillId="2" borderId="19"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34" xfId="0" applyFont="1" applyFill="1" applyBorder="1" applyAlignment="1">
      <alignment horizontal="center" vertical="center"/>
    </xf>
    <xf numFmtId="0" fontId="6" fillId="0" borderId="19" xfId="0" applyFont="1" applyBorder="1" applyAlignment="1">
      <alignment horizontal="center" vertical="center"/>
    </xf>
    <xf numFmtId="0" fontId="6" fillId="0" borderId="13" xfId="0" applyFont="1" applyBorder="1" applyAlignment="1">
      <alignment horizontal="center" vertical="center"/>
    </xf>
    <xf numFmtId="0" fontId="6" fillId="0" borderId="34" xfId="0" applyFont="1" applyBorder="1" applyAlignment="1">
      <alignment horizontal="center" vertical="center"/>
    </xf>
    <xf numFmtId="0" fontId="6" fillId="0" borderId="27" xfId="0" applyFont="1" applyBorder="1" applyAlignment="1">
      <alignment horizontal="center" vertical="center" wrapText="1"/>
    </xf>
    <xf numFmtId="0" fontId="17" fillId="0" borderId="0" xfId="0" applyFont="1" applyAlignment="1">
      <alignment vertical="center" wrapText="1"/>
    </xf>
    <xf numFmtId="0" fontId="6" fillId="0" borderId="21" xfId="0" applyFont="1" applyBorder="1" applyAlignment="1">
      <alignment horizontal="center" vertical="center"/>
    </xf>
    <xf numFmtId="0" fontId="0" fillId="0" borderId="11" xfId="0" applyBorder="1" applyAlignment="1">
      <alignment horizontal="center" vertical="center"/>
    </xf>
    <xf numFmtId="0" fontId="6" fillId="0" borderId="34" xfId="0" applyFont="1" applyBorder="1" applyAlignment="1">
      <alignment horizontal="left" vertical="center" shrinkToFit="1"/>
    </xf>
    <xf numFmtId="0" fontId="6" fillId="0" borderId="13" xfId="0" applyFont="1" applyBorder="1" applyAlignment="1">
      <alignment horizontal="center" vertical="center" wrapText="1"/>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2" borderId="63" xfId="0" applyFont="1" applyFill="1" applyBorder="1" applyAlignment="1">
      <alignment horizontal="center" vertical="center" wrapText="1"/>
    </xf>
    <xf numFmtId="0" fontId="6" fillId="2" borderId="49" xfId="0" applyFont="1" applyFill="1" applyBorder="1" applyAlignment="1">
      <alignment horizontal="center" vertical="center"/>
    </xf>
    <xf numFmtId="0" fontId="6" fillId="2" borderId="50" xfId="0" applyFont="1" applyFill="1" applyBorder="1" applyAlignment="1">
      <alignment horizontal="center" vertical="center"/>
    </xf>
    <xf numFmtId="0" fontId="6" fillId="0" borderId="25" xfId="0" applyFont="1" applyBorder="1" applyAlignment="1">
      <alignment horizontal="center" vertical="center"/>
    </xf>
    <xf numFmtId="0" fontId="6" fillId="0" borderId="56" xfId="0" applyFont="1" applyBorder="1" applyAlignment="1">
      <alignment horizontal="center" vertical="center"/>
    </xf>
    <xf numFmtId="0" fontId="6" fillId="0" borderId="14" xfId="0" applyFont="1" applyBorder="1" applyAlignment="1">
      <alignment horizontal="center" vertical="center"/>
    </xf>
    <xf numFmtId="0" fontId="6" fillId="0" borderId="26" xfId="0" applyFont="1" applyBorder="1" applyAlignment="1">
      <alignment horizontal="left" vertical="center" shrinkToFit="1"/>
    </xf>
    <xf numFmtId="0" fontId="6" fillId="0" borderId="28"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7" fillId="0" borderId="0" xfId="0" applyFont="1" applyAlignment="1">
      <alignment vertical="top" wrapText="1" shrinkToFit="1"/>
    </xf>
    <xf numFmtId="0" fontId="6" fillId="0" borderId="0" xfId="0" applyFont="1" applyAlignment="1">
      <alignment vertical="top" wrapText="1" shrinkToFit="1"/>
    </xf>
    <xf numFmtId="0" fontId="0" fillId="0" borderId="0" xfId="0" applyAlignment="1">
      <alignment vertical="top" wrapText="1"/>
    </xf>
    <xf numFmtId="0" fontId="0" fillId="0" borderId="16" xfId="0" applyBorder="1" applyAlignment="1">
      <alignment horizontal="center" vertical="center"/>
    </xf>
    <xf numFmtId="0" fontId="12" fillId="0" borderId="13" xfId="0" applyFont="1" applyBorder="1" applyAlignment="1">
      <alignment horizontal="center" vertical="center" wrapText="1"/>
    </xf>
    <xf numFmtId="0" fontId="5" fillId="0" borderId="12" xfId="0" applyFont="1" applyBorder="1" applyAlignment="1">
      <alignment horizontal="center" vertical="center"/>
    </xf>
    <xf numFmtId="0" fontId="0" fillId="0" borderId="7" xfId="0" applyBorder="1" applyAlignment="1">
      <alignment horizontal="center" vertical="center" shrinkToFit="1"/>
    </xf>
    <xf numFmtId="0" fontId="6" fillId="0" borderId="21" xfId="0" applyFont="1" applyBorder="1" applyAlignment="1">
      <alignment horizontal="center" vertical="center" wrapText="1"/>
    </xf>
    <xf numFmtId="0" fontId="0" fillId="0" borderId="12" xfId="0" applyBorder="1" applyAlignment="1">
      <alignment horizontal="center" vertical="center"/>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7" xfId="136" applyFont="1" applyBorder="1" applyAlignment="1">
      <alignment horizontal="center" vertical="center" wrapText="1"/>
    </xf>
    <xf numFmtId="0" fontId="13" fillId="0" borderId="50" xfId="136" applyFont="1" applyBorder="1" applyAlignment="1">
      <alignment horizontal="center" vertical="center"/>
    </xf>
    <xf numFmtId="0" fontId="6" fillId="0" borderId="127" xfId="136" applyFont="1" applyBorder="1" applyAlignment="1">
      <alignment horizontal="center" vertical="center"/>
    </xf>
    <xf numFmtId="0" fontId="6" fillId="0" borderId="53" xfId="136" applyFont="1" applyBorder="1" applyAlignment="1">
      <alignment horizontal="center" vertical="center"/>
    </xf>
    <xf numFmtId="0" fontId="6" fillId="0" borderId="126" xfId="136" applyFont="1" applyBorder="1" applyAlignment="1">
      <alignment horizontal="center" vertical="center" shrinkToFit="1"/>
    </xf>
    <xf numFmtId="0" fontId="0" fillId="0" borderId="53" xfId="136" applyFont="1" applyBorder="1" applyAlignment="1">
      <alignment horizontal="center" vertical="center" shrinkToFit="1"/>
    </xf>
    <xf numFmtId="0" fontId="6" fillId="0" borderId="25" xfId="136" applyFont="1" applyBorder="1" applyAlignment="1">
      <alignment horizontal="center" vertical="center" wrapText="1"/>
    </xf>
    <xf numFmtId="0" fontId="13" fillId="0" borderId="56" xfId="136" applyFont="1" applyBorder="1" applyAlignment="1">
      <alignment horizontal="center" vertical="center" wrapText="1"/>
    </xf>
    <xf numFmtId="0" fontId="6" fillId="0" borderId="21" xfId="136" applyFont="1" applyBorder="1" applyAlignment="1">
      <alignment horizontal="center" vertical="center"/>
    </xf>
    <xf numFmtId="0" fontId="6" fillId="0" borderId="30" xfId="136" applyFont="1" applyBorder="1" applyAlignment="1">
      <alignment horizontal="center" vertical="center"/>
    </xf>
    <xf numFmtId="0" fontId="6" fillId="0" borderId="13" xfId="136" applyFont="1" applyBorder="1" applyAlignment="1">
      <alignment horizontal="center" vertical="center"/>
    </xf>
    <xf numFmtId="0" fontId="6" fillId="0" borderId="14" xfId="136" applyFont="1" applyBorder="1" applyAlignment="1">
      <alignment horizontal="center" vertical="center"/>
    </xf>
    <xf numFmtId="0" fontId="6" fillId="0" borderId="18" xfId="136" applyFont="1" applyBorder="1" applyAlignment="1">
      <alignment horizontal="center" vertical="center"/>
    </xf>
    <xf numFmtId="0" fontId="6" fillId="0" borderId="127" xfId="136" applyFont="1" applyBorder="1" applyAlignment="1">
      <alignment horizontal="center" vertical="center" shrinkToFit="1"/>
    </xf>
    <xf numFmtId="0" fontId="6" fillId="0" borderId="7" xfId="136" applyFont="1" applyBorder="1" applyAlignment="1">
      <alignment horizontal="center" vertical="center" shrinkToFit="1"/>
    </xf>
    <xf numFmtId="0" fontId="0" fillId="0" borderId="7" xfId="136" applyFont="1" applyBorder="1" applyAlignment="1">
      <alignment horizontal="center" vertical="center"/>
    </xf>
    <xf numFmtId="0" fontId="0" fillId="0" borderId="8" xfId="136" applyFont="1" applyBorder="1" applyAlignment="1">
      <alignment horizontal="center" vertical="center"/>
    </xf>
    <xf numFmtId="0" fontId="6" fillId="0" borderId="59" xfId="136" applyFont="1" applyBorder="1" applyAlignment="1">
      <alignment horizontal="center" vertical="center"/>
    </xf>
    <xf numFmtId="0" fontId="0" fillId="0" borderId="7" xfId="136" applyFont="1" applyBorder="1" applyAlignment="1">
      <alignment horizontal="center" vertical="center" shrinkToFit="1"/>
    </xf>
    <xf numFmtId="0" fontId="3" fillId="0" borderId="0" xfId="136" applyFont="1" applyAlignment="1">
      <alignment horizontal="center" vertical="center"/>
    </xf>
    <xf numFmtId="0" fontId="3" fillId="0" borderId="17" xfId="136" applyFont="1" applyBorder="1" applyAlignment="1">
      <alignment horizontal="center" vertical="center"/>
    </xf>
    <xf numFmtId="0" fontId="6" fillId="0" borderId="30" xfId="136" applyFont="1" applyBorder="1" applyAlignment="1">
      <alignment horizontal="center" vertical="center" wrapText="1"/>
    </xf>
    <xf numFmtId="0" fontId="13" fillId="0" borderId="39" xfId="136" applyFont="1" applyBorder="1" applyAlignment="1">
      <alignment horizontal="center" vertical="center"/>
    </xf>
    <xf numFmtId="0" fontId="6" fillId="0" borderId="133" xfId="136" applyFont="1" applyBorder="1" applyAlignment="1">
      <alignment horizontal="center" vertical="center"/>
    </xf>
    <xf numFmtId="0" fontId="9" fillId="0" borderId="26" xfId="136" applyFont="1" applyBorder="1" applyAlignment="1">
      <alignment horizontal="center" vertical="center"/>
    </xf>
    <xf numFmtId="0" fontId="9" fillId="0" borderId="14" xfId="136" applyFont="1" applyBorder="1" applyAlignment="1">
      <alignment horizontal="center" vertical="center"/>
    </xf>
    <xf numFmtId="0" fontId="9" fillId="0" borderId="34" xfId="136" applyFont="1" applyBorder="1" applyAlignment="1">
      <alignment horizontal="center" vertical="center"/>
    </xf>
    <xf numFmtId="0" fontId="9" fillId="0" borderId="25" xfId="136" applyFont="1" applyBorder="1" applyAlignment="1">
      <alignment horizontal="center" vertical="center"/>
    </xf>
    <xf numFmtId="0" fontId="9" fillId="0" borderId="134" xfId="136" applyFont="1" applyBorder="1" applyAlignment="1">
      <alignment horizontal="center" vertical="center"/>
    </xf>
    <xf numFmtId="0" fontId="6" fillId="0" borderId="31" xfId="136" applyFont="1" applyBorder="1" applyAlignment="1">
      <alignment horizontal="center" vertical="center"/>
    </xf>
    <xf numFmtId="0" fontId="9" fillId="0" borderId="13" xfId="136" applyFont="1" applyBorder="1" applyAlignment="1">
      <alignment horizontal="center" vertical="center"/>
    </xf>
    <xf numFmtId="0" fontId="0" fillId="0" borderId="14" xfId="136" applyFont="1" applyBorder="1" applyAlignment="1">
      <alignment horizontal="center" vertical="center"/>
    </xf>
    <xf numFmtId="0" fontId="9" fillId="0" borderId="21" xfId="136" applyFont="1" applyBorder="1" applyAlignment="1">
      <alignment horizontal="center" vertical="center"/>
    </xf>
    <xf numFmtId="0" fontId="9" fillId="0" borderId="30" xfId="136" applyFont="1" applyBorder="1" applyAlignment="1">
      <alignment horizontal="center" vertical="center"/>
    </xf>
    <xf numFmtId="0" fontId="9" fillId="0" borderId="58" xfId="136" applyFont="1" applyBorder="1" applyAlignment="1">
      <alignment horizontal="center" vertical="center" shrinkToFit="1"/>
    </xf>
    <xf numFmtId="0" fontId="9" fillId="0" borderId="15" xfId="136" applyFont="1" applyBorder="1" applyAlignment="1">
      <alignment horizontal="center" vertical="center" shrinkToFit="1"/>
    </xf>
    <xf numFmtId="0" fontId="9" fillId="0" borderId="39" xfId="136" applyFont="1" applyBorder="1" applyAlignment="1">
      <alignment horizontal="center" vertical="center" shrinkToFit="1"/>
    </xf>
    <xf numFmtId="0" fontId="6" fillId="0" borderId="131" xfId="136" applyFont="1" applyBorder="1" applyAlignment="1">
      <alignment horizontal="center" vertical="center" shrinkToFit="1"/>
    </xf>
    <xf numFmtId="0" fontId="6" fillId="0" borderId="132" xfId="136" applyFont="1" applyBorder="1" applyAlignment="1">
      <alignment horizontal="center" vertical="center" shrinkToFit="1"/>
    </xf>
    <xf numFmtId="0" fontId="13" fillId="0" borderId="50" xfId="136" applyFont="1" applyBorder="1" applyAlignment="1">
      <alignment horizontal="center" vertical="center" wrapText="1"/>
    </xf>
    <xf numFmtId="0" fontId="19" fillId="0" borderId="0" xfId="0" applyFont="1" applyAlignment="1">
      <alignment horizontal="left" vertical="center" wrapText="1"/>
    </xf>
    <xf numFmtId="0" fontId="17" fillId="0" borderId="0" xfId="0" applyFont="1">
      <alignment vertical="center"/>
    </xf>
    <xf numFmtId="0" fontId="17" fillId="0" borderId="0" xfId="0" applyFont="1" applyAlignment="1">
      <alignment vertical="center" shrinkToFit="1"/>
    </xf>
    <xf numFmtId="181" fontId="17" fillId="0" borderId="0" xfId="0" applyNumberFormat="1" applyFont="1" applyAlignment="1">
      <alignment horizontal="left" vertical="center" wrapText="1" shrinkToFit="1"/>
    </xf>
    <xf numFmtId="0" fontId="17" fillId="0" borderId="0" xfId="0" applyFont="1" applyAlignment="1">
      <alignment horizontal="left" vertical="center" shrinkToFit="1"/>
    </xf>
    <xf numFmtId="0" fontId="9" fillId="0" borderId="13" xfId="0" applyFont="1" applyBorder="1" applyAlignment="1">
      <alignment vertical="top" wrapText="1"/>
    </xf>
    <xf numFmtId="0" fontId="0" fillId="0" borderId="18" xfId="0" applyBorder="1" applyAlignment="1">
      <alignment vertical="top" wrapText="1"/>
    </xf>
    <xf numFmtId="0" fontId="0" fillId="0" borderId="12" xfId="0" applyBorder="1" applyAlignment="1">
      <alignment vertical="top" wrapText="1"/>
    </xf>
    <xf numFmtId="0" fontId="0" fillId="0" borderId="41" xfId="0" applyBorder="1" applyAlignment="1">
      <alignment vertical="top" wrapText="1"/>
    </xf>
    <xf numFmtId="0" fontId="0" fillId="0" borderId="11" xfId="0" applyBorder="1" applyAlignment="1">
      <alignment vertical="top" wrapText="1"/>
    </xf>
    <xf numFmtId="0" fontId="0" fillId="0" borderId="128" xfId="0" applyBorder="1" applyAlignment="1">
      <alignment vertical="top" wrapText="1"/>
    </xf>
    <xf numFmtId="0" fontId="9" fillId="0" borderId="34" xfId="0" applyFont="1" applyBorder="1" applyAlignment="1">
      <alignment horizontal="center" vertical="center" shrinkToFit="1"/>
    </xf>
    <xf numFmtId="0" fontId="0" fillId="0" borderId="54" xfId="0" applyBorder="1" applyAlignment="1">
      <alignment horizontal="center" vertical="center" shrinkToFit="1"/>
    </xf>
    <xf numFmtId="0" fontId="0" fillId="0" borderId="39" xfId="0" applyBorder="1" applyAlignment="1">
      <alignment horizontal="center" vertical="center" shrinkToFit="1"/>
    </xf>
    <xf numFmtId="0" fontId="9" fillId="0" borderId="27" xfId="0" applyFont="1" applyBorder="1" applyAlignment="1">
      <alignment horizontal="center" vertical="center" shrinkToFit="1"/>
    </xf>
    <xf numFmtId="0" fontId="9" fillId="0" borderId="4" xfId="0" applyFont="1" applyBorder="1" applyAlignment="1">
      <alignment horizontal="center" vertical="center" shrinkToFit="1"/>
    </xf>
    <xf numFmtId="0" fontId="0" fillId="0" borderId="6" xfId="0" applyBorder="1" applyAlignment="1">
      <alignment horizontal="center" vertical="center" shrinkToFit="1"/>
    </xf>
    <xf numFmtId="0" fontId="9" fillId="0" borderId="21" xfId="0" applyFont="1" applyBorder="1" applyAlignment="1">
      <alignment horizontal="center" vertical="center" shrinkToFit="1"/>
    </xf>
    <xf numFmtId="0" fontId="0" fillId="0" borderId="11" xfId="0" applyBorder="1" applyAlignment="1">
      <alignment horizontal="center" vertical="center" shrinkToFit="1"/>
    </xf>
    <xf numFmtId="0" fontId="9" fillId="0" borderId="13"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9" xfId="0" applyFont="1" applyBorder="1" applyAlignment="1">
      <alignment horizontal="center" vertical="center" shrinkToFit="1"/>
    </xf>
    <xf numFmtId="0" fontId="9" fillId="0" borderId="126" xfId="0" applyFont="1" applyBorder="1" applyAlignment="1">
      <alignment horizontal="center" vertical="center" shrinkToFit="1"/>
    </xf>
    <xf numFmtId="0" fontId="0" fillId="0" borderId="0" xfId="0" applyAlignment="1">
      <alignment vertical="center" shrinkToFit="1"/>
    </xf>
    <xf numFmtId="0" fontId="5" fillId="0" borderId="12" xfId="0" applyFont="1" applyBorder="1">
      <alignment vertical="center"/>
    </xf>
    <xf numFmtId="0" fontId="5" fillId="0" borderId="11" xfId="0" applyFont="1" applyBorder="1">
      <alignment vertical="center"/>
    </xf>
    <xf numFmtId="0" fontId="12" fillId="0" borderId="19" xfId="0" applyFont="1" applyBorder="1" applyAlignment="1">
      <alignment horizontal="center" vertical="center" wrapText="1"/>
    </xf>
    <xf numFmtId="0" fontId="5" fillId="0" borderId="6" xfId="0" applyFont="1" applyBorder="1" applyAlignment="1">
      <alignment horizontal="center" vertical="center"/>
    </xf>
    <xf numFmtId="0" fontId="9" fillId="0" borderId="19" xfId="0" applyFont="1" applyBorder="1" applyAlignment="1">
      <alignment horizontal="center" vertical="center" shrinkToFit="1"/>
    </xf>
    <xf numFmtId="0" fontId="9" fillId="0" borderId="6" xfId="0" applyFont="1" applyBorder="1" applyAlignment="1">
      <alignment horizontal="center" vertical="center" shrinkToFit="1"/>
    </xf>
    <xf numFmtId="0" fontId="12" fillId="0" borderId="49" xfId="0" applyFont="1" applyBorder="1" applyAlignment="1">
      <alignment horizontal="center" vertical="center" wrapText="1"/>
    </xf>
    <xf numFmtId="0" fontId="5" fillId="0" borderId="50" xfId="0" applyFont="1" applyBorder="1" applyAlignment="1">
      <alignment horizontal="center" vertical="center"/>
    </xf>
    <xf numFmtId="0" fontId="14" fillId="0" borderId="0" xfId="0" applyFont="1">
      <alignment vertical="center"/>
    </xf>
    <xf numFmtId="0" fontId="15" fillId="0" borderId="0" xfId="0" applyFont="1">
      <alignment vertical="center"/>
    </xf>
    <xf numFmtId="0" fontId="12" fillId="0" borderId="21" xfId="0" applyFont="1" applyBorder="1" applyAlignment="1">
      <alignment horizontal="center" vertical="center" wrapText="1"/>
    </xf>
    <xf numFmtId="0" fontId="5" fillId="0" borderId="11" xfId="0" applyFont="1" applyBorder="1" applyAlignment="1">
      <alignment horizontal="center" vertical="center"/>
    </xf>
    <xf numFmtId="0" fontId="12" fillId="0" borderId="25" xfId="0" applyFont="1" applyBorder="1" applyAlignment="1">
      <alignment horizontal="center" vertical="center" wrapText="1"/>
    </xf>
    <xf numFmtId="0" fontId="5" fillId="0" borderId="56" xfId="0" applyFont="1" applyBorder="1" applyAlignment="1">
      <alignment horizontal="center" vertical="center"/>
    </xf>
    <xf numFmtId="0" fontId="9" fillId="0" borderId="63" xfId="0" applyFont="1" applyBorder="1" applyAlignment="1">
      <alignment horizontal="center" vertical="center" shrinkToFit="1"/>
    </xf>
    <xf numFmtId="0" fontId="9" fillId="0" borderId="49" xfId="0" applyFont="1" applyBorder="1" applyAlignment="1">
      <alignment horizontal="center" vertical="center" shrinkToFit="1"/>
    </xf>
    <xf numFmtId="0" fontId="0" fillId="0" borderId="50" xfId="0" applyBorder="1" applyAlignment="1">
      <alignment horizontal="center" vertical="center" shrinkToFit="1"/>
    </xf>
    <xf numFmtId="0" fontId="12" fillId="0" borderId="28" xfId="0" applyFont="1" applyBorder="1" applyAlignment="1">
      <alignment horizontal="center" vertical="center" wrapText="1"/>
    </xf>
    <xf numFmtId="0" fontId="12" fillId="0" borderId="55" xfId="0" applyFont="1" applyBorder="1" applyAlignment="1">
      <alignment horizontal="center" vertical="center" wrapText="1"/>
    </xf>
    <xf numFmtId="0" fontId="9" fillId="0" borderId="63" xfId="0" applyFont="1" applyBorder="1" applyAlignment="1">
      <alignment horizontal="center" vertical="center" wrapText="1"/>
    </xf>
    <xf numFmtId="0" fontId="0" fillId="0" borderId="50" xfId="0" applyBorder="1" applyAlignment="1">
      <alignment horizontal="center" vertical="center"/>
    </xf>
    <xf numFmtId="0" fontId="12" fillId="0" borderId="27" xfId="0" applyFont="1" applyBorder="1" applyAlignment="1">
      <alignment horizontal="center" vertical="center" wrapText="1"/>
    </xf>
    <xf numFmtId="0" fontId="5" fillId="0" borderId="4" xfId="0" applyFont="1" applyBorder="1">
      <alignment vertical="center"/>
    </xf>
    <xf numFmtId="0" fontId="5" fillId="0" borderId="6" xfId="0" applyFont="1" applyBorder="1">
      <alignment vertical="center"/>
    </xf>
    <xf numFmtId="0" fontId="0" fillId="0" borderId="14" xfId="0" applyBorder="1" applyAlignment="1">
      <alignment horizontal="center" vertical="center"/>
    </xf>
    <xf numFmtId="0" fontId="0" fillId="0" borderId="34" xfId="0" applyBorder="1" applyAlignment="1">
      <alignment horizontal="center" vertical="center"/>
    </xf>
    <xf numFmtId="0" fontId="9" fillId="0" borderId="26" xfId="0" applyFont="1" applyBorder="1" applyAlignment="1">
      <alignment horizontal="center" vertical="center" shrinkToFit="1"/>
    </xf>
    <xf numFmtId="0" fontId="9" fillId="0" borderId="8" xfId="0" applyFont="1" applyBorder="1" applyAlignment="1">
      <alignment horizontal="center" vertical="center" shrinkToFit="1"/>
    </xf>
    <xf numFmtId="0" fontId="12" fillId="0" borderId="19" xfId="0" applyFont="1" applyBorder="1" applyAlignment="1">
      <alignment horizontal="left" vertical="center" wrapText="1"/>
    </xf>
    <xf numFmtId="0" fontId="5" fillId="0" borderId="6" xfId="0" applyFont="1" applyBorder="1" applyAlignment="1">
      <alignment horizontal="left" vertical="center"/>
    </xf>
    <xf numFmtId="0" fontId="17" fillId="0" borderId="19" xfId="0" applyFont="1" applyBorder="1" applyAlignment="1">
      <alignment horizontal="center" vertical="center" wrapText="1"/>
    </xf>
    <xf numFmtId="0" fontId="18" fillId="0" borderId="6" xfId="0" applyFont="1" applyBorder="1" applyAlignment="1">
      <alignment horizontal="center" vertical="center"/>
    </xf>
    <xf numFmtId="0" fontId="5" fillId="0" borderId="55" xfId="0" applyFont="1" applyBorder="1">
      <alignment vertical="center"/>
    </xf>
    <xf numFmtId="0" fontId="5" fillId="0" borderId="56" xfId="0" applyFont="1" applyBorder="1">
      <alignment vertical="center"/>
    </xf>
    <xf numFmtId="0" fontId="14" fillId="0" borderId="17" xfId="0" applyFont="1" applyBorder="1">
      <alignment vertical="center"/>
    </xf>
    <xf numFmtId="0" fontId="0" fillId="0" borderId="17" xfId="0" applyBorder="1">
      <alignment vertical="center"/>
    </xf>
    <xf numFmtId="0" fontId="12" fillId="0" borderId="6" xfId="0" applyFont="1" applyBorder="1" applyAlignment="1">
      <alignment horizontal="center" vertical="center" wrapText="1"/>
    </xf>
    <xf numFmtId="0" fontId="9" fillId="0" borderId="11" xfId="0" applyFont="1" applyBorder="1" applyAlignment="1">
      <alignment horizontal="center" vertical="center"/>
    </xf>
    <xf numFmtId="0" fontId="9" fillId="0" borderId="59" xfId="0" applyFont="1" applyBorder="1" applyAlignment="1">
      <alignment horizontal="center" vertical="center" shrinkToFit="1"/>
    </xf>
    <xf numFmtId="0" fontId="9" fillId="0" borderId="31" xfId="0" applyFont="1" applyBorder="1" applyAlignment="1">
      <alignment horizontal="center" vertical="center" shrinkToFit="1"/>
    </xf>
    <xf numFmtId="0" fontId="6" fillId="0" borderId="127" xfId="0" applyFont="1" applyBorder="1" applyAlignment="1">
      <alignment horizontal="center" vertical="center" wrapText="1"/>
    </xf>
    <xf numFmtId="0" fontId="6" fillId="0" borderId="53" xfId="0" applyFont="1" applyBorder="1" applyAlignment="1">
      <alignment horizontal="center" vertical="center" wrapText="1"/>
    </xf>
    <xf numFmtId="0" fontId="9" fillId="0" borderId="4" xfId="0" applyFont="1" applyBorder="1" applyAlignment="1">
      <alignment horizontal="center" vertical="center"/>
    </xf>
    <xf numFmtId="0" fontId="9" fillId="0" borderId="133" xfId="0" applyFont="1" applyBorder="1" applyAlignment="1">
      <alignment horizontal="center" vertical="center" shrinkToFit="1"/>
    </xf>
    <xf numFmtId="0" fontId="6" fillId="0" borderId="25" xfId="0" applyFont="1" applyBorder="1" applyAlignment="1">
      <alignment horizontal="center" vertical="center" wrapText="1"/>
    </xf>
    <xf numFmtId="0" fontId="6" fillId="0" borderId="57" xfId="0" applyFont="1" applyBorder="1" applyAlignment="1">
      <alignment horizontal="center" vertical="center"/>
    </xf>
    <xf numFmtId="0" fontId="6" fillId="0" borderId="50" xfId="0" applyFont="1" applyBorder="1" applyAlignment="1">
      <alignment horizontal="center" vertical="center"/>
    </xf>
    <xf numFmtId="0" fontId="9" fillId="2" borderId="7" xfId="0" applyFont="1" applyFill="1" applyBorder="1" applyAlignment="1">
      <alignment horizontal="center" vertical="center" shrinkToFit="1"/>
    </xf>
    <xf numFmtId="0" fontId="9" fillId="0" borderId="25" xfId="0" applyFont="1" applyBorder="1" applyAlignment="1">
      <alignment horizontal="center" vertical="center" shrinkToFit="1"/>
    </xf>
    <xf numFmtId="0" fontId="9" fillId="0" borderId="56" xfId="0" applyFont="1" applyBorder="1" applyAlignment="1">
      <alignment horizontal="center" vertical="center" shrinkToFit="1"/>
    </xf>
    <xf numFmtId="0" fontId="9" fillId="0" borderId="135" xfId="0" applyFont="1" applyBorder="1" applyAlignment="1">
      <alignment horizontal="center" vertical="center" shrinkToFit="1"/>
    </xf>
    <xf numFmtId="0" fontId="9" fillId="0" borderId="9" xfId="0" applyFont="1" applyBorder="1" applyAlignment="1">
      <alignment horizontal="center" vertical="center" shrinkToFit="1"/>
    </xf>
    <xf numFmtId="0" fontId="0" fillId="0" borderId="10" xfId="0" applyBorder="1" applyAlignment="1">
      <alignment horizontal="center" vertical="center" shrinkToFit="1"/>
    </xf>
    <xf numFmtId="0" fontId="9" fillId="0" borderId="23" xfId="0" applyFont="1" applyBorder="1" applyAlignment="1">
      <alignment horizontal="center" vertical="center" shrinkToFit="1"/>
    </xf>
    <xf numFmtId="0" fontId="9" fillId="0" borderId="136" xfId="0" applyFont="1" applyBorder="1" applyAlignment="1">
      <alignment horizontal="center" vertical="center" shrinkToFit="1"/>
    </xf>
    <xf numFmtId="0" fontId="0" fillId="0" borderId="135" xfId="0" applyBorder="1" applyAlignment="1">
      <alignment horizontal="center" vertical="center" shrinkToFit="1"/>
    </xf>
    <xf numFmtId="0" fontId="17" fillId="0" borderId="6" xfId="0" applyFont="1" applyBorder="1" applyAlignment="1">
      <alignment horizontal="center" vertical="center"/>
    </xf>
    <xf numFmtId="0" fontId="9" fillId="0" borderId="57"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39" xfId="0" applyFont="1" applyBorder="1" applyAlignment="1">
      <alignment horizontal="center" vertical="center" shrinkToFit="1"/>
    </xf>
    <xf numFmtId="0" fontId="12" fillId="0" borderId="56" xfId="0" applyFont="1" applyBorder="1" applyAlignment="1">
      <alignment horizontal="center" vertical="center" wrapText="1"/>
    </xf>
    <xf numFmtId="0" fontId="17" fillId="0" borderId="80" xfId="0" applyFont="1" applyBorder="1">
      <alignment vertical="center"/>
    </xf>
    <xf numFmtId="0" fontId="9" fillId="0" borderId="0" xfId="0" applyFont="1" applyAlignment="1">
      <alignment horizontal="center" vertical="center"/>
    </xf>
    <xf numFmtId="0" fontId="12" fillId="0" borderId="4" xfId="0" applyFont="1" applyBorder="1" applyAlignment="1">
      <alignment horizontal="center" vertical="center" wrapText="1"/>
    </xf>
    <xf numFmtId="0" fontId="12" fillId="0" borderId="11" xfId="0" applyFont="1" applyBorder="1" applyAlignment="1">
      <alignment horizontal="center" vertical="center" wrapText="1"/>
    </xf>
    <xf numFmtId="0" fontId="18" fillId="0" borderId="0" xfId="0" applyFont="1" applyAlignment="1">
      <alignment horizontal="center" vertical="center" wrapText="1"/>
    </xf>
    <xf numFmtId="0" fontId="9" fillId="0" borderId="29" xfId="0" applyFont="1" applyBorder="1" applyAlignment="1">
      <alignment horizontal="center" vertical="center" shrinkToFit="1"/>
    </xf>
    <xf numFmtId="0" fontId="9" fillId="0" borderId="10" xfId="0" applyFont="1" applyBorder="1" applyAlignment="1">
      <alignment horizontal="center" vertical="center" shrinkToFit="1"/>
    </xf>
    <xf numFmtId="0" fontId="0" fillId="0" borderId="0" xfId="0" applyAlignment="1">
      <alignment horizontal="left" vertical="center"/>
    </xf>
    <xf numFmtId="0" fontId="18" fillId="0" borderId="0" xfId="0" applyFont="1" applyAlignment="1">
      <alignment horizontal="center" vertical="center"/>
    </xf>
    <xf numFmtId="0" fontId="0" fillId="0" borderId="65" xfId="0" applyBorder="1" applyAlignment="1">
      <alignment horizontal="center" vertical="center" shrinkToFit="1"/>
    </xf>
    <xf numFmtId="0" fontId="12" fillId="0" borderId="27" xfId="0" applyFont="1" applyBorder="1" applyAlignment="1">
      <alignment horizontal="left" vertical="center" wrapText="1"/>
    </xf>
    <xf numFmtId="0" fontId="12" fillId="0" borderId="4" xfId="0" applyFont="1" applyBorder="1" applyAlignment="1">
      <alignment horizontal="left" vertical="center"/>
    </xf>
    <xf numFmtId="0" fontId="12" fillId="0" borderId="6" xfId="0" applyFont="1" applyBorder="1" applyAlignment="1">
      <alignment horizontal="left" vertical="center"/>
    </xf>
    <xf numFmtId="0" fontId="9" fillId="0" borderId="65" xfId="0" applyFont="1" applyBorder="1" applyAlignment="1">
      <alignment horizontal="center" vertical="center" shrinkToFit="1"/>
    </xf>
    <xf numFmtId="0" fontId="9" fillId="0" borderId="137" xfId="0" applyFont="1" applyBorder="1" applyAlignment="1">
      <alignment horizontal="center" vertical="center" shrinkToFit="1"/>
    </xf>
    <xf numFmtId="0" fontId="9" fillId="0" borderId="131"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53" xfId="0" applyFont="1" applyBorder="1" applyAlignment="1">
      <alignment horizontal="center" vertical="center" shrinkToFit="1"/>
    </xf>
    <xf numFmtId="0" fontId="9" fillId="0" borderId="30" xfId="0" applyFont="1" applyBorder="1" applyAlignment="1">
      <alignment horizontal="center" vertical="center"/>
    </xf>
    <xf numFmtId="0" fontId="19" fillId="0" borderId="0" xfId="0" applyFont="1" applyAlignment="1">
      <alignment horizontal="left" vertical="top" wrapText="1"/>
    </xf>
    <xf numFmtId="0" fontId="18" fillId="0" borderId="0" xfId="0" applyFont="1" applyAlignment="1">
      <alignment horizontal="left" vertical="center"/>
    </xf>
    <xf numFmtId="0" fontId="0" fillId="0" borderId="53" xfId="0" applyBorder="1" applyAlignment="1">
      <alignment horizontal="center" vertical="center" shrinkToFit="1"/>
    </xf>
    <xf numFmtId="0" fontId="0" fillId="0" borderId="9" xfId="0" applyBorder="1" applyAlignment="1">
      <alignment horizontal="center" vertical="center" shrinkToFit="1"/>
    </xf>
    <xf numFmtId="0" fontId="9" fillId="0" borderId="127" xfId="0" applyFont="1" applyBorder="1" applyAlignment="1">
      <alignment horizontal="center" vertical="center" shrinkToFit="1"/>
    </xf>
    <xf numFmtId="0" fontId="9" fillId="0" borderId="137" xfId="0" applyFont="1" applyBorder="1" applyAlignment="1">
      <alignment horizontal="center" vertical="center"/>
    </xf>
    <xf numFmtId="0" fontId="9" fillId="0" borderId="132" xfId="0" applyFont="1" applyBorder="1" applyAlignment="1">
      <alignment horizontal="center" vertical="center"/>
    </xf>
    <xf numFmtId="0" fontId="9" fillId="0" borderId="56" xfId="0" applyFont="1" applyBorder="1" applyAlignment="1">
      <alignment horizontal="center" vertical="center"/>
    </xf>
    <xf numFmtId="186" fontId="9" fillId="0" borderId="27" xfId="0" applyNumberFormat="1" applyFont="1" applyBorder="1" applyAlignment="1">
      <alignment horizontal="center" vertical="center" wrapText="1" shrinkToFit="1"/>
    </xf>
    <xf numFmtId="186" fontId="9" fillId="0" borderId="4" xfId="0" applyNumberFormat="1" applyFont="1" applyBorder="1" applyAlignment="1">
      <alignment horizontal="center" vertical="center" shrinkToFit="1"/>
    </xf>
    <xf numFmtId="186" fontId="9" fillId="0" borderId="6" xfId="0" applyNumberFormat="1" applyFont="1" applyBorder="1" applyAlignment="1">
      <alignment horizontal="center" vertical="center" shrinkToFit="1"/>
    </xf>
    <xf numFmtId="0" fontId="9" fillId="0" borderId="54" xfId="0" applyFont="1" applyBorder="1" applyAlignment="1">
      <alignment horizontal="center" vertical="center"/>
    </xf>
    <xf numFmtId="0" fontId="9" fillId="0" borderId="39" xfId="0" applyFont="1" applyBorder="1" applyAlignment="1">
      <alignment horizontal="center" vertical="center"/>
    </xf>
    <xf numFmtId="0" fontId="9" fillId="0" borderId="27" xfId="0" applyFont="1" applyBorder="1" applyAlignment="1">
      <alignment horizontal="center" vertical="center"/>
    </xf>
    <xf numFmtId="0" fontId="6" fillId="0" borderId="27" xfId="0" applyFont="1" applyBorder="1" applyAlignment="1">
      <alignment horizontal="center" vertical="center" wrapText="1" shrinkToFit="1"/>
    </xf>
    <xf numFmtId="0" fontId="6" fillId="0" borderId="4"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28"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0" fillId="0" borderId="56" xfId="0" applyBorder="1">
      <alignment vertical="center"/>
    </xf>
    <xf numFmtId="182" fontId="25" fillId="0" borderId="0" xfId="0" applyNumberFormat="1" applyFont="1" applyAlignment="1">
      <alignment horizontal="center" vertical="center"/>
    </xf>
    <xf numFmtId="0" fontId="9" fillId="0" borderId="63" xfId="0" applyFont="1" applyBorder="1" applyAlignment="1">
      <alignment horizontal="center" vertical="center"/>
    </xf>
    <xf numFmtId="0" fontId="9" fillId="0" borderId="138" xfId="0" applyFont="1" applyBorder="1" applyAlignment="1">
      <alignment horizontal="center" vertical="center"/>
    </xf>
    <xf numFmtId="0" fontId="9" fillId="0" borderId="81" xfId="0" applyFont="1" applyBorder="1" applyAlignment="1">
      <alignment horizontal="center" vertical="center"/>
    </xf>
    <xf numFmtId="182" fontId="9" fillId="0" borderId="34" xfId="0" applyNumberFormat="1" applyFont="1" applyBorder="1" applyAlignment="1">
      <alignment horizontal="center" vertical="center" shrinkToFit="1"/>
    </xf>
    <xf numFmtId="182" fontId="9" fillId="0" borderId="27" xfId="0" applyNumberFormat="1" applyFont="1" applyBorder="1" applyAlignment="1">
      <alignment horizontal="center" vertical="center" shrinkToFit="1"/>
    </xf>
    <xf numFmtId="182" fontId="9" fillId="0" borderId="54" xfId="0" applyNumberFormat="1" applyFont="1" applyBorder="1" applyAlignment="1">
      <alignment horizontal="center" vertical="center" shrinkToFit="1"/>
    </xf>
    <xf numFmtId="182" fontId="9" fillId="0" borderId="4" xfId="0" applyNumberFormat="1" applyFont="1" applyBorder="1" applyAlignment="1">
      <alignment horizontal="center" vertical="center" shrinkToFit="1"/>
    </xf>
    <xf numFmtId="0" fontId="9" fillId="0" borderId="13" xfId="0" applyFont="1" applyBorder="1" applyAlignment="1">
      <alignment horizontal="center" shrinkToFit="1"/>
    </xf>
    <xf numFmtId="0" fontId="0" fillId="0" borderId="18" xfId="0" applyBorder="1">
      <alignment vertical="center"/>
    </xf>
    <xf numFmtId="0" fontId="9" fillId="0" borderId="12" xfId="0" applyFont="1" applyBorder="1" applyAlignment="1">
      <alignment horizontal="center" vertical="center" shrinkToFit="1"/>
    </xf>
    <xf numFmtId="0" fontId="9" fillId="0" borderId="12" xfId="0" applyFont="1" applyBorder="1" applyAlignment="1">
      <alignment horizontal="center" vertical="top" shrinkToFit="1"/>
    </xf>
    <xf numFmtId="0" fontId="0" fillId="0" borderId="41" xfId="0" applyBorder="1">
      <alignment vertical="center"/>
    </xf>
    <xf numFmtId="0" fontId="9" fillId="0" borderId="28" xfId="0" applyFont="1" applyBorder="1" applyAlignment="1">
      <alignment horizontal="center" vertical="center"/>
    </xf>
    <xf numFmtId="0" fontId="12" fillId="0" borderId="12" xfId="0" applyFont="1" applyBorder="1" applyAlignment="1">
      <alignment horizontal="center" vertical="top" shrinkToFit="1"/>
    </xf>
    <xf numFmtId="0" fontId="12" fillId="0" borderId="54" xfId="0" applyFont="1" applyBorder="1" applyAlignment="1">
      <alignment horizontal="center" vertical="top" shrinkToFit="1"/>
    </xf>
    <xf numFmtId="0" fontId="9" fillId="0" borderId="54" xfId="0" applyFont="1" applyBorder="1" applyAlignment="1">
      <alignment horizontal="center" vertical="center" shrinkToFit="1"/>
    </xf>
    <xf numFmtId="182" fontId="9" fillId="0" borderId="63" xfId="0" applyNumberFormat="1" applyFont="1" applyBorder="1" applyAlignment="1">
      <alignment horizontal="center" vertical="center" shrinkToFit="1"/>
    </xf>
    <xf numFmtId="182" fontId="9" fillId="0" borderId="49" xfId="0" applyNumberFormat="1"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55" xfId="0" applyFont="1" applyBorder="1" applyAlignment="1">
      <alignment horizontal="center" vertical="center" shrinkToFit="1"/>
    </xf>
    <xf numFmtId="0" fontId="9" fillId="0" borderId="27" xfId="0" applyFont="1" applyBorder="1" applyAlignment="1">
      <alignment horizontal="center" vertical="center" wrapText="1" shrinkToFit="1"/>
    </xf>
    <xf numFmtId="0" fontId="12" fillId="0" borderId="13" xfId="0" applyFont="1" applyBorder="1" applyAlignment="1">
      <alignment horizontal="center" shrinkToFit="1"/>
    </xf>
    <xf numFmtId="0" fontId="12" fillId="0" borderId="34" xfId="0" applyFont="1" applyBorder="1" applyAlignment="1">
      <alignment horizontal="center" shrinkToFit="1"/>
    </xf>
    <xf numFmtId="0" fontId="9" fillId="0" borderId="139" xfId="0" applyFont="1" applyBorder="1" applyAlignment="1">
      <alignment horizontal="center" vertical="center"/>
    </xf>
    <xf numFmtId="0" fontId="9" fillId="0" borderId="24" xfId="0" applyFont="1" applyBorder="1" applyAlignment="1">
      <alignment horizontal="center" vertical="center"/>
    </xf>
    <xf numFmtId="0" fontId="9" fillId="0" borderId="41" xfId="0" applyFont="1" applyBorder="1" applyAlignment="1">
      <alignment horizontal="center" vertical="center"/>
    </xf>
    <xf numFmtId="0" fontId="9" fillId="0" borderId="31" xfId="0" applyFont="1" applyBorder="1" applyAlignment="1">
      <alignment horizontal="center" vertical="center"/>
    </xf>
    <xf numFmtId="0" fontId="9" fillId="0" borderId="16" xfId="0" applyFont="1" applyBorder="1" applyAlignment="1">
      <alignment horizontal="center" vertical="center"/>
    </xf>
    <xf numFmtId="0" fontId="0" fillId="0" borderId="0" xfId="0" applyAlignment="1">
      <alignment horizontal="center" vertical="center"/>
    </xf>
    <xf numFmtId="0" fontId="0" fillId="0" borderId="41" xfId="0" applyBorder="1" applyAlignment="1">
      <alignment horizontal="center" vertical="center"/>
    </xf>
    <xf numFmtId="0" fontId="9" fillId="0" borderId="129" xfId="0" applyFont="1" applyBorder="1" applyAlignment="1">
      <alignment horizontal="center" vertical="center"/>
    </xf>
    <xf numFmtId="0" fontId="9" fillId="0" borderId="141" xfId="0" applyFont="1" applyBorder="1" applyAlignment="1">
      <alignment horizontal="center" vertical="center"/>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0" borderId="5" xfId="0" applyFont="1" applyBorder="1" applyAlignment="1">
      <alignment horizontal="center" vertical="center" wrapText="1"/>
    </xf>
    <xf numFmtId="0" fontId="9" fillId="0" borderId="140" xfId="0" applyFont="1" applyBorder="1" applyAlignment="1">
      <alignment horizontal="center" vertical="center" wrapText="1"/>
    </xf>
    <xf numFmtId="58" fontId="5" fillId="0" borderId="33" xfId="0" applyNumberFormat="1" applyFont="1" applyBorder="1" applyAlignment="1">
      <alignment horizontal="distributed" vertical="center" justifyLastLine="1"/>
    </xf>
    <xf numFmtId="0" fontId="0" fillId="0" borderId="38" xfId="0" applyBorder="1" applyAlignment="1">
      <alignment horizontal="distributed" vertical="center" justifyLastLine="1"/>
    </xf>
    <xf numFmtId="0" fontId="14" fillId="0" borderId="142" xfId="0" applyFont="1" applyBorder="1" applyAlignment="1">
      <alignment horizontal="left" vertical="center"/>
    </xf>
    <xf numFmtId="0" fontId="14" fillId="0" borderId="143" xfId="0" applyFont="1" applyBorder="1" applyAlignment="1">
      <alignment horizontal="left" vertical="center"/>
    </xf>
    <xf numFmtId="0" fontId="14" fillId="0" borderId="144" xfId="0" applyFont="1" applyBorder="1" applyAlignment="1">
      <alignment horizontal="left" vertical="center"/>
    </xf>
    <xf numFmtId="0" fontId="5" fillId="0" borderId="20" xfId="0" applyFont="1" applyBorder="1" applyAlignment="1">
      <alignment horizontal="distributed" vertical="center" justifyLastLine="1"/>
    </xf>
    <xf numFmtId="0" fontId="5" fillId="0" borderId="38" xfId="0" applyFont="1" applyBorder="1" applyAlignment="1">
      <alignment horizontal="distributed" vertical="center" justifyLastLine="1"/>
    </xf>
    <xf numFmtId="58" fontId="5" fillId="0" borderId="32" xfId="0" applyNumberFormat="1" applyFont="1" applyBorder="1" applyAlignment="1">
      <alignment horizontal="distributed" vertical="center" justifyLastLine="1"/>
    </xf>
    <xf numFmtId="0" fontId="5" fillId="0" borderId="32" xfId="0" applyFont="1" applyBorder="1" applyAlignment="1">
      <alignment horizontal="distributed" vertical="center" justifyLastLine="1"/>
    </xf>
    <xf numFmtId="0" fontId="4" fillId="0" borderId="32" xfId="0" applyFont="1" applyBorder="1" applyAlignment="1">
      <alignment horizontal="center" vertical="center"/>
    </xf>
    <xf numFmtId="0" fontId="0" fillId="0" borderId="32" xfId="0" applyBorder="1" applyAlignment="1">
      <alignment horizontal="left" vertical="center" wrapText="1"/>
    </xf>
  </cellXfs>
  <cellStyles count="150">
    <cellStyle name="20% - アクセント 1 2" xfId="1" xr:uid="{00000000-0005-0000-0000-000000000000}"/>
    <cellStyle name="20% - アクセント 1 3" xfId="2" xr:uid="{00000000-0005-0000-0000-000001000000}"/>
    <cellStyle name="20% - アクセント 1 3 2" xfId="3" xr:uid="{00000000-0005-0000-0000-000002000000}"/>
    <cellStyle name="20% - アクセント 2 2" xfId="4" xr:uid="{00000000-0005-0000-0000-000003000000}"/>
    <cellStyle name="20% - アクセント 2 3" xfId="5" xr:uid="{00000000-0005-0000-0000-000004000000}"/>
    <cellStyle name="20% - アクセント 2 3 2" xfId="6" xr:uid="{00000000-0005-0000-0000-000005000000}"/>
    <cellStyle name="20% - アクセント 3 2" xfId="7" xr:uid="{00000000-0005-0000-0000-000006000000}"/>
    <cellStyle name="20% - アクセント 3 3" xfId="8" xr:uid="{00000000-0005-0000-0000-000007000000}"/>
    <cellStyle name="20% - アクセント 3 3 2" xfId="9" xr:uid="{00000000-0005-0000-0000-000008000000}"/>
    <cellStyle name="20% - アクセント 4 2" xfId="10" xr:uid="{00000000-0005-0000-0000-000009000000}"/>
    <cellStyle name="20% - アクセント 4 3" xfId="11" xr:uid="{00000000-0005-0000-0000-00000A000000}"/>
    <cellStyle name="20% - アクセント 4 3 2" xfId="12" xr:uid="{00000000-0005-0000-0000-00000B000000}"/>
    <cellStyle name="20% - アクセント 5 2" xfId="13" xr:uid="{00000000-0005-0000-0000-00000C000000}"/>
    <cellStyle name="20% - アクセント 5 3" xfId="14" xr:uid="{00000000-0005-0000-0000-00000D000000}"/>
    <cellStyle name="20% - アクセント 5 3 2" xfId="15" xr:uid="{00000000-0005-0000-0000-00000E000000}"/>
    <cellStyle name="20% - アクセント 5 4" xfId="16" xr:uid="{00000000-0005-0000-0000-00000F000000}"/>
    <cellStyle name="20% - アクセント 5 4 2" xfId="17" xr:uid="{00000000-0005-0000-0000-000010000000}"/>
    <cellStyle name="20% - アクセント 6 2" xfId="18" xr:uid="{00000000-0005-0000-0000-000011000000}"/>
    <cellStyle name="20% - アクセント 6 3" xfId="19" xr:uid="{00000000-0005-0000-0000-000012000000}"/>
    <cellStyle name="20% - アクセント 6 3 2" xfId="20" xr:uid="{00000000-0005-0000-0000-000013000000}"/>
    <cellStyle name="20% - アクセント 6 4" xfId="21" xr:uid="{00000000-0005-0000-0000-000014000000}"/>
    <cellStyle name="20% - アクセント 6 4 2" xfId="22" xr:uid="{00000000-0005-0000-0000-000015000000}"/>
    <cellStyle name="40% - アクセント 1 2" xfId="23" xr:uid="{00000000-0005-0000-0000-000016000000}"/>
    <cellStyle name="40% - アクセント 1 3" xfId="24" xr:uid="{00000000-0005-0000-0000-000017000000}"/>
    <cellStyle name="40% - アクセント 1 3 2" xfId="25" xr:uid="{00000000-0005-0000-0000-000018000000}"/>
    <cellStyle name="40% - アクセント 2 2" xfId="26" xr:uid="{00000000-0005-0000-0000-000019000000}"/>
    <cellStyle name="40% - アクセント 2 2 2" xfId="27" xr:uid="{00000000-0005-0000-0000-00001A000000}"/>
    <cellStyle name="40% - アクセント 2 2 2 2" xfId="28" xr:uid="{00000000-0005-0000-0000-00001B000000}"/>
    <cellStyle name="40% - アクセント 2 3" xfId="29" xr:uid="{00000000-0005-0000-0000-00001C000000}"/>
    <cellStyle name="40% - アクセント 2 3 2" xfId="30" xr:uid="{00000000-0005-0000-0000-00001D000000}"/>
    <cellStyle name="40% - アクセント 2 4" xfId="31" xr:uid="{00000000-0005-0000-0000-00001E000000}"/>
    <cellStyle name="40% - アクセント 2 4 2" xfId="32" xr:uid="{00000000-0005-0000-0000-00001F000000}"/>
    <cellStyle name="40% - アクセント 3 2" xfId="33" xr:uid="{00000000-0005-0000-0000-000020000000}"/>
    <cellStyle name="40% - アクセント 3 3" xfId="34" xr:uid="{00000000-0005-0000-0000-000021000000}"/>
    <cellStyle name="40% - アクセント 3 3 2" xfId="35" xr:uid="{00000000-0005-0000-0000-000022000000}"/>
    <cellStyle name="40% - アクセント 4 2" xfId="36" xr:uid="{00000000-0005-0000-0000-000023000000}"/>
    <cellStyle name="40% - アクセント 4 3" xfId="37" xr:uid="{00000000-0005-0000-0000-000024000000}"/>
    <cellStyle name="40% - アクセント 4 3 2" xfId="38" xr:uid="{00000000-0005-0000-0000-000025000000}"/>
    <cellStyle name="40% - アクセント 5 2" xfId="39" xr:uid="{00000000-0005-0000-0000-000026000000}"/>
    <cellStyle name="40% - アクセント 5 2 2" xfId="40" xr:uid="{00000000-0005-0000-0000-000027000000}"/>
    <cellStyle name="40% - アクセント 5 2 2 2" xfId="41" xr:uid="{00000000-0005-0000-0000-000028000000}"/>
    <cellStyle name="40% - アクセント 5 3" xfId="42" xr:uid="{00000000-0005-0000-0000-000029000000}"/>
    <cellStyle name="40% - アクセント 5 3 2" xfId="43" xr:uid="{00000000-0005-0000-0000-00002A000000}"/>
    <cellStyle name="40% - アクセント 5 4" xfId="44" xr:uid="{00000000-0005-0000-0000-00002B000000}"/>
    <cellStyle name="40% - アクセント 5 4 2" xfId="45" xr:uid="{00000000-0005-0000-0000-00002C000000}"/>
    <cellStyle name="40% - アクセント 6 2" xfId="46" xr:uid="{00000000-0005-0000-0000-00002D000000}"/>
    <cellStyle name="40% - アクセント 6 3" xfId="47" xr:uid="{00000000-0005-0000-0000-00002E000000}"/>
    <cellStyle name="40% - アクセント 6 3 2" xfId="48" xr:uid="{00000000-0005-0000-0000-00002F000000}"/>
    <cellStyle name="60% - アクセント 1 2" xfId="49" xr:uid="{00000000-0005-0000-0000-000030000000}"/>
    <cellStyle name="60% - アクセント 1 3" xfId="50" xr:uid="{00000000-0005-0000-0000-000031000000}"/>
    <cellStyle name="60% - アクセント 1 3 2" xfId="51" xr:uid="{00000000-0005-0000-0000-000032000000}"/>
    <cellStyle name="60% - アクセント 2 2" xfId="52" xr:uid="{00000000-0005-0000-0000-000033000000}"/>
    <cellStyle name="60% - アクセント 2 3" xfId="53" xr:uid="{00000000-0005-0000-0000-000034000000}"/>
    <cellStyle name="60% - アクセント 2 3 2" xfId="54" xr:uid="{00000000-0005-0000-0000-000035000000}"/>
    <cellStyle name="60% - アクセント 3 2" xfId="55" xr:uid="{00000000-0005-0000-0000-000036000000}"/>
    <cellStyle name="60% - アクセント 3 3" xfId="56" xr:uid="{00000000-0005-0000-0000-000037000000}"/>
    <cellStyle name="60% - アクセント 3 3 2" xfId="57" xr:uid="{00000000-0005-0000-0000-000038000000}"/>
    <cellStyle name="60% - アクセント 4 2" xfId="58" xr:uid="{00000000-0005-0000-0000-000039000000}"/>
    <cellStyle name="60% - アクセント 4 3" xfId="59" xr:uid="{00000000-0005-0000-0000-00003A000000}"/>
    <cellStyle name="60% - アクセント 4 3 2" xfId="60" xr:uid="{00000000-0005-0000-0000-00003B000000}"/>
    <cellStyle name="60% - アクセント 5 2" xfId="61" xr:uid="{00000000-0005-0000-0000-00003C000000}"/>
    <cellStyle name="60% - アクセント 5 3" xfId="62" xr:uid="{00000000-0005-0000-0000-00003D000000}"/>
    <cellStyle name="60% - アクセント 5 3 2" xfId="63" xr:uid="{00000000-0005-0000-0000-00003E000000}"/>
    <cellStyle name="60% - アクセント 6 2" xfId="64" xr:uid="{00000000-0005-0000-0000-00003F000000}"/>
    <cellStyle name="60% - アクセント 6 3" xfId="65" xr:uid="{00000000-0005-0000-0000-000040000000}"/>
    <cellStyle name="60% - アクセント 6 3 2" xfId="66" xr:uid="{00000000-0005-0000-0000-000041000000}"/>
    <cellStyle name="アクセント 1 2" xfId="67" xr:uid="{00000000-0005-0000-0000-000042000000}"/>
    <cellStyle name="アクセント 1 3" xfId="68" xr:uid="{00000000-0005-0000-0000-000043000000}"/>
    <cellStyle name="アクセント 1 3 2" xfId="69" xr:uid="{00000000-0005-0000-0000-000044000000}"/>
    <cellStyle name="アクセント 2 2" xfId="70" xr:uid="{00000000-0005-0000-0000-000045000000}"/>
    <cellStyle name="アクセント 2 3" xfId="71" xr:uid="{00000000-0005-0000-0000-000046000000}"/>
    <cellStyle name="アクセント 2 3 2" xfId="72" xr:uid="{00000000-0005-0000-0000-000047000000}"/>
    <cellStyle name="アクセント 3 2" xfId="73" xr:uid="{00000000-0005-0000-0000-000048000000}"/>
    <cellStyle name="アクセント 3 3" xfId="74" xr:uid="{00000000-0005-0000-0000-000049000000}"/>
    <cellStyle name="アクセント 3 3 2" xfId="75" xr:uid="{00000000-0005-0000-0000-00004A000000}"/>
    <cellStyle name="アクセント 4 2" xfId="76" xr:uid="{00000000-0005-0000-0000-00004B000000}"/>
    <cellStyle name="アクセント 4 3" xfId="77" xr:uid="{00000000-0005-0000-0000-00004C000000}"/>
    <cellStyle name="アクセント 4 3 2" xfId="78" xr:uid="{00000000-0005-0000-0000-00004D000000}"/>
    <cellStyle name="アクセント 5 2" xfId="79" xr:uid="{00000000-0005-0000-0000-00004E000000}"/>
    <cellStyle name="アクセント 5 3" xfId="80" xr:uid="{00000000-0005-0000-0000-00004F000000}"/>
    <cellStyle name="アクセント 5 3 2" xfId="81" xr:uid="{00000000-0005-0000-0000-000050000000}"/>
    <cellStyle name="アクセント 6 2" xfId="82" xr:uid="{00000000-0005-0000-0000-000051000000}"/>
    <cellStyle name="アクセント 6 3" xfId="83" xr:uid="{00000000-0005-0000-0000-000052000000}"/>
    <cellStyle name="アクセント 6 3 2" xfId="84" xr:uid="{00000000-0005-0000-0000-000053000000}"/>
    <cellStyle name="タイトル" xfId="85" builtinId="15" customBuiltin="1"/>
    <cellStyle name="タイトル 2" xfId="86" xr:uid="{00000000-0005-0000-0000-000055000000}"/>
    <cellStyle name="タイトル 3" xfId="87" xr:uid="{00000000-0005-0000-0000-000056000000}"/>
    <cellStyle name="タイトル 3 2" xfId="88" xr:uid="{00000000-0005-0000-0000-000057000000}"/>
    <cellStyle name="チェック セル 2" xfId="89" xr:uid="{00000000-0005-0000-0000-000058000000}"/>
    <cellStyle name="チェック セル 3" xfId="90" xr:uid="{00000000-0005-0000-0000-000059000000}"/>
    <cellStyle name="チェック セル 3 2" xfId="91" xr:uid="{00000000-0005-0000-0000-00005A000000}"/>
    <cellStyle name="どちらでもない 2" xfId="92" xr:uid="{00000000-0005-0000-0000-00005B000000}"/>
    <cellStyle name="どちらでもない 3" xfId="93" xr:uid="{00000000-0005-0000-0000-00005C000000}"/>
    <cellStyle name="どちらでもない 3 2" xfId="94" xr:uid="{00000000-0005-0000-0000-00005D000000}"/>
    <cellStyle name="パーセント" xfId="95" builtinId="5"/>
    <cellStyle name="メモ 2" xfId="96" xr:uid="{00000000-0005-0000-0000-00005F000000}"/>
    <cellStyle name="メモ 3" xfId="97" xr:uid="{00000000-0005-0000-0000-000060000000}"/>
    <cellStyle name="メモ 3 2" xfId="98" xr:uid="{00000000-0005-0000-0000-000061000000}"/>
    <cellStyle name="リンク セル" xfId="99" builtinId="24" customBuiltin="1"/>
    <cellStyle name="リンク セル 2" xfId="100" xr:uid="{00000000-0005-0000-0000-000063000000}"/>
    <cellStyle name="悪い 2" xfId="101" xr:uid="{00000000-0005-0000-0000-000064000000}"/>
    <cellStyle name="悪い 3" xfId="102" xr:uid="{00000000-0005-0000-0000-000065000000}"/>
    <cellStyle name="悪い 3 2" xfId="103" xr:uid="{00000000-0005-0000-0000-000066000000}"/>
    <cellStyle name="計算 2" xfId="104" xr:uid="{00000000-0005-0000-0000-000067000000}"/>
    <cellStyle name="計算 3" xfId="105" xr:uid="{00000000-0005-0000-0000-000068000000}"/>
    <cellStyle name="計算 3 2" xfId="106" xr:uid="{00000000-0005-0000-0000-000069000000}"/>
    <cellStyle name="警告文 2" xfId="107" xr:uid="{00000000-0005-0000-0000-00006A000000}"/>
    <cellStyle name="警告文 3" xfId="108" xr:uid="{00000000-0005-0000-0000-00006B000000}"/>
    <cellStyle name="警告文 3 2" xfId="109" xr:uid="{00000000-0005-0000-0000-00006C000000}"/>
    <cellStyle name="桁区切り" xfId="110" builtinId="6"/>
    <cellStyle name="桁区切り 2" xfId="111" xr:uid="{00000000-0005-0000-0000-00006E000000}"/>
    <cellStyle name="見出し 1" xfId="112" builtinId="16" customBuiltin="1"/>
    <cellStyle name="見出し 1 2" xfId="113" xr:uid="{00000000-0005-0000-0000-000070000000}"/>
    <cellStyle name="見出し 2 2" xfId="114" xr:uid="{00000000-0005-0000-0000-000071000000}"/>
    <cellStyle name="見出し 2 2 2" xfId="115" xr:uid="{00000000-0005-0000-0000-000072000000}"/>
    <cellStyle name="見出し 2 2 2 2" xfId="116" xr:uid="{00000000-0005-0000-0000-000073000000}"/>
    <cellStyle name="見出し 2 3" xfId="117" xr:uid="{00000000-0005-0000-0000-000074000000}"/>
    <cellStyle name="見出し 2 3 2" xfId="118" xr:uid="{00000000-0005-0000-0000-000075000000}"/>
    <cellStyle name="見出し 2 4" xfId="119" xr:uid="{00000000-0005-0000-0000-000076000000}"/>
    <cellStyle name="見出し 2 4 2" xfId="120" xr:uid="{00000000-0005-0000-0000-000077000000}"/>
    <cellStyle name="見出し 3" xfId="121" builtinId="18" customBuiltin="1"/>
    <cellStyle name="見出し 3 2" xfId="122" xr:uid="{00000000-0005-0000-0000-000079000000}"/>
    <cellStyle name="見出し 4" xfId="123" builtinId="19" customBuiltin="1"/>
    <cellStyle name="見出し 4 2" xfId="124" xr:uid="{00000000-0005-0000-0000-00007B000000}"/>
    <cellStyle name="集計 2" xfId="125" xr:uid="{00000000-0005-0000-0000-00007C000000}"/>
    <cellStyle name="集計 3" xfId="126" xr:uid="{00000000-0005-0000-0000-00007D000000}"/>
    <cellStyle name="集計 3 2" xfId="127" xr:uid="{00000000-0005-0000-0000-00007E000000}"/>
    <cellStyle name="出力 2" xfId="128" xr:uid="{00000000-0005-0000-0000-00007F000000}"/>
    <cellStyle name="出力 3" xfId="129" xr:uid="{00000000-0005-0000-0000-000080000000}"/>
    <cellStyle name="出力 3 2" xfId="130" xr:uid="{00000000-0005-0000-0000-000081000000}"/>
    <cellStyle name="説明文" xfId="131" builtinId="53" customBuiltin="1"/>
    <cellStyle name="説明文 2" xfId="132" xr:uid="{00000000-0005-0000-0000-000083000000}"/>
    <cellStyle name="入力 2" xfId="133" xr:uid="{00000000-0005-0000-0000-000084000000}"/>
    <cellStyle name="入力 3" xfId="134" xr:uid="{00000000-0005-0000-0000-000085000000}"/>
    <cellStyle name="入力 3 2" xfId="135" xr:uid="{00000000-0005-0000-0000-000086000000}"/>
    <cellStyle name="標準" xfId="0" builtinId="0"/>
    <cellStyle name="標準 2" xfId="136" xr:uid="{00000000-0005-0000-0000-000088000000}"/>
    <cellStyle name="標準 3" xfId="137" xr:uid="{00000000-0005-0000-0000-000089000000}"/>
    <cellStyle name="標準 3 2" xfId="138" xr:uid="{00000000-0005-0000-0000-00008A000000}"/>
    <cellStyle name="標準 3 2 2" xfId="139" xr:uid="{00000000-0005-0000-0000-00008B000000}"/>
    <cellStyle name="標準 3 3" xfId="140" xr:uid="{00000000-0005-0000-0000-00008C000000}"/>
    <cellStyle name="標準 3 3 2" xfId="141" xr:uid="{00000000-0005-0000-0000-00008D000000}"/>
    <cellStyle name="標準 4" xfId="142" xr:uid="{00000000-0005-0000-0000-00008E000000}"/>
    <cellStyle name="標準 5" xfId="143" xr:uid="{00000000-0005-0000-0000-00008F000000}"/>
    <cellStyle name="標準 6" xfId="144" xr:uid="{00000000-0005-0000-0000-000090000000}"/>
    <cellStyle name="標準 6 2" xfId="145" xr:uid="{00000000-0005-0000-0000-000091000000}"/>
    <cellStyle name="標準_Sheet1" xfId="146" xr:uid="{00000000-0005-0000-0000-000092000000}"/>
    <cellStyle name="良い 2" xfId="147" xr:uid="{00000000-0005-0000-0000-000093000000}"/>
    <cellStyle name="良い 3" xfId="148" xr:uid="{00000000-0005-0000-0000-000094000000}"/>
    <cellStyle name="良い 3 2" xfId="149" xr:uid="{00000000-0005-0000-0000-00009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942975</xdr:colOff>
      <xdr:row>6</xdr:row>
      <xdr:rowOff>0</xdr:rowOff>
    </xdr:to>
    <xdr:sp macro="" textlink="">
      <xdr:nvSpPr>
        <xdr:cNvPr id="207968" name="Line 1">
          <a:extLst>
            <a:ext uri="{FF2B5EF4-FFF2-40B4-BE49-F238E27FC236}">
              <a16:creationId xmlns:a16="http://schemas.microsoft.com/office/drawing/2014/main" id="{A9806D7A-3488-7740-B2B8-2AE15E854910}"/>
            </a:ext>
          </a:extLst>
        </xdr:cNvPr>
        <xdr:cNvSpPr>
          <a:spLocks noChangeShapeType="1"/>
        </xdr:cNvSpPr>
      </xdr:nvSpPr>
      <xdr:spPr bwMode="auto">
        <a:xfrm>
          <a:off x="0" y="381000"/>
          <a:ext cx="942975" cy="8286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0</xdr:col>
      <xdr:colOff>0</xdr:colOff>
      <xdr:row>74</xdr:row>
      <xdr:rowOff>0</xdr:rowOff>
    </xdr:to>
    <xdr:sp macro="" textlink="">
      <xdr:nvSpPr>
        <xdr:cNvPr id="207969" name="Line 2">
          <a:extLst>
            <a:ext uri="{FF2B5EF4-FFF2-40B4-BE49-F238E27FC236}">
              <a16:creationId xmlns:a16="http://schemas.microsoft.com/office/drawing/2014/main" id="{1B790167-CF46-1098-097F-7F1237437D36}"/>
            </a:ext>
          </a:extLst>
        </xdr:cNvPr>
        <xdr:cNvSpPr>
          <a:spLocks noChangeShapeType="1"/>
        </xdr:cNvSpPr>
      </xdr:nvSpPr>
      <xdr:spPr bwMode="auto">
        <a:xfrm>
          <a:off x="0"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xdr:row>
      <xdr:rowOff>9525</xdr:rowOff>
    </xdr:from>
    <xdr:to>
      <xdr:col>30</xdr:col>
      <xdr:colOff>0</xdr:colOff>
      <xdr:row>5</xdr:row>
      <xdr:rowOff>0</xdr:rowOff>
    </xdr:to>
    <xdr:sp macro="" textlink="">
      <xdr:nvSpPr>
        <xdr:cNvPr id="207970" name="Line 5">
          <a:extLst>
            <a:ext uri="{FF2B5EF4-FFF2-40B4-BE49-F238E27FC236}">
              <a16:creationId xmlns:a16="http://schemas.microsoft.com/office/drawing/2014/main" id="{782511A9-8A82-A81B-D8EA-71B8E18F49F7}"/>
            </a:ext>
          </a:extLst>
        </xdr:cNvPr>
        <xdr:cNvSpPr>
          <a:spLocks noChangeShapeType="1"/>
        </xdr:cNvSpPr>
      </xdr:nvSpPr>
      <xdr:spPr bwMode="auto">
        <a:xfrm>
          <a:off x="31775400" y="381000"/>
          <a:ext cx="0" cy="6191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xdr:row>
      <xdr:rowOff>9525</xdr:rowOff>
    </xdr:from>
    <xdr:to>
      <xdr:col>30</xdr:col>
      <xdr:colOff>0</xdr:colOff>
      <xdr:row>5</xdr:row>
      <xdr:rowOff>0</xdr:rowOff>
    </xdr:to>
    <xdr:sp macro="" textlink="">
      <xdr:nvSpPr>
        <xdr:cNvPr id="207971" name="Line 7">
          <a:extLst>
            <a:ext uri="{FF2B5EF4-FFF2-40B4-BE49-F238E27FC236}">
              <a16:creationId xmlns:a16="http://schemas.microsoft.com/office/drawing/2014/main" id="{5AD4A2C2-928B-9A21-80A9-EB9F7F5977DE}"/>
            </a:ext>
          </a:extLst>
        </xdr:cNvPr>
        <xdr:cNvSpPr>
          <a:spLocks noChangeShapeType="1"/>
        </xdr:cNvSpPr>
      </xdr:nvSpPr>
      <xdr:spPr bwMode="auto">
        <a:xfrm>
          <a:off x="31775400" y="381000"/>
          <a:ext cx="0" cy="6191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962025</xdr:colOff>
      <xdr:row>6</xdr:row>
      <xdr:rowOff>0</xdr:rowOff>
    </xdr:to>
    <xdr:sp macro="" textlink="">
      <xdr:nvSpPr>
        <xdr:cNvPr id="217112" name="Line 1">
          <a:extLst>
            <a:ext uri="{FF2B5EF4-FFF2-40B4-BE49-F238E27FC236}">
              <a16:creationId xmlns:a16="http://schemas.microsoft.com/office/drawing/2014/main" id="{26376673-5840-8DCE-E507-AC79D2EBC2E3}"/>
            </a:ext>
          </a:extLst>
        </xdr:cNvPr>
        <xdr:cNvSpPr>
          <a:spLocks noChangeShapeType="1"/>
        </xdr:cNvSpPr>
      </xdr:nvSpPr>
      <xdr:spPr bwMode="auto">
        <a:xfrm>
          <a:off x="0" y="495300"/>
          <a:ext cx="962025" cy="9048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2</xdr:row>
      <xdr:rowOff>38100</xdr:rowOff>
    </xdr:from>
    <xdr:to>
      <xdr:col>1</xdr:col>
      <xdr:colOff>9525</xdr:colOff>
      <xdr:row>6</xdr:row>
      <xdr:rowOff>0</xdr:rowOff>
    </xdr:to>
    <xdr:sp macro="" textlink="">
      <xdr:nvSpPr>
        <xdr:cNvPr id="218136" name="Line 1">
          <a:extLst>
            <a:ext uri="{FF2B5EF4-FFF2-40B4-BE49-F238E27FC236}">
              <a16:creationId xmlns:a16="http://schemas.microsoft.com/office/drawing/2014/main" id="{75FCB81E-72A6-B116-164E-08494184C266}"/>
            </a:ext>
          </a:extLst>
        </xdr:cNvPr>
        <xdr:cNvSpPr>
          <a:spLocks noChangeShapeType="1"/>
        </xdr:cNvSpPr>
      </xdr:nvSpPr>
      <xdr:spPr bwMode="auto">
        <a:xfrm>
          <a:off x="38100" y="533400"/>
          <a:ext cx="952500" cy="838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9525</xdr:colOff>
      <xdr:row>6</xdr:row>
      <xdr:rowOff>28575</xdr:rowOff>
    </xdr:to>
    <xdr:sp macro="" textlink="">
      <xdr:nvSpPr>
        <xdr:cNvPr id="219160" name="Line 1">
          <a:extLst>
            <a:ext uri="{FF2B5EF4-FFF2-40B4-BE49-F238E27FC236}">
              <a16:creationId xmlns:a16="http://schemas.microsoft.com/office/drawing/2014/main" id="{2644AA70-81B6-2B71-DF0C-86A259B8BA4E}"/>
            </a:ext>
          </a:extLst>
        </xdr:cNvPr>
        <xdr:cNvSpPr>
          <a:spLocks noChangeShapeType="1"/>
        </xdr:cNvSpPr>
      </xdr:nvSpPr>
      <xdr:spPr bwMode="auto">
        <a:xfrm>
          <a:off x="0" y="504825"/>
          <a:ext cx="1057275" cy="8953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0</xdr:colOff>
      <xdr:row>5</xdr:row>
      <xdr:rowOff>0</xdr:rowOff>
    </xdr:to>
    <xdr:sp macro="" textlink="">
      <xdr:nvSpPr>
        <xdr:cNvPr id="208968" name="Line 2">
          <a:extLst>
            <a:ext uri="{FF2B5EF4-FFF2-40B4-BE49-F238E27FC236}">
              <a16:creationId xmlns:a16="http://schemas.microsoft.com/office/drawing/2014/main" id="{1ABB4D3C-EAC1-76DE-F5C7-EBBE843EE1F4}"/>
            </a:ext>
          </a:extLst>
        </xdr:cNvPr>
        <xdr:cNvSpPr>
          <a:spLocks noChangeShapeType="1"/>
        </xdr:cNvSpPr>
      </xdr:nvSpPr>
      <xdr:spPr bwMode="auto">
        <a:xfrm>
          <a:off x="0" y="485775"/>
          <a:ext cx="0" cy="6477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19050</xdr:rowOff>
    </xdr:from>
    <xdr:to>
      <xdr:col>1</xdr:col>
      <xdr:colOff>9525</xdr:colOff>
      <xdr:row>6</xdr:row>
      <xdr:rowOff>0</xdr:rowOff>
    </xdr:to>
    <xdr:sp macro="" textlink="">
      <xdr:nvSpPr>
        <xdr:cNvPr id="208969" name="Line 5">
          <a:extLst>
            <a:ext uri="{FF2B5EF4-FFF2-40B4-BE49-F238E27FC236}">
              <a16:creationId xmlns:a16="http://schemas.microsoft.com/office/drawing/2014/main" id="{47A9D3CF-8D62-3AAF-CE88-E7B1F79D3354}"/>
            </a:ext>
          </a:extLst>
        </xdr:cNvPr>
        <xdr:cNvSpPr>
          <a:spLocks noChangeShapeType="1"/>
        </xdr:cNvSpPr>
      </xdr:nvSpPr>
      <xdr:spPr bwMode="auto">
        <a:xfrm>
          <a:off x="19050" y="495300"/>
          <a:ext cx="94297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xdr:row>
      <xdr:rowOff>19050</xdr:rowOff>
    </xdr:from>
    <xdr:to>
      <xdr:col>11</xdr:col>
      <xdr:colOff>9525</xdr:colOff>
      <xdr:row>6</xdr:row>
      <xdr:rowOff>0</xdr:rowOff>
    </xdr:to>
    <xdr:sp macro="" textlink="">
      <xdr:nvSpPr>
        <xdr:cNvPr id="208970" name="Line 5">
          <a:extLst>
            <a:ext uri="{FF2B5EF4-FFF2-40B4-BE49-F238E27FC236}">
              <a16:creationId xmlns:a16="http://schemas.microsoft.com/office/drawing/2014/main" id="{FA588203-5F97-C550-C6D8-D58352D3A3C8}"/>
            </a:ext>
          </a:extLst>
        </xdr:cNvPr>
        <xdr:cNvSpPr>
          <a:spLocks noChangeShapeType="1"/>
        </xdr:cNvSpPr>
      </xdr:nvSpPr>
      <xdr:spPr bwMode="auto">
        <a:xfrm>
          <a:off x="9220200" y="495300"/>
          <a:ext cx="952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923925</xdr:colOff>
      <xdr:row>6</xdr:row>
      <xdr:rowOff>0</xdr:rowOff>
    </xdr:to>
    <xdr:sp macro="" textlink="">
      <xdr:nvSpPr>
        <xdr:cNvPr id="209944" name="Line 52">
          <a:extLst>
            <a:ext uri="{FF2B5EF4-FFF2-40B4-BE49-F238E27FC236}">
              <a16:creationId xmlns:a16="http://schemas.microsoft.com/office/drawing/2014/main" id="{F952E40F-176D-AD5F-C551-93079350407C}"/>
            </a:ext>
          </a:extLst>
        </xdr:cNvPr>
        <xdr:cNvSpPr>
          <a:spLocks noChangeShapeType="1"/>
        </xdr:cNvSpPr>
      </xdr:nvSpPr>
      <xdr:spPr bwMode="auto">
        <a:xfrm>
          <a:off x="0" y="485775"/>
          <a:ext cx="92392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9525</xdr:colOff>
      <xdr:row>6</xdr:row>
      <xdr:rowOff>0</xdr:rowOff>
    </xdr:to>
    <xdr:sp macro="" textlink="">
      <xdr:nvSpPr>
        <xdr:cNvPr id="210968" name="Line 1">
          <a:extLst>
            <a:ext uri="{FF2B5EF4-FFF2-40B4-BE49-F238E27FC236}">
              <a16:creationId xmlns:a16="http://schemas.microsoft.com/office/drawing/2014/main" id="{6CC7EE72-DB59-C406-0D4D-7E2F002F5779}"/>
            </a:ext>
          </a:extLst>
        </xdr:cNvPr>
        <xdr:cNvSpPr>
          <a:spLocks noChangeShapeType="1"/>
        </xdr:cNvSpPr>
      </xdr:nvSpPr>
      <xdr:spPr bwMode="auto">
        <a:xfrm>
          <a:off x="0" y="485775"/>
          <a:ext cx="971550"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xdr:row>
      <xdr:rowOff>38100</xdr:rowOff>
    </xdr:from>
    <xdr:to>
      <xdr:col>1</xdr:col>
      <xdr:colOff>9525</xdr:colOff>
      <xdr:row>6</xdr:row>
      <xdr:rowOff>0</xdr:rowOff>
    </xdr:to>
    <xdr:sp macro="" textlink="">
      <xdr:nvSpPr>
        <xdr:cNvPr id="211992" name="Line 4">
          <a:extLst>
            <a:ext uri="{FF2B5EF4-FFF2-40B4-BE49-F238E27FC236}">
              <a16:creationId xmlns:a16="http://schemas.microsoft.com/office/drawing/2014/main" id="{1F0DC311-9234-4353-89C2-0F3587369586}"/>
            </a:ext>
          </a:extLst>
        </xdr:cNvPr>
        <xdr:cNvSpPr>
          <a:spLocks noChangeShapeType="1"/>
        </xdr:cNvSpPr>
      </xdr:nvSpPr>
      <xdr:spPr bwMode="auto">
        <a:xfrm>
          <a:off x="9525" y="514350"/>
          <a:ext cx="952500" cy="838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28575</xdr:colOff>
      <xdr:row>6</xdr:row>
      <xdr:rowOff>19050</xdr:rowOff>
    </xdr:to>
    <xdr:sp macro="" textlink="">
      <xdr:nvSpPr>
        <xdr:cNvPr id="213016" name="Line 3">
          <a:extLst>
            <a:ext uri="{FF2B5EF4-FFF2-40B4-BE49-F238E27FC236}">
              <a16:creationId xmlns:a16="http://schemas.microsoft.com/office/drawing/2014/main" id="{732FA6C7-853F-10F2-0074-EC86A605016D}"/>
            </a:ext>
          </a:extLst>
        </xdr:cNvPr>
        <xdr:cNvSpPr>
          <a:spLocks noChangeShapeType="1"/>
        </xdr:cNvSpPr>
      </xdr:nvSpPr>
      <xdr:spPr bwMode="auto">
        <a:xfrm>
          <a:off x="9525" y="476250"/>
          <a:ext cx="971550" cy="8953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5</xdr:row>
      <xdr:rowOff>200025</xdr:rowOff>
    </xdr:to>
    <xdr:sp macro="" textlink="">
      <xdr:nvSpPr>
        <xdr:cNvPr id="214040" name="Line 9">
          <a:extLst>
            <a:ext uri="{FF2B5EF4-FFF2-40B4-BE49-F238E27FC236}">
              <a16:creationId xmlns:a16="http://schemas.microsoft.com/office/drawing/2014/main" id="{F3296E6B-B0E4-0213-AC72-8ADB04163812}"/>
            </a:ext>
          </a:extLst>
        </xdr:cNvPr>
        <xdr:cNvSpPr>
          <a:spLocks noChangeShapeType="1"/>
        </xdr:cNvSpPr>
      </xdr:nvSpPr>
      <xdr:spPr bwMode="auto">
        <a:xfrm>
          <a:off x="0" y="476250"/>
          <a:ext cx="98107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238125</xdr:rowOff>
    </xdr:from>
    <xdr:to>
      <xdr:col>0</xdr:col>
      <xdr:colOff>942975</xdr:colOff>
      <xdr:row>5</xdr:row>
      <xdr:rowOff>209550</xdr:rowOff>
    </xdr:to>
    <xdr:sp macro="" textlink="">
      <xdr:nvSpPr>
        <xdr:cNvPr id="215064" name="Line 1">
          <a:extLst>
            <a:ext uri="{FF2B5EF4-FFF2-40B4-BE49-F238E27FC236}">
              <a16:creationId xmlns:a16="http://schemas.microsoft.com/office/drawing/2014/main" id="{73B26AB9-E71D-2322-E074-E3B1792CBCED}"/>
            </a:ext>
          </a:extLst>
        </xdr:cNvPr>
        <xdr:cNvSpPr>
          <a:spLocks noChangeShapeType="1"/>
        </xdr:cNvSpPr>
      </xdr:nvSpPr>
      <xdr:spPr bwMode="auto">
        <a:xfrm>
          <a:off x="0" y="476250"/>
          <a:ext cx="94297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28575</xdr:rowOff>
    </xdr:from>
    <xdr:to>
      <xdr:col>0</xdr:col>
      <xdr:colOff>942975</xdr:colOff>
      <xdr:row>6</xdr:row>
      <xdr:rowOff>0</xdr:rowOff>
    </xdr:to>
    <xdr:sp macro="" textlink="">
      <xdr:nvSpPr>
        <xdr:cNvPr id="216112" name="Line 1">
          <a:extLst>
            <a:ext uri="{FF2B5EF4-FFF2-40B4-BE49-F238E27FC236}">
              <a16:creationId xmlns:a16="http://schemas.microsoft.com/office/drawing/2014/main" id="{C795BFD7-4040-C4AB-81D2-2798BE46FC20}"/>
            </a:ext>
          </a:extLst>
        </xdr:cNvPr>
        <xdr:cNvSpPr>
          <a:spLocks noChangeShapeType="1"/>
        </xdr:cNvSpPr>
      </xdr:nvSpPr>
      <xdr:spPr bwMode="auto">
        <a:xfrm>
          <a:off x="0" y="504825"/>
          <a:ext cx="942975" cy="8477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2</xdr:row>
      <xdr:rowOff>9525</xdr:rowOff>
    </xdr:from>
    <xdr:to>
      <xdr:col>38</xdr:col>
      <xdr:colOff>9525</xdr:colOff>
      <xdr:row>6</xdr:row>
      <xdr:rowOff>0</xdr:rowOff>
    </xdr:to>
    <xdr:sp macro="" textlink="">
      <xdr:nvSpPr>
        <xdr:cNvPr id="216113" name="Line 6">
          <a:extLst>
            <a:ext uri="{FF2B5EF4-FFF2-40B4-BE49-F238E27FC236}">
              <a16:creationId xmlns:a16="http://schemas.microsoft.com/office/drawing/2014/main" id="{2BCE4F65-5137-A5D7-798C-A348ACE939DF}"/>
            </a:ext>
          </a:extLst>
        </xdr:cNvPr>
        <xdr:cNvSpPr>
          <a:spLocks noChangeShapeType="1"/>
        </xdr:cNvSpPr>
      </xdr:nvSpPr>
      <xdr:spPr bwMode="auto">
        <a:xfrm>
          <a:off x="31746825" y="485775"/>
          <a:ext cx="952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35"/>
  <sheetViews>
    <sheetView zoomScaleNormal="100" zoomScaleSheetLayoutView="100" workbookViewId="0"/>
  </sheetViews>
  <sheetFormatPr defaultRowHeight="13.2" x14ac:dyDescent="0.2"/>
  <cols>
    <col min="1" max="1" width="15.88671875" customWidth="1"/>
    <col min="2" max="2" width="57.109375" customWidth="1"/>
  </cols>
  <sheetData>
    <row r="1" spans="1:3" x14ac:dyDescent="0.2">
      <c r="B1" s="109"/>
    </row>
    <row r="2" spans="1:3" ht="16.2" x14ac:dyDescent="0.2">
      <c r="B2" s="110"/>
    </row>
    <row r="3" spans="1:3" x14ac:dyDescent="0.2">
      <c r="B3" s="109"/>
    </row>
    <row r="4" spans="1:3" x14ac:dyDescent="0.2">
      <c r="B4" s="109"/>
    </row>
    <row r="5" spans="1:3" x14ac:dyDescent="0.2">
      <c r="B5" s="109"/>
    </row>
    <row r="6" spans="1:3" x14ac:dyDescent="0.2">
      <c r="B6" s="109"/>
    </row>
    <row r="7" spans="1:3" x14ac:dyDescent="0.2">
      <c r="B7" s="109"/>
    </row>
    <row r="8" spans="1:3" ht="53.4" x14ac:dyDescent="0.2">
      <c r="A8" s="2"/>
      <c r="B8" s="120" t="s">
        <v>382</v>
      </c>
      <c r="C8" s="2"/>
    </row>
    <row r="9" spans="1:3" x14ac:dyDescent="0.2">
      <c r="B9" s="111"/>
    </row>
    <row r="10" spans="1:3" x14ac:dyDescent="0.2">
      <c r="B10" s="111"/>
    </row>
    <row r="11" spans="1:3" x14ac:dyDescent="0.2">
      <c r="B11" s="109"/>
    </row>
    <row r="12" spans="1:3" x14ac:dyDescent="0.2">
      <c r="B12" s="109"/>
    </row>
    <row r="13" spans="1:3" x14ac:dyDescent="0.2">
      <c r="B13" s="109"/>
    </row>
    <row r="14" spans="1:3" x14ac:dyDescent="0.2">
      <c r="B14" s="111"/>
    </row>
    <row r="15" spans="1:3" x14ac:dyDescent="0.2">
      <c r="B15" s="111"/>
    </row>
    <row r="16" spans="1:3" x14ac:dyDescent="0.2">
      <c r="B16" s="111"/>
    </row>
    <row r="17" spans="2:2" x14ac:dyDescent="0.2">
      <c r="B17" s="111"/>
    </row>
    <row r="18" spans="2:2" x14ac:dyDescent="0.2">
      <c r="B18" s="109"/>
    </row>
    <row r="19" spans="2:2" x14ac:dyDescent="0.2">
      <c r="B19" s="109"/>
    </row>
    <row r="20" spans="2:2" x14ac:dyDescent="0.2">
      <c r="B20" s="112"/>
    </row>
    <row r="21" spans="2:2" x14ac:dyDescent="0.2">
      <c r="B21" s="109"/>
    </row>
    <row r="22" spans="2:2" x14ac:dyDescent="0.2">
      <c r="B22" s="109"/>
    </row>
    <row r="23" spans="2:2" x14ac:dyDescent="0.2">
      <c r="B23" s="109"/>
    </row>
    <row r="24" spans="2:2" x14ac:dyDescent="0.2">
      <c r="B24" s="109"/>
    </row>
    <row r="25" spans="2:2" x14ac:dyDescent="0.2">
      <c r="B25" s="109"/>
    </row>
    <row r="26" spans="2:2" x14ac:dyDescent="0.2">
      <c r="B26" s="109"/>
    </row>
    <row r="27" spans="2:2" x14ac:dyDescent="0.2">
      <c r="B27" s="1136"/>
    </row>
    <row r="28" spans="2:2" ht="184.5" customHeight="1" x14ac:dyDescent="0.2">
      <c r="B28" s="1137"/>
    </row>
    <row r="29" spans="2:2" ht="84" customHeight="1" x14ac:dyDescent="0.3">
      <c r="B29" s="1114">
        <v>43891</v>
      </c>
    </row>
    <row r="30" spans="2:2" ht="18" customHeight="1" x14ac:dyDescent="0.2">
      <c r="B30" s="1115" t="s">
        <v>745</v>
      </c>
    </row>
    <row r="31" spans="2:2" ht="16.5" customHeight="1" x14ac:dyDescent="0.2">
      <c r="B31" s="113"/>
    </row>
    <row r="32" spans="2:2" ht="42" customHeight="1" x14ac:dyDescent="0.2">
      <c r="B32" s="114" t="s">
        <v>383</v>
      </c>
    </row>
    <row r="33" spans="2:2" ht="11.25" customHeight="1" x14ac:dyDescent="0.2">
      <c r="B33" s="114"/>
    </row>
    <row r="34" spans="2:2" ht="3" customHeight="1" x14ac:dyDescent="0.2">
      <c r="B34" s="109"/>
    </row>
    <row r="35" spans="2:2" ht="5.25" customHeight="1" x14ac:dyDescent="0.2"/>
  </sheetData>
  <customSheetViews>
    <customSheetView guid="{CFB8F6A3-286B-44DA-98E2-E06FA9DC17D9}">
      <selection activeCell="D28" sqref="D28"/>
      <pageMargins left="0.70866141732283472" right="0.70866141732283472" top="0.74803149606299213" bottom="0.74803149606299213" header="0.31496062992125984" footer="0.31496062992125984"/>
      <pageSetup paperSize="9" orientation="portrait"/>
    </customSheetView>
    <customSheetView guid="{429188B7-F8E8-41E0-BAA6-8F869C883D4F}" scale="80">
      <pageMargins left="0.70866141732283472" right="0.70866141732283472" top="0.74803149606299213" bottom="0.74803149606299213" header="0.31496062992125984" footer="0.31496062992125984"/>
      <pageSetup paperSize="9" orientation="portrait"/>
    </customSheetView>
  </customSheetViews>
  <mergeCells count="1">
    <mergeCell ref="B27:B28"/>
  </mergeCells>
  <phoneticPr fontId="2"/>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9"/>
  <dimension ref="A1:Z74"/>
  <sheetViews>
    <sheetView showGridLines="0" view="pageBreakPreview" zoomScale="90" zoomScaleNormal="100" zoomScaleSheetLayoutView="90" workbookViewId="0">
      <pane xSplit="1" ySplit="6" topLeftCell="B54" activePane="bottomRight" state="frozen"/>
      <selection pane="topRight" activeCell="B1" sqref="B1"/>
      <selection pane="bottomLeft" activeCell="A7" sqref="A7"/>
      <selection pane="bottomRight" activeCell="F86" sqref="F86"/>
    </sheetView>
  </sheetViews>
  <sheetFormatPr defaultRowHeight="13.2" x14ac:dyDescent="0.2"/>
  <cols>
    <col min="1" max="1" width="12.44140625" customWidth="1"/>
    <col min="2" max="6" width="19" customWidth="1"/>
    <col min="7" max="12" width="15.88671875" customWidth="1"/>
    <col min="13" max="15" width="19" customWidth="1"/>
    <col min="16" max="16" width="9.44140625" style="974" customWidth="1"/>
    <col min="17" max="21" width="9.44140625" customWidth="1"/>
    <col min="22" max="26" width="19" customWidth="1"/>
  </cols>
  <sheetData>
    <row r="1" spans="1:26" ht="18.75" customHeight="1" x14ac:dyDescent="0.2">
      <c r="A1" s="1" t="s">
        <v>735</v>
      </c>
      <c r="B1" s="1"/>
      <c r="E1" s="954"/>
    </row>
    <row r="2" spans="1:26" ht="18.75" customHeight="1" x14ac:dyDescent="0.2">
      <c r="A2" s="1" t="s">
        <v>877</v>
      </c>
      <c r="B2" s="129"/>
      <c r="G2" s="1"/>
    </row>
    <row r="3" spans="1:26" ht="17.25" customHeight="1" x14ac:dyDescent="0.2">
      <c r="A3" s="73" t="s">
        <v>526</v>
      </c>
      <c r="B3" s="1252" t="s">
        <v>137</v>
      </c>
      <c r="C3" s="1466" t="s">
        <v>138</v>
      </c>
      <c r="D3" s="1467" t="s">
        <v>357</v>
      </c>
      <c r="E3" s="1467" t="s">
        <v>139</v>
      </c>
      <c r="F3" s="1470" t="s">
        <v>358</v>
      </c>
      <c r="G3" s="1386" t="s">
        <v>140</v>
      </c>
      <c r="H3" s="1361" t="s">
        <v>141</v>
      </c>
      <c r="I3" s="1361" t="s">
        <v>142</v>
      </c>
      <c r="J3" s="1467" t="s">
        <v>143</v>
      </c>
      <c r="K3" s="54" t="s">
        <v>144</v>
      </c>
      <c r="L3" s="57" t="s">
        <v>145</v>
      </c>
      <c r="M3" s="1199" t="s">
        <v>146</v>
      </c>
      <c r="N3" s="1165" t="s">
        <v>147</v>
      </c>
      <c r="O3" s="1361" t="s">
        <v>148</v>
      </c>
      <c r="P3" s="1461" t="s">
        <v>29</v>
      </c>
      <c r="Q3" s="1165" t="s">
        <v>221</v>
      </c>
      <c r="R3" s="1165" t="s">
        <v>628</v>
      </c>
      <c r="S3" s="1189" t="s">
        <v>26</v>
      </c>
      <c r="T3" s="1391" t="s">
        <v>726</v>
      </c>
      <c r="U3" s="1165" t="s">
        <v>727</v>
      </c>
      <c r="V3" s="1165" t="s">
        <v>149</v>
      </c>
      <c r="W3" s="1165" t="s">
        <v>150</v>
      </c>
      <c r="X3" s="1165" t="s">
        <v>151</v>
      </c>
      <c r="Y3" s="1189" t="s">
        <v>152</v>
      </c>
      <c r="Z3" s="1189" t="s">
        <v>725</v>
      </c>
    </row>
    <row r="4" spans="1:26" ht="17.25" customHeight="1" x14ac:dyDescent="0.2">
      <c r="A4" s="82"/>
      <c r="B4" s="1464"/>
      <c r="C4" s="1414"/>
      <c r="D4" s="1468"/>
      <c r="E4" s="1471"/>
      <c r="F4" s="1179"/>
      <c r="G4" s="1387"/>
      <c r="H4" s="1362"/>
      <c r="I4" s="1362"/>
      <c r="J4" s="1468"/>
      <c r="K4" s="53" t="s">
        <v>153</v>
      </c>
      <c r="L4" s="1179" t="s">
        <v>154</v>
      </c>
      <c r="M4" s="1464"/>
      <c r="N4" s="1414"/>
      <c r="O4" s="1362"/>
      <c r="P4" s="1462"/>
      <c r="Q4" s="1414"/>
      <c r="R4" s="1414"/>
      <c r="S4" s="1190"/>
      <c r="T4" s="1177"/>
      <c r="U4" s="1414"/>
      <c r="V4" s="1414"/>
      <c r="W4" s="1414"/>
      <c r="X4" s="1414"/>
      <c r="Y4" s="1190"/>
      <c r="Z4" s="1190"/>
    </row>
    <row r="5" spans="1:26" ht="17.25" customHeight="1" x14ac:dyDescent="0.2">
      <c r="A5" s="964"/>
      <c r="B5" s="1465"/>
      <c r="C5" s="1255"/>
      <c r="D5" s="1469"/>
      <c r="E5" s="1472"/>
      <c r="F5" s="1180"/>
      <c r="G5" s="1430"/>
      <c r="H5" s="1377"/>
      <c r="I5" s="1377"/>
      <c r="J5" s="1469"/>
      <c r="K5" s="55" t="s">
        <v>155</v>
      </c>
      <c r="L5" s="1473"/>
      <c r="M5" s="1465"/>
      <c r="N5" s="1255"/>
      <c r="O5" s="1377"/>
      <c r="P5" s="1463"/>
      <c r="Q5" s="1255"/>
      <c r="R5" s="1255"/>
      <c r="S5" s="1460"/>
      <c r="T5" s="1178"/>
      <c r="U5" s="1255"/>
      <c r="V5" s="1255"/>
      <c r="W5" s="1255"/>
      <c r="X5" s="1255"/>
      <c r="Y5" s="1460"/>
      <c r="Z5" s="1460"/>
    </row>
    <row r="6" spans="1:26" ht="17.25" customHeight="1" x14ac:dyDescent="0.2">
      <c r="A6" s="87" t="s">
        <v>518</v>
      </c>
      <c r="B6" s="90" t="s">
        <v>156</v>
      </c>
      <c r="C6" s="80" t="s">
        <v>156</v>
      </c>
      <c r="D6" s="80" t="s">
        <v>156</v>
      </c>
      <c r="E6" s="80" t="s">
        <v>156</v>
      </c>
      <c r="F6" s="81" t="s">
        <v>156</v>
      </c>
      <c r="G6" s="90" t="s">
        <v>156</v>
      </c>
      <c r="H6" s="80" t="s">
        <v>156</v>
      </c>
      <c r="I6" s="80" t="s">
        <v>156</v>
      </c>
      <c r="J6" s="80" t="s">
        <v>156</v>
      </c>
      <c r="K6" s="80" t="s">
        <v>156</v>
      </c>
      <c r="L6" s="103" t="s">
        <v>157</v>
      </c>
      <c r="M6" s="90" t="s">
        <v>156</v>
      </c>
      <c r="N6" s="80" t="s">
        <v>156</v>
      </c>
      <c r="O6" s="80" t="s">
        <v>156</v>
      </c>
      <c r="P6" s="102"/>
      <c r="Q6" s="80" t="s">
        <v>109</v>
      </c>
      <c r="R6" s="80" t="s">
        <v>109</v>
      </c>
      <c r="S6" s="81" t="s">
        <v>109</v>
      </c>
      <c r="T6" s="90" t="s">
        <v>109</v>
      </c>
      <c r="U6" s="80" t="s">
        <v>109</v>
      </c>
      <c r="V6" s="80" t="s">
        <v>156</v>
      </c>
      <c r="W6" s="80" t="s">
        <v>156</v>
      </c>
      <c r="X6" s="80" t="s">
        <v>156</v>
      </c>
      <c r="Y6" s="81" t="s">
        <v>156</v>
      </c>
      <c r="Z6" s="81" t="s">
        <v>156</v>
      </c>
    </row>
    <row r="7" spans="1:26" ht="15.75" customHeight="1" x14ac:dyDescent="0.2">
      <c r="A7" s="343" t="s">
        <v>274</v>
      </c>
      <c r="B7" s="404">
        <v>133112794</v>
      </c>
      <c r="C7" s="369">
        <v>132508493</v>
      </c>
      <c r="D7" s="369">
        <v>604301</v>
      </c>
      <c r="E7" s="369">
        <v>133921</v>
      </c>
      <c r="F7" s="395">
        <f>D7-E7</f>
        <v>470380</v>
      </c>
      <c r="G7" s="762">
        <v>-458681</v>
      </c>
      <c r="H7" s="369">
        <v>513781</v>
      </c>
      <c r="I7" s="369">
        <v>8002</v>
      </c>
      <c r="J7" s="369">
        <v>300000</v>
      </c>
      <c r="K7" s="406">
        <f>SUM(G7:I7)-J7</f>
        <v>-236898</v>
      </c>
      <c r="L7" s="436" t="s">
        <v>748</v>
      </c>
      <c r="M7" s="404">
        <v>58005256</v>
      </c>
      <c r="N7" s="369">
        <v>27784061</v>
      </c>
      <c r="O7" s="369">
        <v>70330634</v>
      </c>
      <c r="P7" s="418">
        <v>0.47399999999999998</v>
      </c>
      <c r="Q7" s="419">
        <v>93.3</v>
      </c>
      <c r="R7" s="419">
        <v>12.8</v>
      </c>
      <c r="S7" s="362">
        <v>0.7</v>
      </c>
      <c r="T7" s="420">
        <v>8.1</v>
      </c>
      <c r="U7" s="419">
        <v>57.2</v>
      </c>
      <c r="V7" s="369">
        <v>12177843</v>
      </c>
      <c r="W7" s="369">
        <v>137160338</v>
      </c>
      <c r="X7" s="1032">
        <v>70000</v>
      </c>
      <c r="Y7" s="395">
        <v>12279602</v>
      </c>
      <c r="Z7" s="395">
        <v>5448936</v>
      </c>
    </row>
    <row r="8" spans="1:26" ht="15.75" customHeight="1" x14ac:dyDescent="0.2">
      <c r="A8" s="63" t="s">
        <v>533</v>
      </c>
      <c r="B8" s="286">
        <v>156330397</v>
      </c>
      <c r="C8" s="288">
        <v>155177264</v>
      </c>
      <c r="D8" s="288">
        <f>B8-C8</f>
        <v>1153133</v>
      </c>
      <c r="E8" s="288">
        <v>208054</v>
      </c>
      <c r="F8" s="290">
        <f>D8-E8</f>
        <v>945079</v>
      </c>
      <c r="G8" s="286">
        <v>-240974</v>
      </c>
      <c r="H8" s="288">
        <v>5595</v>
      </c>
      <c r="I8" s="288" t="s">
        <v>673</v>
      </c>
      <c r="J8" s="288">
        <v>300000</v>
      </c>
      <c r="K8" s="288">
        <f>SUM(G8:I8)-J8</f>
        <v>-535379</v>
      </c>
      <c r="L8" s="333" t="s">
        <v>748</v>
      </c>
      <c r="M8" s="286">
        <v>66237442</v>
      </c>
      <c r="N8" s="288">
        <v>35621081</v>
      </c>
      <c r="O8" s="288">
        <v>81859148</v>
      </c>
      <c r="P8" s="332">
        <v>0.53100000000000003</v>
      </c>
      <c r="Q8" s="574">
        <v>94.9</v>
      </c>
      <c r="R8" s="574">
        <v>12.2</v>
      </c>
      <c r="S8" s="575">
        <v>1.2</v>
      </c>
      <c r="T8" s="576">
        <v>8.1</v>
      </c>
      <c r="U8" s="574">
        <v>89.5</v>
      </c>
      <c r="V8" s="288">
        <v>9637388</v>
      </c>
      <c r="W8" s="288">
        <v>177606766</v>
      </c>
      <c r="X8" s="288" t="s">
        <v>673</v>
      </c>
      <c r="Y8" s="290">
        <v>21318567</v>
      </c>
      <c r="Z8" s="290">
        <v>4205026</v>
      </c>
    </row>
    <row r="9" spans="1:26" ht="15.75" customHeight="1" x14ac:dyDescent="0.2">
      <c r="A9" s="343" t="s">
        <v>225</v>
      </c>
      <c r="B9" s="364">
        <v>119224658</v>
      </c>
      <c r="C9" s="365">
        <v>117700566</v>
      </c>
      <c r="D9" s="365">
        <v>1524092</v>
      </c>
      <c r="E9" s="365">
        <v>299023</v>
      </c>
      <c r="F9" s="367">
        <v>1225069</v>
      </c>
      <c r="G9" s="364">
        <v>-820658</v>
      </c>
      <c r="H9" s="365">
        <v>938</v>
      </c>
      <c r="I9" s="365" t="s">
        <v>673</v>
      </c>
      <c r="J9" s="365">
        <v>1300000</v>
      </c>
      <c r="K9" s="365">
        <v>-2119720</v>
      </c>
      <c r="L9" s="421" t="s">
        <v>748</v>
      </c>
      <c r="M9" s="364">
        <v>53540747</v>
      </c>
      <c r="N9" s="365">
        <v>30703325</v>
      </c>
      <c r="O9" s="365">
        <v>66644875</v>
      </c>
      <c r="P9" s="422">
        <v>0.57299999999999995</v>
      </c>
      <c r="Q9" s="359">
        <v>94.6</v>
      </c>
      <c r="R9" s="359">
        <v>9.9</v>
      </c>
      <c r="S9" s="363">
        <v>1.8</v>
      </c>
      <c r="T9" s="423">
        <v>15.2</v>
      </c>
      <c r="U9" s="359">
        <v>97.5</v>
      </c>
      <c r="V9" s="365">
        <v>11725555</v>
      </c>
      <c r="W9" s="365">
        <v>139381587</v>
      </c>
      <c r="X9" s="365">
        <v>265000</v>
      </c>
      <c r="Y9" s="367">
        <v>35111093</v>
      </c>
      <c r="Z9" s="367">
        <v>2076449</v>
      </c>
    </row>
    <row r="10" spans="1:26" ht="15.75" customHeight="1" x14ac:dyDescent="0.2">
      <c r="A10" s="63" t="s">
        <v>604</v>
      </c>
      <c r="B10" s="286">
        <v>107106463</v>
      </c>
      <c r="C10" s="288">
        <v>103330634</v>
      </c>
      <c r="D10" s="288">
        <f>B10-C10</f>
        <v>3775829</v>
      </c>
      <c r="E10" s="288">
        <v>1533199</v>
      </c>
      <c r="F10" s="290">
        <f>D10-E10</f>
        <v>2242630</v>
      </c>
      <c r="G10" s="286">
        <v>457105</v>
      </c>
      <c r="H10" s="288">
        <v>150339</v>
      </c>
      <c r="I10" s="288" t="s">
        <v>673</v>
      </c>
      <c r="J10" s="288">
        <v>800000</v>
      </c>
      <c r="K10" s="288">
        <f>SUM(G10:I10)-J10</f>
        <v>-192556</v>
      </c>
      <c r="L10" s="333" t="s">
        <v>748</v>
      </c>
      <c r="M10" s="286">
        <v>40016601</v>
      </c>
      <c r="N10" s="288">
        <v>26967409</v>
      </c>
      <c r="O10" s="288">
        <v>51956615</v>
      </c>
      <c r="P10" s="332">
        <v>0.67</v>
      </c>
      <c r="Q10" s="287">
        <v>91.9</v>
      </c>
      <c r="R10" s="287">
        <v>9.4</v>
      </c>
      <c r="S10" s="289">
        <v>4.3</v>
      </c>
      <c r="T10" s="334">
        <v>9.3000000000000007</v>
      </c>
      <c r="U10" s="287">
        <v>128.9</v>
      </c>
      <c r="V10" s="288">
        <v>13916207</v>
      </c>
      <c r="W10" s="294">
        <v>114251682</v>
      </c>
      <c r="X10" s="288" t="s">
        <v>673</v>
      </c>
      <c r="Y10" s="290">
        <v>16054236</v>
      </c>
      <c r="Z10" s="290">
        <v>2690905</v>
      </c>
    </row>
    <row r="11" spans="1:26" ht="15.75" customHeight="1" x14ac:dyDescent="0.2">
      <c r="A11" s="343" t="s">
        <v>534</v>
      </c>
      <c r="B11" s="636">
        <v>112067865</v>
      </c>
      <c r="C11" s="642">
        <v>110325183</v>
      </c>
      <c r="D11" s="642">
        <v>1742682</v>
      </c>
      <c r="E11" s="642">
        <v>712597</v>
      </c>
      <c r="F11" s="644">
        <v>1030085</v>
      </c>
      <c r="G11" s="636">
        <v>-176488</v>
      </c>
      <c r="H11" s="642">
        <v>983485</v>
      </c>
      <c r="I11" s="642">
        <v>0</v>
      </c>
      <c r="J11" s="642">
        <v>1141479</v>
      </c>
      <c r="K11" s="642">
        <v>-334482</v>
      </c>
      <c r="L11" s="670" t="s">
        <v>748</v>
      </c>
      <c r="M11" s="636">
        <v>48154857</v>
      </c>
      <c r="N11" s="642">
        <v>36556560</v>
      </c>
      <c r="O11" s="642">
        <v>63911655</v>
      </c>
      <c r="P11" s="671">
        <v>0.75</v>
      </c>
      <c r="Q11" s="645">
        <v>95.1</v>
      </c>
      <c r="R11" s="645">
        <v>13.5</v>
      </c>
      <c r="S11" s="662">
        <v>1.6</v>
      </c>
      <c r="T11" s="672">
        <v>9.3000000000000007</v>
      </c>
      <c r="U11" s="645">
        <v>60.6</v>
      </c>
      <c r="V11" s="642">
        <v>13296875</v>
      </c>
      <c r="W11" s="643">
        <v>131002651</v>
      </c>
      <c r="X11" s="642" t="s">
        <v>673</v>
      </c>
      <c r="Y11" s="644">
        <v>64890185</v>
      </c>
      <c r="Z11" s="644">
        <v>7732889</v>
      </c>
    </row>
    <row r="12" spans="1:26" ht="15.75" customHeight="1" x14ac:dyDescent="0.2">
      <c r="A12" s="63" t="s">
        <v>284</v>
      </c>
      <c r="B12" s="286">
        <v>135040472</v>
      </c>
      <c r="C12" s="288">
        <v>132509902</v>
      </c>
      <c r="D12" s="288">
        <v>2530570</v>
      </c>
      <c r="E12" s="288">
        <v>819905</v>
      </c>
      <c r="F12" s="290">
        <v>1710665</v>
      </c>
      <c r="G12" s="286">
        <v>27644</v>
      </c>
      <c r="H12" s="288">
        <v>755243</v>
      </c>
      <c r="I12" s="288" t="s">
        <v>673</v>
      </c>
      <c r="J12" s="288">
        <v>1402750</v>
      </c>
      <c r="K12" s="288">
        <v>-619863</v>
      </c>
      <c r="L12" s="333" t="s">
        <v>748</v>
      </c>
      <c r="M12" s="286">
        <v>55290817</v>
      </c>
      <c r="N12" s="288">
        <v>37361462</v>
      </c>
      <c r="O12" s="288">
        <v>71630958</v>
      </c>
      <c r="P12" s="332">
        <v>0.67300000000000004</v>
      </c>
      <c r="Q12" s="287">
        <v>91.3</v>
      </c>
      <c r="R12" s="287">
        <v>15.8</v>
      </c>
      <c r="S12" s="289">
        <v>2.4</v>
      </c>
      <c r="T12" s="334">
        <v>9.6</v>
      </c>
      <c r="U12" s="287">
        <v>77.099999999999994</v>
      </c>
      <c r="V12" s="288">
        <v>18327892</v>
      </c>
      <c r="W12" s="294">
        <v>137749869</v>
      </c>
      <c r="X12" s="953" t="s">
        <v>673</v>
      </c>
      <c r="Y12" s="290">
        <v>12803966</v>
      </c>
      <c r="Z12" s="290">
        <v>4348336</v>
      </c>
    </row>
    <row r="13" spans="1:26" ht="15.75" customHeight="1" x14ac:dyDescent="0.2">
      <c r="A13" s="620" t="s">
        <v>660</v>
      </c>
      <c r="B13" s="364">
        <v>99509148</v>
      </c>
      <c r="C13" s="365">
        <v>97391917</v>
      </c>
      <c r="D13" s="365">
        <f>B13-C13</f>
        <v>2117231</v>
      </c>
      <c r="E13" s="365">
        <v>609144</v>
      </c>
      <c r="F13" s="367">
        <f>D13-E13</f>
        <v>1508087</v>
      </c>
      <c r="G13" s="364">
        <v>-205927</v>
      </c>
      <c r="H13" s="365">
        <v>3299016</v>
      </c>
      <c r="I13" s="365" t="s">
        <v>673</v>
      </c>
      <c r="J13" s="365">
        <v>1276225</v>
      </c>
      <c r="K13" s="365">
        <f>SUM(G13:I13)-J13</f>
        <v>1816864</v>
      </c>
      <c r="L13" s="421" t="s">
        <v>748</v>
      </c>
      <c r="M13" s="364">
        <v>38468658</v>
      </c>
      <c r="N13" s="365">
        <v>30495698</v>
      </c>
      <c r="O13" s="365">
        <v>51633605</v>
      </c>
      <c r="P13" s="422">
        <v>0.78</v>
      </c>
      <c r="Q13" s="359">
        <v>91.5</v>
      </c>
      <c r="R13" s="359">
        <v>14</v>
      </c>
      <c r="S13" s="363">
        <v>2.9</v>
      </c>
      <c r="T13" s="423">
        <v>8</v>
      </c>
      <c r="U13" s="359">
        <v>84.1</v>
      </c>
      <c r="V13" s="365">
        <v>6148436</v>
      </c>
      <c r="W13" s="365">
        <v>101940918</v>
      </c>
      <c r="X13" s="365" t="s">
        <v>673</v>
      </c>
      <c r="Y13" s="367">
        <v>33561151</v>
      </c>
      <c r="Z13" s="367">
        <v>3472605</v>
      </c>
    </row>
    <row r="14" spans="1:26" ht="15.75" customHeight="1" x14ac:dyDescent="0.2">
      <c r="A14" s="63" t="s">
        <v>639</v>
      </c>
      <c r="B14" s="286">
        <v>136951031</v>
      </c>
      <c r="C14" s="288">
        <v>131025090</v>
      </c>
      <c r="D14" s="288">
        <v>5925941</v>
      </c>
      <c r="E14" s="288">
        <v>1105875</v>
      </c>
      <c r="F14" s="290">
        <v>4820066</v>
      </c>
      <c r="G14" s="286">
        <v>717053</v>
      </c>
      <c r="H14" s="288">
        <v>573836</v>
      </c>
      <c r="I14" s="288" t="s">
        <v>673</v>
      </c>
      <c r="J14" s="288">
        <v>800000</v>
      </c>
      <c r="K14" s="288">
        <v>490889</v>
      </c>
      <c r="L14" s="333" t="s">
        <v>748</v>
      </c>
      <c r="M14" s="286">
        <v>44456472</v>
      </c>
      <c r="N14" s="288">
        <v>35397739</v>
      </c>
      <c r="O14" s="288">
        <v>59100498</v>
      </c>
      <c r="P14" s="332">
        <v>0.77800000000000002</v>
      </c>
      <c r="Q14" s="287">
        <v>88.7</v>
      </c>
      <c r="R14" s="287">
        <v>12.5</v>
      </c>
      <c r="S14" s="289">
        <v>8.1999999999999993</v>
      </c>
      <c r="T14" s="334">
        <v>1.1000000000000001</v>
      </c>
      <c r="U14" s="287">
        <v>18.2</v>
      </c>
      <c r="V14" s="288">
        <v>21492095</v>
      </c>
      <c r="W14" s="294">
        <v>86556475</v>
      </c>
      <c r="X14" s="288" t="s">
        <v>673</v>
      </c>
      <c r="Y14" s="290">
        <v>16187248</v>
      </c>
      <c r="Z14" s="290">
        <v>7011798</v>
      </c>
    </row>
    <row r="15" spans="1:26" ht="15.75" customHeight="1" x14ac:dyDescent="0.2">
      <c r="A15" s="620" t="s">
        <v>535</v>
      </c>
      <c r="B15" s="636">
        <v>134837697</v>
      </c>
      <c r="C15" s="642">
        <v>129987800</v>
      </c>
      <c r="D15" s="642">
        <v>4849897</v>
      </c>
      <c r="E15" s="642">
        <v>864427</v>
      </c>
      <c r="F15" s="644">
        <v>3985470</v>
      </c>
      <c r="G15" s="636">
        <v>97038</v>
      </c>
      <c r="H15" s="642">
        <v>5910093</v>
      </c>
      <c r="I15" s="642">
        <v>0</v>
      </c>
      <c r="J15" s="642">
        <v>4310000</v>
      </c>
      <c r="K15" s="642">
        <v>1697131</v>
      </c>
      <c r="L15" s="670" t="s">
        <v>748</v>
      </c>
      <c r="M15" s="636">
        <v>51317963</v>
      </c>
      <c r="N15" s="642">
        <v>43833043</v>
      </c>
      <c r="O15" s="642">
        <v>68306533</v>
      </c>
      <c r="P15" s="671">
        <v>0.82</v>
      </c>
      <c r="Q15" s="645">
        <v>88.3</v>
      </c>
      <c r="R15" s="645">
        <v>11.8</v>
      </c>
      <c r="S15" s="662">
        <v>5.8</v>
      </c>
      <c r="T15" s="672">
        <v>5</v>
      </c>
      <c r="U15" s="359" t="s">
        <v>673</v>
      </c>
      <c r="V15" s="642">
        <v>25156338</v>
      </c>
      <c r="W15" s="643">
        <v>82684551</v>
      </c>
      <c r="X15" s="642">
        <v>0</v>
      </c>
      <c r="Y15" s="644">
        <v>14058037</v>
      </c>
      <c r="Z15" s="644">
        <v>13520558</v>
      </c>
    </row>
    <row r="16" spans="1:26" ht="15.75" customHeight="1" x14ac:dyDescent="0.2">
      <c r="A16" s="63" t="s">
        <v>536</v>
      </c>
      <c r="B16" s="286">
        <v>152847298</v>
      </c>
      <c r="C16" s="288">
        <v>146829994</v>
      </c>
      <c r="D16" s="288">
        <f>B16-C16</f>
        <v>6017304</v>
      </c>
      <c r="E16" s="288">
        <v>1467665</v>
      </c>
      <c r="F16" s="290">
        <f>D16-E16</f>
        <v>4549639</v>
      </c>
      <c r="G16" s="286">
        <v>100584</v>
      </c>
      <c r="H16" s="288">
        <v>2388421</v>
      </c>
      <c r="I16" s="288" t="s">
        <v>673</v>
      </c>
      <c r="J16" s="288">
        <v>4685176</v>
      </c>
      <c r="K16" s="288">
        <f>SUM(G16:I16)-J16</f>
        <v>-2196171</v>
      </c>
      <c r="L16" s="333" t="s">
        <v>748</v>
      </c>
      <c r="M16" s="286">
        <v>56070108</v>
      </c>
      <c r="N16" s="288">
        <v>44980256</v>
      </c>
      <c r="O16" s="288">
        <v>74430959</v>
      </c>
      <c r="P16" s="332">
        <v>0.79</v>
      </c>
      <c r="Q16" s="287">
        <v>84.6</v>
      </c>
      <c r="R16" s="287">
        <v>12.9</v>
      </c>
      <c r="S16" s="289">
        <v>6.1</v>
      </c>
      <c r="T16" s="334">
        <v>7.9</v>
      </c>
      <c r="U16" s="287">
        <v>17.399999999999999</v>
      </c>
      <c r="V16" s="288">
        <v>56202556</v>
      </c>
      <c r="W16" s="294">
        <v>124488986</v>
      </c>
      <c r="X16" s="288">
        <v>660000</v>
      </c>
      <c r="Y16" s="290">
        <v>10124663</v>
      </c>
      <c r="Z16" s="290">
        <v>9896048</v>
      </c>
    </row>
    <row r="17" spans="1:26" ht="15.75" customHeight="1" x14ac:dyDescent="0.2">
      <c r="A17" s="620" t="s">
        <v>708</v>
      </c>
      <c r="B17" s="636">
        <v>138790913</v>
      </c>
      <c r="C17" s="642">
        <v>133278618</v>
      </c>
      <c r="D17" s="642">
        <f>B17-C17</f>
        <v>5512295</v>
      </c>
      <c r="E17" s="642">
        <v>2450143</v>
      </c>
      <c r="F17" s="644">
        <f>D17-E17</f>
        <v>3062152</v>
      </c>
      <c r="G17" s="636">
        <v>-657432</v>
      </c>
      <c r="H17" s="642">
        <v>1877010</v>
      </c>
      <c r="I17" s="642" t="s">
        <v>673</v>
      </c>
      <c r="J17" s="642">
        <v>3638400</v>
      </c>
      <c r="K17" s="642">
        <f>SUM(G17:I17)-J17</f>
        <v>-2418822</v>
      </c>
      <c r="L17" s="670" t="s">
        <v>748</v>
      </c>
      <c r="M17" s="636">
        <v>41225558</v>
      </c>
      <c r="N17" s="642">
        <v>35732377</v>
      </c>
      <c r="O17" s="642">
        <v>56344126</v>
      </c>
      <c r="P17" s="671">
        <v>0.86</v>
      </c>
      <c r="Q17" s="645">
        <v>95.5</v>
      </c>
      <c r="R17" s="645">
        <v>12.6</v>
      </c>
      <c r="S17" s="662">
        <v>5.4</v>
      </c>
      <c r="T17" s="672">
        <v>9.3000000000000007</v>
      </c>
      <c r="U17" s="645">
        <v>121.1</v>
      </c>
      <c r="V17" s="642">
        <v>7782172</v>
      </c>
      <c r="W17" s="643">
        <v>119408805</v>
      </c>
      <c r="X17" s="642" t="s">
        <v>673</v>
      </c>
      <c r="Y17" s="644">
        <v>64154253</v>
      </c>
      <c r="Z17" s="644">
        <v>5816970</v>
      </c>
    </row>
    <row r="18" spans="1:26" ht="15.75" customHeight="1" x14ac:dyDescent="0.2">
      <c r="A18" s="63" t="s">
        <v>537</v>
      </c>
      <c r="B18" s="286">
        <v>214041393</v>
      </c>
      <c r="C18" s="288">
        <v>207828155</v>
      </c>
      <c r="D18" s="288">
        <f>B18-C18</f>
        <v>6213238</v>
      </c>
      <c r="E18" s="288">
        <v>4942547</v>
      </c>
      <c r="F18" s="290">
        <f>D18-E18</f>
        <v>1270691</v>
      </c>
      <c r="G18" s="286">
        <v>-2807411</v>
      </c>
      <c r="H18" s="288">
        <v>917012</v>
      </c>
      <c r="I18" s="288">
        <v>0</v>
      </c>
      <c r="J18" s="288">
        <v>1600000</v>
      </c>
      <c r="K18" s="288">
        <f>SUM(G18:I18)-J18</f>
        <v>-3490399</v>
      </c>
      <c r="L18" s="333" t="s">
        <v>748</v>
      </c>
      <c r="M18" s="286">
        <v>77127672</v>
      </c>
      <c r="N18" s="288">
        <v>76312921</v>
      </c>
      <c r="O18" s="288">
        <v>102103199</v>
      </c>
      <c r="P18" s="332">
        <v>0.98799999999999999</v>
      </c>
      <c r="Q18" s="287">
        <v>92</v>
      </c>
      <c r="R18" s="287">
        <v>14.2</v>
      </c>
      <c r="S18" s="289">
        <v>1.2</v>
      </c>
      <c r="T18" s="334">
        <v>5.3</v>
      </c>
      <c r="U18" s="287" t="s">
        <v>673</v>
      </c>
      <c r="V18" s="288">
        <v>43757367</v>
      </c>
      <c r="W18" s="294">
        <v>107797098</v>
      </c>
      <c r="X18" s="288">
        <v>200000</v>
      </c>
      <c r="Y18" s="290">
        <v>44888686</v>
      </c>
      <c r="Z18" s="290">
        <v>17551128</v>
      </c>
    </row>
    <row r="19" spans="1:26" ht="15.75" customHeight="1" x14ac:dyDescent="0.2">
      <c r="A19" s="620" t="s">
        <v>400</v>
      </c>
      <c r="B19" s="636">
        <v>137720309</v>
      </c>
      <c r="C19" s="642">
        <v>134494929</v>
      </c>
      <c r="D19" s="642">
        <f>B19-C19</f>
        <v>3225380</v>
      </c>
      <c r="E19" s="642">
        <v>673087</v>
      </c>
      <c r="F19" s="644">
        <f>D19-E19</f>
        <v>2552293</v>
      </c>
      <c r="G19" s="636">
        <v>43980</v>
      </c>
      <c r="H19" s="642">
        <v>1240</v>
      </c>
      <c r="I19" s="642">
        <v>0</v>
      </c>
      <c r="J19" s="642">
        <v>2101409</v>
      </c>
      <c r="K19" s="642">
        <f>SUM(G19:I19)-J19</f>
        <v>-2056189</v>
      </c>
      <c r="L19" s="670" t="s">
        <v>748</v>
      </c>
      <c r="M19" s="636">
        <v>55731572</v>
      </c>
      <c r="N19" s="642">
        <v>46426339</v>
      </c>
      <c r="O19" s="642">
        <v>75840630</v>
      </c>
      <c r="P19" s="671">
        <v>0.82099999999999995</v>
      </c>
      <c r="Q19" s="645">
        <v>98</v>
      </c>
      <c r="R19" s="645">
        <v>15.5</v>
      </c>
      <c r="S19" s="662">
        <v>3.4</v>
      </c>
      <c r="T19" s="672">
        <v>8.1999999999999993</v>
      </c>
      <c r="U19" s="645">
        <v>64.900000000000006</v>
      </c>
      <c r="V19" s="642">
        <v>10502608</v>
      </c>
      <c r="W19" s="643">
        <v>154505657</v>
      </c>
      <c r="X19" s="642">
        <v>200000</v>
      </c>
      <c r="Y19" s="644">
        <v>10616866</v>
      </c>
      <c r="Z19" s="644">
        <v>6271103</v>
      </c>
    </row>
    <row r="20" spans="1:26" ht="15.75" customHeight="1" x14ac:dyDescent="0.2">
      <c r="A20" s="63" t="s">
        <v>538</v>
      </c>
      <c r="B20" s="286">
        <v>166754214</v>
      </c>
      <c r="C20" s="288">
        <v>161814693</v>
      </c>
      <c r="D20" s="288">
        <f>B20-C20</f>
        <v>4939521</v>
      </c>
      <c r="E20" s="288">
        <v>642946</v>
      </c>
      <c r="F20" s="290">
        <f>D20-E20</f>
        <v>4296575</v>
      </c>
      <c r="G20" s="286">
        <v>329412</v>
      </c>
      <c r="H20" s="288">
        <v>9422</v>
      </c>
      <c r="I20" s="288" t="s">
        <v>673</v>
      </c>
      <c r="J20" s="288">
        <v>3749068</v>
      </c>
      <c r="K20" s="288">
        <f>SUM(G20:I20)-J20</f>
        <v>-3410234</v>
      </c>
      <c r="L20" s="333" t="s">
        <v>748</v>
      </c>
      <c r="M20" s="286">
        <v>59847098</v>
      </c>
      <c r="N20" s="288">
        <v>51625121</v>
      </c>
      <c r="O20" s="288">
        <v>82656615</v>
      </c>
      <c r="P20" s="332">
        <v>0.85599999999999998</v>
      </c>
      <c r="Q20" s="287">
        <v>94.4</v>
      </c>
      <c r="R20" s="287">
        <v>12.6</v>
      </c>
      <c r="S20" s="289">
        <v>5.2</v>
      </c>
      <c r="T20" s="334">
        <v>5.8</v>
      </c>
      <c r="U20" s="287">
        <v>37.1</v>
      </c>
      <c r="V20" s="288">
        <v>15442767</v>
      </c>
      <c r="W20" s="294">
        <v>148612607</v>
      </c>
      <c r="X20" s="288" t="s">
        <v>673</v>
      </c>
      <c r="Y20" s="290">
        <v>24743318</v>
      </c>
      <c r="Z20" s="290">
        <v>6630353</v>
      </c>
    </row>
    <row r="21" spans="1:26" ht="15.75" customHeight="1" x14ac:dyDescent="0.2">
      <c r="A21" s="620" t="s">
        <v>539</v>
      </c>
      <c r="B21" s="364">
        <v>112817727</v>
      </c>
      <c r="C21" s="365">
        <v>109687678</v>
      </c>
      <c r="D21" s="365">
        <v>3130049</v>
      </c>
      <c r="E21" s="365">
        <v>240284</v>
      </c>
      <c r="F21" s="367">
        <v>2889765</v>
      </c>
      <c r="G21" s="364">
        <v>-1984392</v>
      </c>
      <c r="H21" s="365">
        <v>1330</v>
      </c>
      <c r="I21" s="365" t="s">
        <v>673</v>
      </c>
      <c r="J21" s="365">
        <v>189507</v>
      </c>
      <c r="K21" s="365">
        <v>-2172569</v>
      </c>
      <c r="L21" s="421" t="s">
        <v>748</v>
      </c>
      <c r="M21" s="364">
        <v>48027219</v>
      </c>
      <c r="N21" s="365">
        <v>47010169</v>
      </c>
      <c r="O21" s="365">
        <v>63769255</v>
      </c>
      <c r="P21" s="422">
        <v>0.97399999999999998</v>
      </c>
      <c r="Q21" s="359">
        <v>97.9</v>
      </c>
      <c r="R21" s="359">
        <v>16.399999999999999</v>
      </c>
      <c r="S21" s="363">
        <v>4.5</v>
      </c>
      <c r="T21" s="423">
        <v>5.3</v>
      </c>
      <c r="U21" s="359">
        <v>68.900000000000006</v>
      </c>
      <c r="V21" s="365">
        <v>7698825</v>
      </c>
      <c r="W21" s="365">
        <v>103308586</v>
      </c>
      <c r="X21" s="365" t="s">
        <v>673</v>
      </c>
      <c r="Y21" s="367">
        <v>26471145</v>
      </c>
      <c r="Z21" s="367">
        <v>3907282</v>
      </c>
    </row>
    <row r="22" spans="1:26" ht="15.75" customHeight="1" x14ac:dyDescent="0.2">
      <c r="A22" s="63" t="s">
        <v>707</v>
      </c>
      <c r="B22" s="286">
        <v>199768541</v>
      </c>
      <c r="C22" s="288">
        <v>188993093</v>
      </c>
      <c r="D22" s="288">
        <f>B22-C22</f>
        <v>10775448</v>
      </c>
      <c r="E22" s="288">
        <v>2864270</v>
      </c>
      <c r="F22" s="290">
        <f>D22-E22</f>
        <v>7911178</v>
      </c>
      <c r="G22" s="286">
        <v>-1543234</v>
      </c>
      <c r="H22" s="288">
        <v>14370</v>
      </c>
      <c r="I22" s="288" t="s">
        <v>673</v>
      </c>
      <c r="J22" s="288">
        <v>997286</v>
      </c>
      <c r="K22" s="288">
        <f>SUM(G22:I22)-J22</f>
        <v>-2526150</v>
      </c>
      <c r="L22" s="333" t="s">
        <v>748</v>
      </c>
      <c r="M22" s="286">
        <v>78565011</v>
      </c>
      <c r="N22" s="288">
        <v>75788712</v>
      </c>
      <c r="O22" s="288">
        <v>106645163</v>
      </c>
      <c r="P22" s="332">
        <v>0.96699999999999997</v>
      </c>
      <c r="Q22" s="287">
        <v>94.3</v>
      </c>
      <c r="R22" s="287">
        <v>15.2</v>
      </c>
      <c r="S22" s="289">
        <v>7.4</v>
      </c>
      <c r="T22" s="334">
        <v>6.1</v>
      </c>
      <c r="U22" s="287">
        <v>3.9</v>
      </c>
      <c r="V22" s="288">
        <v>49318864</v>
      </c>
      <c r="W22" s="288">
        <v>166807072</v>
      </c>
      <c r="X22" s="288">
        <v>350000</v>
      </c>
      <c r="Y22" s="290">
        <v>25586482</v>
      </c>
      <c r="Z22" s="290">
        <v>14486675</v>
      </c>
    </row>
    <row r="23" spans="1:26" ht="15.75" customHeight="1" x14ac:dyDescent="0.2">
      <c r="A23" s="620" t="s">
        <v>540</v>
      </c>
      <c r="B23" s="364">
        <v>104073308</v>
      </c>
      <c r="C23" s="365">
        <v>98785183</v>
      </c>
      <c r="D23" s="365">
        <v>5288125</v>
      </c>
      <c r="E23" s="365">
        <v>191678</v>
      </c>
      <c r="F23" s="367">
        <v>5096447</v>
      </c>
      <c r="G23" s="364">
        <v>-30674</v>
      </c>
      <c r="H23" s="365">
        <v>4603000</v>
      </c>
      <c r="I23" s="365" t="s">
        <v>673</v>
      </c>
      <c r="J23" s="365">
        <v>2400000</v>
      </c>
      <c r="K23" s="365">
        <v>2172326</v>
      </c>
      <c r="L23" s="421" t="s">
        <v>748</v>
      </c>
      <c r="M23" s="364">
        <v>44175511</v>
      </c>
      <c r="N23" s="365">
        <v>41339401</v>
      </c>
      <c r="O23" s="365">
        <v>59967744</v>
      </c>
      <c r="P23" s="422">
        <v>0.93200000000000005</v>
      </c>
      <c r="Q23" s="359">
        <v>90.2</v>
      </c>
      <c r="R23" s="359">
        <v>17.8</v>
      </c>
      <c r="S23" s="363">
        <v>8.5</v>
      </c>
      <c r="T23" s="423">
        <v>7.2</v>
      </c>
      <c r="U23" s="359">
        <v>23.9</v>
      </c>
      <c r="V23" s="365">
        <v>9783036</v>
      </c>
      <c r="W23" s="365">
        <v>78284175</v>
      </c>
      <c r="X23" s="642">
        <v>50000</v>
      </c>
      <c r="Y23" s="367">
        <v>13850773</v>
      </c>
      <c r="Z23" s="367">
        <v>6229633</v>
      </c>
    </row>
    <row r="24" spans="1:26" ht="15.75" customHeight="1" x14ac:dyDescent="0.2">
      <c r="A24" s="63" t="s">
        <v>541</v>
      </c>
      <c r="B24" s="286">
        <v>206897639</v>
      </c>
      <c r="C24" s="288">
        <v>203251444</v>
      </c>
      <c r="D24" s="288">
        <f>B24-C24</f>
        <v>3646195</v>
      </c>
      <c r="E24" s="288">
        <v>639960</v>
      </c>
      <c r="F24" s="290">
        <f>D24-E24</f>
        <v>3006235</v>
      </c>
      <c r="G24" s="286">
        <v>-882493</v>
      </c>
      <c r="H24" s="288">
        <v>361</v>
      </c>
      <c r="I24" s="288">
        <v>0</v>
      </c>
      <c r="J24" s="288">
        <v>4000000</v>
      </c>
      <c r="K24" s="288">
        <f>SUM(G24:I24)-J24</f>
        <v>-4882132</v>
      </c>
      <c r="L24" s="333" t="s">
        <v>748</v>
      </c>
      <c r="M24" s="286">
        <v>84794550</v>
      </c>
      <c r="N24" s="288">
        <v>81663687</v>
      </c>
      <c r="O24" s="288">
        <v>114204079</v>
      </c>
      <c r="P24" s="332">
        <v>0.96299999999999997</v>
      </c>
      <c r="Q24" s="287">
        <v>96</v>
      </c>
      <c r="R24" s="287">
        <v>17.5</v>
      </c>
      <c r="S24" s="289">
        <v>2.6</v>
      </c>
      <c r="T24" s="334">
        <v>0</v>
      </c>
      <c r="U24" s="287">
        <v>15.7</v>
      </c>
      <c r="V24" s="288">
        <v>19645043</v>
      </c>
      <c r="W24" s="288">
        <v>181345953</v>
      </c>
      <c r="X24" s="288">
        <v>30000</v>
      </c>
      <c r="Y24" s="290">
        <v>52876537</v>
      </c>
      <c r="Z24" s="290">
        <v>11469128</v>
      </c>
    </row>
    <row r="25" spans="1:26" ht="15.75" customHeight="1" x14ac:dyDescent="0.2">
      <c r="A25" s="620" t="s">
        <v>223</v>
      </c>
      <c r="B25" s="364">
        <v>128603320</v>
      </c>
      <c r="C25" s="365">
        <v>122983861</v>
      </c>
      <c r="D25" s="365">
        <v>5619459</v>
      </c>
      <c r="E25" s="365">
        <v>1173495</v>
      </c>
      <c r="F25" s="367">
        <v>4445964</v>
      </c>
      <c r="G25" s="364">
        <v>730507</v>
      </c>
      <c r="H25" s="365">
        <v>3613</v>
      </c>
      <c r="I25" s="365">
        <v>0</v>
      </c>
      <c r="J25" s="365">
        <v>1900000</v>
      </c>
      <c r="K25" s="365">
        <v>-1165880</v>
      </c>
      <c r="L25" s="421" t="s">
        <v>748</v>
      </c>
      <c r="M25" s="364">
        <v>57590310</v>
      </c>
      <c r="N25" s="365">
        <v>55108837</v>
      </c>
      <c r="O25" s="365">
        <v>78283038</v>
      </c>
      <c r="P25" s="422">
        <v>0.95399999999999996</v>
      </c>
      <c r="Q25" s="359">
        <v>90.8</v>
      </c>
      <c r="R25" s="359">
        <v>16.399999999999999</v>
      </c>
      <c r="S25" s="363">
        <v>5.7</v>
      </c>
      <c r="T25" s="423">
        <v>2.9</v>
      </c>
      <c r="U25" s="359" t="s">
        <v>673</v>
      </c>
      <c r="V25" s="365">
        <v>33361814</v>
      </c>
      <c r="W25" s="365">
        <v>88478165</v>
      </c>
      <c r="X25" s="365" t="s">
        <v>673</v>
      </c>
      <c r="Y25" s="367">
        <v>33639000</v>
      </c>
      <c r="Z25" s="367">
        <v>10518099</v>
      </c>
    </row>
    <row r="26" spans="1:26" ht="15.75" customHeight="1" x14ac:dyDescent="0.2">
      <c r="A26" s="63" t="s">
        <v>542</v>
      </c>
      <c r="B26" s="286">
        <v>200598157</v>
      </c>
      <c r="C26" s="288">
        <v>196331449</v>
      </c>
      <c r="D26" s="288">
        <f>B26-C26</f>
        <v>4266708</v>
      </c>
      <c r="E26" s="288">
        <v>525189</v>
      </c>
      <c r="F26" s="290">
        <f>D26-E26</f>
        <v>3741519</v>
      </c>
      <c r="G26" s="286">
        <v>209459</v>
      </c>
      <c r="H26" s="288">
        <v>983</v>
      </c>
      <c r="I26" s="288">
        <v>1916843</v>
      </c>
      <c r="J26" s="288">
        <v>1000000</v>
      </c>
      <c r="K26" s="288">
        <f>SUM(G26:I26)-J26</f>
        <v>1127285</v>
      </c>
      <c r="L26" s="333" t="s">
        <v>748</v>
      </c>
      <c r="M26" s="286">
        <v>78910593</v>
      </c>
      <c r="N26" s="288">
        <v>74542520</v>
      </c>
      <c r="O26" s="288">
        <v>108104990</v>
      </c>
      <c r="P26" s="332">
        <v>0.95</v>
      </c>
      <c r="Q26" s="287">
        <v>88.1</v>
      </c>
      <c r="R26" s="287">
        <v>13.6</v>
      </c>
      <c r="S26" s="289">
        <v>3.5</v>
      </c>
      <c r="T26" s="334">
        <v>-0.6</v>
      </c>
      <c r="U26" s="287" t="s">
        <v>673</v>
      </c>
      <c r="V26" s="288">
        <v>22325948</v>
      </c>
      <c r="W26" s="288">
        <v>127786740</v>
      </c>
      <c r="X26" s="288">
        <v>19000</v>
      </c>
      <c r="Y26" s="290">
        <v>149862585</v>
      </c>
      <c r="Z26" s="290">
        <v>10440592</v>
      </c>
    </row>
    <row r="27" spans="1:26" ht="15.75" customHeight="1" x14ac:dyDescent="0.2">
      <c r="A27" s="620" t="s">
        <v>543</v>
      </c>
      <c r="B27" s="364">
        <v>153611688</v>
      </c>
      <c r="C27" s="365">
        <v>149957452</v>
      </c>
      <c r="D27" s="365">
        <f>B27-C27</f>
        <v>3654236</v>
      </c>
      <c r="E27" s="365">
        <v>103634</v>
      </c>
      <c r="F27" s="367">
        <f>D27-E27</f>
        <v>3550602</v>
      </c>
      <c r="G27" s="364">
        <v>514444</v>
      </c>
      <c r="H27" s="365">
        <v>694</v>
      </c>
      <c r="I27" s="365" t="s">
        <v>673</v>
      </c>
      <c r="J27" s="365">
        <v>1156652</v>
      </c>
      <c r="K27" s="365">
        <f>SUM(G27:I27)-J27</f>
        <v>-641514</v>
      </c>
      <c r="L27" s="421" t="s">
        <v>748</v>
      </c>
      <c r="M27" s="364">
        <v>61668254</v>
      </c>
      <c r="N27" s="365">
        <v>51527088</v>
      </c>
      <c r="O27" s="365">
        <v>82820418</v>
      </c>
      <c r="P27" s="422">
        <v>0.82299999999999995</v>
      </c>
      <c r="Q27" s="359">
        <v>102.1</v>
      </c>
      <c r="R27" s="359">
        <v>18.899999999999999</v>
      </c>
      <c r="S27" s="363">
        <v>4.3</v>
      </c>
      <c r="T27" s="423">
        <v>6.4</v>
      </c>
      <c r="U27" s="359">
        <v>36.5</v>
      </c>
      <c r="V27" s="365">
        <v>14147068</v>
      </c>
      <c r="W27" s="365">
        <v>178835506</v>
      </c>
      <c r="X27" s="365" t="s">
        <v>673</v>
      </c>
      <c r="Y27" s="367">
        <v>23176862</v>
      </c>
      <c r="Z27" s="367">
        <v>11622907</v>
      </c>
    </row>
    <row r="28" spans="1:26" ht="15.75" customHeight="1" x14ac:dyDescent="0.2">
      <c r="A28" s="63" t="s">
        <v>227</v>
      </c>
      <c r="B28" s="286">
        <v>166124962</v>
      </c>
      <c r="C28" s="288">
        <v>162482080</v>
      </c>
      <c r="D28" s="288">
        <f>B28-C28</f>
        <v>3642882</v>
      </c>
      <c r="E28" s="288">
        <v>1469623</v>
      </c>
      <c r="F28" s="209">
        <f>D28-E28</f>
        <v>2173259</v>
      </c>
      <c r="G28" s="286">
        <v>61481</v>
      </c>
      <c r="H28" s="288">
        <v>1500415</v>
      </c>
      <c r="I28" s="288" t="s">
        <v>673</v>
      </c>
      <c r="J28" s="288" t="s">
        <v>673</v>
      </c>
      <c r="K28" s="288">
        <f>SUM(G28:I28)-J28</f>
        <v>1561896</v>
      </c>
      <c r="L28" s="333" t="s">
        <v>748</v>
      </c>
      <c r="M28" s="286">
        <v>74082006</v>
      </c>
      <c r="N28" s="288">
        <v>61555864</v>
      </c>
      <c r="O28" s="288">
        <v>101602548</v>
      </c>
      <c r="P28" s="332">
        <v>0.82799999999999996</v>
      </c>
      <c r="Q28" s="287">
        <v>89.5</v>
      </c>
      <c r="R28" s="287">
        <v>14.3</v>
      </c>
      <c r="S28" s="289">
        <v>2.1</v>
      </c>
      <c r="T28" s="334">
        <v>9.6</v>
      </c>
      <c r="U28" s="287">
        <v>118.9</v>
      </c>
      <c r="V28" s="288">
        <v>19660097</v>
      </c>
      <c r="W28" s="288">
        <v>236035514</v>
      </c>
      <c r="X28" s="288">
        <v>80000</v>
      </c>
      <c r="Y28" s="290">
        <v>44288962</v>
      </c>
      <c r="Z28" s="290">
        <v>8272294</v>
      </c>
    </row>
    <row r="29" spans="1:26" ht="15.75" customHeight="1" x14ac:dyDescent="0.2">
      <c r="A29" s="620" t="s">
        <v>544</v>
      </c>
      <c r="B29" s="364">
        <v>181459419</v>
      </c>
      <c r="C29" s="365">
        <v>178691493</v>
      </c>
      <c r="D29" s="365">
        <f>B29-C29</f>
        <v>2767926</v>
      </c>
      <c r="E29" s="365">
        <v>1101106</v>
      </c>
      <c r="F29" s="367">
        <f>D29-E29</f>
        <v>1666820</v>
      </c>
      <c r="G29" s="364">
        <v>-312807</v>
      </c>
      <c r="H29" s="365">
        <v>449</v>
      </c>
      <c r="I29" s="410">
        <v>1098752</v>
      </c>
      <c r="J29" s="365" t="s">
        <v>673</v>
      </c>
      <c r="K29" s="365">
        <f>SUM(G29:I29)-J29</f>
        <v>786394</v>
      </c>
      <c r="L29" s="421" t="s">
        <v>748</v>
      </c>
      <c r="M29" s="364">
        <v>75100802</v>
      </c>
      <c r="N29" s="365">
        <v>66345802</v>
      </c>
      <c r="O29" s="365">
        <v>101336661</v>
      </c>
      <c r="P29" s="422">
        <v>0.86899999999999999</v>
      </c>
      <c r="Q29" s="359">
        <v>89.6</v>
      </c>
      <c r="R29" s="359">
        <v>12.3</v>
      </c>
      <c r="S29" s="363">
        <v>1.6</v>
      </c>
      <c r="T29" s="423">
        <v>7.1</v>
      </c>
      <c r="U29" s="359">
        <v>58.6</v>
      </c>
      <c r="V29" s="365">
        <v>16844566</v>
      </c>
      <c r="W29" s="365">
        <v>215563779</v>
      </c>
      <c r="X29" s="365">
        <v>27684</v>
      </c>
      <c r="Y29" s="367">
        <v>11516404</v>
      </c>
      <c r="Z29" s="367">
        <v>3006380</v>
      </c>
    </row>
    <row r="30" spans="1:26" ht="15.75" customHeight="1" x14ac:dyDescent="0.2">
      <c r="A30" s="63" t="s">
        <v>706</v>
      </c>
      <c r="B30" s="286">
        <v>102009634</v>
      </c>
      <c r="C30" s="288">
        <v>99933149</v>
      </c>
      <c r="D30" s="288">
        <v>2076485</v>
      </c>
      <c r="E30" s="288">
        <v>251173</v>
      </c>
      <c r="F30" s="290">
        <v>1825312</v>
      </c>
      <c r="G30" s="286">
        <v>1964859</v>
      </c>
      <c r="H30" s="288">
        <v>34100</v>
      </c>
      <c r="I30" s="288">
        <v>0</v>
      </c>
      <c r="J30" s="288">
        <v>0</v>
      </c>
      <c r="K30" s="288">
        <v>1998959</v>
      </c>
      <c r="L30" s="333" t="s">
        <v>748</v>
      </c>
      <c r="M30" s="286">
        <v>43018321</v>
      </c>
      <c r="N30" s="288">
        <v>36532211</v>
      </c>
      <c r="O30" s="288">
        <v>59035716</v>
      </c>
      <c r="P30" s="332">
        <v>0.85</v>
      </c>
      <c r="Q30" s="287">
        <v>94.5</v>
      </c>
      <c r="R30" s="287">
        <v>17.100000000000001</v>
      </c>
      <c r="S30" s="289">
        <v>3.1</v>
      </c>
      <c r="T30" s="576">
        <v>10.7</v>
      </c>
      <c r="U30" s="287">
        <v>110.5</v>
      </c>
      <c r="V30" s="288">
        <v>2593409</v>
      </c>
      <c r="W30" s="288">
        <v>151045695</v>
      </c>
      <c r="X30" s="288">
        <v>100000</v>
      </c>
      <c r="Y30" s="209">
        <v>13566883</v>
      </c>
      <c r="Z30" s="209">
        <v>34100</v>
      </c>
    </row>
    <row r="31" spans="1:26" ht="15.75" customHeight="1" x14ac:dyDescent="0.2">
      <c r="A31" s="620" t="s">
        <v>705</v>
      </c>
      <c r="B31" s="364">
        <v>73604399</v>
      </c>
      <c r="C31" s="365">
        <v>72632262</v>
      </c>
      <c r="D31" s="365">
        <f>B31-C31</f>
        <v>972137</v>
      </c>
      <c r="E31" s="365">
        <v>284192</v>
      </c>
      <c r="F31" s="367">
        <f>D31-E31</f>
        <v>687945</v>
      </c>
      <c r="G31" s="364">
        <v>168286</v>
      </c>
      <c r="H31" s="365">
        <v>985</v>
      </c>
      <c r="I31" s="365" t="s">
        <v>673</v>
      </c>
      <c r="J31" s="365"/>
      <c r="K31" s="365">
        <f>SUM(G31:I31)-J31</f>
        <v>169271</v>
      </c>
      <c r="L31" s="421" t="s">
        <v>748</v>
      </c>
      <c r="M31" s="364">
        <v>31082921</v>
      </c>
      <c r="N31" s="365">
        <v>24231805</v>
      </c>
      <c r="O31" s="365">
        <v>41894649</v>
      </c>
      <c r="P31" s="422">
        <v>0.78</v>
      </c>
      <c r="Q31" s="359">
        <v>96.1</v>
      </c>
      <c r="R31" s="359">
        <v>16</v>
      </c>
      <c r="S31" s="363">
        <v>1.6</v>
      </c>
      <c r="T31" s="423">
        <v>6.6</v>
      </c>
      <c r="U31" s="359">
        <v>80</v>
      </c>
      <c r="V31" s="365">
        <v>9613802</v>
      </c>
      <c r="W31" s="365">
        <v>79083096</v>
      </c>
      <c r="X31" s="365" t="s">
        <v>673</v>
      </c>
      <c r="Y31" s="367" t="s">
        <v>673</v>
      </c>
      <c r="Z31" s="367">
        <v>2448733</v>
      </c>
    </row>
    <row r="32" spans="1:26" ht="15.75" customHeight="1" x14ac:dyDescent="0.2">
      <c r="A32" s="63" t="s">
        <v>278</v>
      </c>
      <c r="B32" s="286">
        <v>148450320</v>
      </c>
      <c r="C32" s="288">
        <v>143639532</v>
      </c>
      <c r="D32" s="288">
        <v>4810788</v>
      </c>
      <c r="E32" s="288">
        <v>2594443</v>
      </c>
      <c r="F32" s="290">
        <v>2216345</v>
      </c>
      <c r="G32" s="286">
        <v>444923</v>
      </c>
      <c r="H32" s="288">
        <v>10382</v>
      </c>
      <c r="I32" s="288">
        <v>0</v>
      </c>
      <c r="J32" s="288">
        <v>1000000</v>
      </c>
      <c r="K32" s="288">
        <v>-544695</v>
      </c>
      <c r="L32" s="333" t="s">
        <v>748</v>
      </c>
      <c r="M32" s="286">
        <v>66473091</v>
      </c>
      <c r="N32" s="288">
        <v>49243056</v>
      </c>
      <c r="O32" s="288">
        <v>88211966</v>
      </c>
      <c r="P32" s="332">
        <v>0.74</v>
      </c>
      <c r="Q32" s="287">
        <v>89.8</v>
      </c>
      <c r="R32" s="287">
        <v>16.3</v>
      </c>
      <c r="S32" s="289">
        <v>2.5</v>
      </c>
      <c r="T32" s="334">
        <v>2.1</v>
      </c>
      <c r="U32" s="287">
        <v>44</v>
      </c>
      <c r="V32" s="288">
        <v>33141028</v>
      </c>
      <c r="W32" s="288">
        <v>151165166</v>
      </c>
      <c r="X32" s="288" t="s">
        <v>673</v>
      </c>
      <c r="Y32" s="290">
        <v>19171765</v>
      </c>
      <c r="Z32" s="290">
        <v>15148562</v>
      </c>
    </row>
    <row r="33" spans="1:26" ht="15.75" customHeight="1" x14ac:dyDescent="0.2">
      <c r="A33" s="620" t="s">
        <v>239</v>
      </c>
      <c r="B33" s="364">
        <v>161081741</v>
      </c>
      <c r="C33" s="365">
        <v>154084448</v>
      </c>
      <c r="D33" s="365">
        <f>B33-C33</f>
        <v>6997293</v>
      </c>
      <c r="E33" s="365">
        <v>228382</v>
      </c>
      <c r="F33" s="367">
        <f>D33-E33</f>
        <v>6768911</v>
      </c>
      <c r="G33" s="364">
        <v>-167839</v>
      </c>
      <c r="H33" s="365">
        <v>3085</v>
      </c>
      <c r="I33" s="365" t="s">
        <v>673</v>
      </c>
      <c r="J33" s="365" t="s">
        <v>673</v>
      </c>
      <c r="K33" s="365">
        <f>SUM(G33:I33)-J33</f>
        <v>-164754</v>
      </c>
      <c r="L33" s="421" t="s">
        <v>748</v>
      </c>
      <c r="M33" s="364">
        <v>62016954</v>
      </c>
      <c r="N33" s="365">
        <v>54423577</v>
      </c>
      <c r="O33" s="365">
        <v>83510824</v>
      </c>
      <c r="P33" s="422">
        <v>0.873</v>
      </c>
      <c r="Q33" s="359">
        <v>93.7</v>
      </c>
      <c r="R33" s="359">
        <v>16.5</v>
      </c>
      <c r="S33" s="363">
        <v>8.1</v>
      </c>
      <c r="T33" s="423">
        <v>4.7</v>
      </c>
      <c r="U33" s="359" t="s">
        <v>673</v>
      </c>
      <c r="V33" s="365">
        <v>33426697</v>
      </c>
      <c r="W33" s="365">
        <v>134907234</v>
      </c>
      <c r="X33" s="365">
        <v>200000</v>
      </c>
      <c r="Y33" s="367">
        <v>44466498</v>
      </c>
      <c r="Z33" s="367">
        <v>10384624</v>
      </c>
    </row>
    <row r="34" spans="1:26" ht="15.75" customHeight="1" x14ac:dyDescent="0.2">
      <c r="A34" s="63" t="s">
        <v>545</v>
      </c>
      <c r="B34" s="286">
        <v>130755946</v>
      </c>
      <c r="C34" s="288">
        <v>127557619</v>
      </c>
      <c r="D34" s="288">
        <f>B34-C34</f>
        <v>3198327</v>
      </c>
      <c r="E34" s="288">
        <v>379613</v>
      </c>
      <c r="F34" s="290">
        <f>D34-E34</f>
        <v>2818714</v>
      </c>
      <c r="G34" s="286">
        <v>-1223559</v>
      </c>
      <c r="H34" s="288">
        <v>1746</v>
      </c>
      <c r="I34" s="288">
        <v>0</v>
      </c>
      <c r="J34" s="288">
        <v>1182000</v>
      </c>
      <c r="K34" s="288">
        <f>SUM(G34:I34)-J34</f>
        <v>-2403813</v>
      </c>
      <c r="L34" s="333" t="s">
        <v>748</v>
      </c>
      <c r="M34" s="286">
        <v>55212287</v>
      </c>
      <c r="N34" s="288">
        <v>54713257</v>
      </c>
      <c r="O34" s="288">
        <v>72233006</v>
      </c>
      <c r="P34" s="332">
        <v>0.99</v>
      </c>
      <c r="Q34" s="287">
        <v>87.3</v>
      </c>
      <c r="R34" s="287">
        <v>15.6</v>
      </c>
      <c r="S34" s="289">
        <v>3.9</v>
      </c>
      <c r="T34" s="576">
        <v>3.8</v>
      </c>
      <c r="U34" s="287">
        <v>49.9</v>
      </c>
      <c r="V34" s="288">
        <v>7869291</v>
      </c>
      <c r="W34" s="288">
        <v>97335931</v>
      </c>
      <c r="X34" s="288">
        <v>230000</v>
      </c>
      <c r="Y34" s="290">
        <v>47757831</v>
      </c>
      <c r="Z34" s="290">
        <v>6010677</v>
      </c>
    </row>
    <row r="35" spans="1:26" ht="15.75" customHeight="1" x14ac:dyDescent="0.2">
      <c r="A35" s="620" t="s">
        <v>237</v>
      </c>
      <c r="B35" s="364">
        <v>127072963</v>
      </c>
      <c r="C35" s="365">
        <v>121332885</v>
      </c>
      <c r="D35" s="365">
        <f>B35-C35</f>
        <v>5740078</v>
      </c>
      <c r="E35" s="365">
        <v>1232358</v>
      </c>
      <c r="F35" s="367">
        <f>D35-E35</f>
        <v>4507720</v>
      </c>
      <c r="G35" s="364">
        <v>-224855</v>
      </c>
      <c r="H35" s="365">
        <v>433584</v>
      </c>
      <c r="I35" s="365" t="s">
        <v>673</v>
      </c>
      <c r="J35" s="365">
        <v>4003942</v>
      </c>
      <c r="K35" s="365">
        <f>SUM(G35:I35)-J35</f>
        <v>-3795213</v>
      </c>
      <c r="L35" s="421" t="s">
        <v>751</v>
      </c>
      <c r="M35" s="364">
        <v>56000892</v>
      </c>
      <c r="N35" s="365">
        <v>57719713</v>
      </c>
      <c r="O35" s="365">
        <v>75061749</v>
      </c>
      <c r="P35" s="422">
        <v>1.0309999999999999</v>
      </c>
      <c r="Q35" s="359">
        <v>86.5</v>
      </c>
      <c r="R35" s="359">
        <v>16.7</v>
      </c>
      <c r="S35" s="363">
        <v>6</v>
      </c>
      <c r="T35" s="423">
        <v>-1.2</v>
      </c>
      <c r="U35" s="359" t="s">
        <v>673</v>
      </c>
      <c r="V35" s="365">
        <v>29289029</v>
      </c>
      <c r="W35" s="365">
        <v>60561806</v>
      </c>
      <c r="X35" s="365" t="s">
        <v>673</v>
      </c>
      <c r="Y35" s="367">
        <v>35623642</v>
      </c>
      <c r="Z35" s="367">
        <v>12159102</v>
      </c>
    </row>
    <row r="36" spans="1:26" ht="15.75" customHeight="1" x14ac:dyDescent="0.2">
      <c r="A36" s="63" t="s">
        <v>229</v>
      </c>
      <c r="B36" s="286">
        <v>191595669</v>
      </c>
      <c r="C36" s="288">
        <v>178004460</v>
      </c>
      <c r="D36" s="288">
        <v>13591209</v>
      </c>
      <c r="E36" s="288">
        <v>7750169</v>
      </c>
      <c r="F36" s="290">
        <v>5841040</v>
      </c>
      <c r="G36" s="286">
        <v>805288</v>
      </c>
      <c r="H36" s="288">
        <v>2575805</v>
      </c>
      <c r="I36" s="288">
        <v>123298</v>
      </c>
      <c r="J36" s="288">
        <v>1975805</v>
      </c>
      <c r="K36" s="288">
        <v>1528586</v>
      </c>
      <c r="L36" s="333" t="s">
        <v>751</v>
      </c>
      <c r="M36" s="286">
        <v>65017203</v>
      </c>
      <c r="N36" s="288">
        <v>77846627</v>
      </c>
      <c r="O36" s="288">
        <v>105294972</v>
      </c>
      <c r="P36" s="332">
        <v>1.494</v>
      </c>
      <c r="Q36" s="287">
        <v>70.400000000000006</v>
      </c>
      <c r="R36" s="287">
        <v>16.5</v>
      </c>
      <c r="S36" s="289">
        <v>5.5</v>
      </c>
      <c r="T36" s="334">
        <v>3.1</v>
      </c>
      <c r="U36" s="287" t="s">
        <v>673</v>
      </c>
      <c r="V36" s="288">
        <v>83075280</v>
      </c>
      <c r="W36" s="288">
        <v>50865822</v>
      </c>
      <c r="X36" s="288" t="s">
        <v>673</v>
      </c>
      <c r="Y36" s="290">
        <v>43436136</v>
      </c>
      <c r="Z36" s="290">
        <v>33100000</v>
      </c>
    </row>
    <row r="37" spans="1:26" ht="15.75" customHeight="1" x14ac:dyDescent="0.2">
      <c r="A37" s="620" t="s">
        <v>248</v>
      </c>
      <c r="B37" s="364">
        <v>122409188</v>
      </c>
      <c r="C37" s="365">
        <v>120556614</v>
      </c>
      <c r="D37" s="365">
        <v>1852574</v>
      </c>
      <c r="E37" s="365">
        <v>542188</v>
      </c>
      <c r="F37" s="367">
        <v>1310386</v>
      </c>
      <c r="G37" s="364">
        <v>-2178018</v>
      </c>
      <c r="H37" s="365">
        <v>3406</v>
      </c>
      <c r="I37" s="365">
        <v>4460932</v>
      </c>
      <c r="J37" s="365">
        <v>0</v>
      </c>
      <c r="K37" s="365">
        <v>2286320</v>
      </c>
      <c r="L37" s="421" t="s">
        <v>748</v>
      </c>
      <c r="M37" s="364">
        <v>51030520</v>
      </c>
      <c r="N37" s="365">
        <v>42196366</v>
      </c>
      <c r="O37" s="365">
        <v>69382038</v>
      </c>
      <c r="P37" s="422">
        <v>0.82299999999999995</v>
      </c>
      <c r="Q37" s="359">
        <v>91.1</v>
      </c>
      <c r="R37" s="359">
        <v>17</v>
      </c>
      <c r="S37" s="363">
        <v>1.9</v>
      </c>
      <c r="T37" s="423">
        <v>1.2</v>
      </c>
      <c r="U37" s="359">
        <v>6.8</v>
      </c>
      <c r="V37" s="365">
        <v>13237120</v>
      </c>
      <c r="W37" s="365">
        <v>113517269</v>
      </c>
      <c r="X37" s="365" t="s">
        <v>673</v>
      </c>
      <c r="Y37" s="367">
        <v>65939480</v>
      </c>
      <c r="Z37" s="367">
        <v>3370350</v>
      </c>
    </row>
    <row r="38" spans="1:26" ht="15.75" customHeight="1" x14ac:dyDescent="0.2">
      <c r="A38" s="63" t="s">
        <v>546</v>
      </c>
      <c r="B38" s="286">
        <v>148678113</v>
      </c>
      <c r="C38" s="288">
        <v>144355360</v>
      </c>
      <c r="D38" s="288">
        <f>B38-C38</f>
        <v>4322753</v>
      </c>
      <c r="E38" s="288">
        <v>1311597</v>
      </c>
      <c r="F38" s="290">
        <f>D38-E38</f>
        <v>3011156</v>
      </c>
      <c r="G38" s="286">
        <v>1728510</v>
      </c>
      <c r="H38" s="288">
        <v>2930122</v>
      </c>
      <c r="I38" s="288">
        <v>91497</v>
      </c>
      <c r="J38" s="288">
        <v>2074239</v>
      </c>
      <c r="K38" s="288">
        <f>SUM(G38:I38)-J38</f>
        <v>2675890</v>
      </c>
      <c r="L38" s="534" t="s">
        <v>748</v>
      </c>
      <c r="M38" s="286">
        <v>60730999</v>
      </c>
      <c r="N38" s="288">
        <v>55790318</v>
      </c>
      <c r="O38" s="288">
        <v>77410567</v>
      </c>
      <c r="P38" s="332">
        <v>0.92</v>
      </c>
      <c r="Q38" s="287">
        <v>92.4</v>
      </c>
      <c r="R38" s="287">
        <v>18.600000000000001</v>
      </c>
      <c r="S38" s="289">
        <v>3.9</v>
      </c>
      <c r="T38" s="334">
        <v>4</v>
      </c>
      <c r="U38" s="287">
        <v>1.2</v>
      </c>
      <c r="V38" s="288">
        <v>11957263</v>
      </c>
      <c r="W38" s="288">
        <v>87984082</v>
      </c>
      <c r="X38" s="288">
        <v>125235</v>
      </c>
      <c r="Y38" s="290">
        <v>19441532</v>
      </c>
      <c r="Z38" s="290">
        <v>4788191</v>
      </c>
    </row>
    <row r="39" spans="1:26" ht="15.75" customHeight="1" x14ac:dyDescent="0.2">
      <c r="A39" s="620" t="s">
        <v>709</v>
      </c>
      <c r="B39" s="364">
        <v>130623455</v>
      </c>
      <c r="C39" s="365">
        <v>126638909</v>
      </c>
      <c r="D39" s="365">
        <f>B39-C39</f>
        <v>3984546</v>
      </c>
      <c r="E39" s="365">
        <v>1528758</v>
      </c>
      <c r="F39" s="367">
        <f>D39-E39</f>
        <v>2455788</v>
      </c>
      <c r="G39" s="364">
        <v>-78094</v>
      </c>
      <c r="H39" s="365">
        <v>1263074</v>
      </c>
      <c r="I39" s="365">
        <v>0</v>
      </c>
      <c r="J39" s="365">
        <v>0</v>
      </c>
      <c r="K39" s="365">
        <f>SUM(G39:I39)-J39</f>
        <v>1184980</v>
      </c>
      <c r="L39" s="421" t="s">
        <v>748</v>
      </c>
      <c r="M39" s="364">
        <v>53449513</v>
      </c>
      <c r="N39" s="365">
        <v>52864294</v>
      </c>
      <c r="O39" s="365">
        <v>71396048</v>
      </c>
      <c r="P39" s="422">
        <v>0.99</v>
      </c>
      <c r="Q39" s="359">
        <v>95.7</v>
      </c>
      <c r="R39" s="359">
        <v>18.2</v>
      </c>
      <c r="S39" s="363">
        <v>3.4</v>
      </c>
      <c r="T39" s="423">
        <v>-2.7</v>
      </c>
      <c r="U39" s="359" t="s">
        <v>673</v>
      </c>
      <c r="V39" s="365">
        <v>23244164</v>
      </c>
      <c r="W39" s="365">
        <v>48683751</v>
      </c>
      <c r="X39" s="365">
        <v>122288</v>
      </c>
      <c r="Y39" s="367">
        <v>38245734</v>
      </c>
      <c r="Z39" s="367">
        <v>12153848</v>
      </c>
    </row>
    <row r="40" spans="1:26" ht="15.75" customHeight="1" x14ac:dyDescent="0.2">
      <c r="A40" s="63" t="s">
        <v>547</v>
      </c>
      <c r="B40" s="286">
        <v>124320419</v>
      </c>
      <c r="C40" s="288">
        <v>121754227</v>
      </c>
      <c r="D40" s="288">
        <f>B40-C40</f>
        <v>2566192</v>
      </c>
      <c r="E40" s="288">
        <v>2066491</v>
      </c>
      <c r="F40" s="290">
        <f>D40-E40</f>
        <v>499701</v>
      </c>
      <c r="G40" s="286">
        <v>-741050</v>
      </c>
      <c r="H40" s="288">
        <v>647888</v>
      </c>
      <c r="I40" s="288">
        <v>19000</v>
      </c>
      <c r="J40" s="288">
        <v>1900000</v>
      </c>
      <c r="K40" s="288">
        <f>SUM(G40:I40)-J40</f>
        <v>-1974162</v>
      </c>
      <c r="L40" s="333" t="s">
        <v>748</v>
      </c>
      <c r="M40" s="286">
        <v>50222434</v>
      </c>
      <c r="N40" s="288">
        <v>41163610</v>
      </c>
      <c r="O40" s="288">
        <v>67764371</v>
      </c>
      <c r="P40" s="332">
        <v>0.81899999999999995</v>
      </c>
      <c r="Q40" s="287">
        <v>94.9</v>
      </c>
      <c r="R40" s="287">
        <v>16.3</v>
      </c>
      <c r="S40" s="289">
        <v>0.7</v>
      </c>
      <c r="T40" s="334">
        <v>-0.4</v>
      </c>
      <c r="U40" s="287" t="s">
        <v>673</v>
      </c>
      <c r="V40" s="288">
        <v>34740374</v>
      </c>
      <c r="W40" s="288">
        <v>52544172</v>
      </c>
      <c r="X40" s="288">
        <v>119112</v>
      </c>
      <c r="Y40" s="290">
        <v>5199554</v>
      </c>
      <c r="Z40" s="290">
        <v>14842136</v>
      </c>
    </row>
    <row r="41" spans="1:26" ht="15.75" customHeight="1" x14ac:dyDescent="0.2">
      <c r="A41" s="620" t="s">
        <v>548</v>
      </c>
      <c r="B41" s="364">
        <v>135599050</v>
      </c>
      <c r="C41" s="365">
        <v>133292431</v>
      </c>
      <c r="D41" s="365">
        <f>B41-C41</f>
        <v>2306619</v>
      </c>
      <c r="E41" s="365">
        <v>726322</v>
      </c>
      <c r="F41" s="367">
        <f>D41-E41</f>
        <v>1580297</v>
      </c>
      <c r="G41" s="364">
        <v>-156895</v>
      </c>
      <c r="H41" s="365">
        <v>914601</v>
      </c>
      <c r="I41" s="365">
        <v>450167</v>
      </c>
      <c r="J41" s="365">
        <v>400000</v>
      </c>
      <c r="K41" s="365">
        <f>SUM(G41:I41)-J41</f>
        <v>807873</v>
      </c>
      <c r="L41" s="421" t="s">
        <v>748</v>
      </c>
      <c r="M41" s="364">
        <v>58096617</v>
      </c>
      <c r="N41" s="365">
        <v>46163380</v>
      </c>
      <c r="O41" s="365">
        <v>78336693</v>
      </c>
      <c r="P41" s="422">
        <v>0.80600000000000005</v>
      </c>
      <c r="Q41" s="359">
        <v>94.6</v>
      </c>
      <c r="R41" s="359">
        <v>16</v>
      </c>
      <c r="S41" s="363">
        <v>2</v>
      </c>
      <c r="T41" s="423">
        <v>-0.5</v>
      </c>
      <c r="U41" s="359" t="s">
        <v>673</v>
      </c>
      <c r="V41" s="365">
        <v>27939415</v>
      </c>
      <c r="W41" s="365">
        <v>104182347</v>
      </c>
      <c r="X41" s="365">
        <v>126452</v>
      </c>
      <c r="Y41" s="367">
        <v>41152127</v>
      </c>
      <c r="Z41" s="367">
        <v>10018899</v>
      </c>
    </row>
    <row r="42" spans="1:26" ht="15.75" customHeight="1" x14ac:dyDescent="0.2">
      <c r="A42" s="63" t="s">
        <v>704</v>
      </c>
      <c r="B42" s="286">
        <v>102532113</v>
      </c>
      <c r="C42" s="288">
        <v>101678494</v>
      </c>
      <c r="D42" s="288">
        <v>853619</v>
      </c>
      <c r="E42" s="288">
        <v>106615</v>
      </c>
      <c r="F42" s="290">
        <v>747004</v>
      </c>
      <c r="G42" s="286">
        <v>710110</v>
      </c>
      <c r="H42" s="288">
        <v>57586</v>
      </c>
      <c r="I42" s="288">
        <v>78400</v>
      </c>
      <c r="J42" s="288">
        <v>0</v>
      </c>
      <c r="K42" s="288">
        <v>846096</v>
      </c>
      <c r="L42" s="333" t="s">
        <v>748</v>
      </c>
      <c r="M42" s="286">
        <v>42071492</v>
      </c>
      <c r="N42" s="288">
        <v>31289794</v>
      </c>
      <c r="O42" s="288">
        <v>56521736</v>
      </c>
      <c r="P42" s="332">
        <v>0.76</v>
      </c>
      <c r="Q42" s="287">
        <v>99.5</v>
      </c>
      <c r="R42" s="287">
        <v>16.7</v>
      </c>
      <c r="S42" s="289">
        <v>1.3</v>
      </c>
      <c r="T42" s="334">
        <v>5.8</v>
      </c>
      <c r="U42" s="287">
        <v>16.100000000000001</v>
      </c>
      <c r="V42" s="288">
        <v>8333027</v>
      </c>
      <c r="W42" s="288">
        <v>97558523</v>
      </c>
      <c r="X42" s="288">
        <v>108971</v>
      </c>
      <c r="Y42" s="290">
        <v>21584000</v>
      </c>
      <c r="Z42" s="290">
        <v>5840208</v>
      </c>
    </row>
    <row r="43" spans="1:26" ht="15.75" customHeight="1" x14ac:dyDescent="0.2">
      <c r="A43" s="620" t="s">
        <v>703</v>
      </c>
      <c r="B43" s="364">
        <v>85190389</v>
      </c>
      <c r="C43" s="365">
        <v>83480452</v>
      </c>
      <c r="D43" s="365">
        <v>1709937</v>
      </c>
      <c r="E43" s="365">
        <v>50953</v>
      </c>
      <c r="F43" s="367">
        <v>1658984</v>
      </c>
      <c r="G43" s="364">
        <v>45085</v>
      </c>
      <c r="H43" s="365">
        <v>964364</v>
      </c>
      <c r="I43" s="365">
        <v>13785</v>
      </c>
      <c r="J43" s="365">
        <v>356297</v>
      </c>
      <c r="K43" s="365">
        <v>666937</v>
      </c>
      <c r="L43" s="421" t="s">
        <v>748</v>
      </c>
      <c r="M43" s="364">
        <v>35332462</v>
      </c>
      <c r="N43" s="365">
        <v>23869044</v>
      </c>
      <c r="O43" s="365">
        <v>45553283</v>
      </c>
      <c r="P43" s="422">
        <v>0.67900000000000005</v>
      </c>
      <c r="Q43" s="359">
        <v>93.4</v>
      </c>
      <c r="R43" s="359">
        <v>12.4</v>
      </c>
      <c r="S43" s="363">
        <v>3.6</v>
      </c>
      <c r="T43" s="423">
        <v>1.8</v>
      </c>
      <c r="U43" s="359" t="s">
        <v>673</v>
      </c>
      <c r="V43" s="365">
        <v>15123858</v>
      </c>
      <c r="W43" s="365">
        <v>62106416</v>
      </c>
      <c r="X43" s="365">
        <v>103075</v>
      </c>
      <c r="Y43" s="367">
        <v>6014284</v>
      </c>
      <c r="Z43" s="367">
        <v>7195430</v>
      </c>
    </row>
    <row r="44" spans="1:26" ht="15.75" customHeight="1" x14ac:dyDescent="0.2">
      <c r="A44" s="63" t="s">
        <v>549</v>
      </c>
      <c r="B44" s="286">
        <v>205185448</v>
      </c>
      <c r="C44" s="288">
        <v>202490237</v>
      </c>
      <c r="D44" s="288">
        <f>B44-C44</f>
        <v>2695211</v>
      </c>
      <c r="E44" s="288">
        <v>116556</v>
      </c>
      <c r="F44" s="290">
        <f>D44-E44</f>
        <v>2578655</v>
      </c>
      <c r="G44" s="286">
        <v>574076</v>
      </c>
      <c r="H44" s="288">
        <v>2238500</v>
      </c>
      <c r="I44" s="288">
        <v>130</v>
      </c>
      <c r="J44" s="288">
        <v>1000000</v>
      </c>
      <c r="K44" s="288">
        <f>SUM(G44:I44)-J44</f>
        <v>1812706</v>
      </c>
      <c r="L44" s="333" t="s">
        <v>748</v>
      </c>
      <c r="M44" s="286">
        <v>81554758</v>
      </c>
      <c r="N44" s="288">
        <v>62147584</v>
      </c>
      <c r="O44" s="288">
        <v>108825402</v>
      </c>
      <c r="P44" s="332">
        <v>0.76424999999999998</v>
      </c>
      <c r="Q44" s="287">
        <v>94.9</v>
      </c>
      <c r="R44" s="287">
        <v>13.1</v>
      </c>
      <c r="S44" s="289">
        <v>2.4</v>
      </c>
      <c r="T44" s="334">
        <v>5</v>
      </c>
      <c r="U44" s="287">
        <v>6.9</v>
      </c>
      <c r="V44" s="288">
        <v>24043671</v>
      </c>
      <c r="W44" s="288">
        <v>192809036</v>
      </c>
      <c r="X44" s="288">
        <v>140289</v>
      </c>
      <c r="Y44" s="290">
        <v>31049547</v>
      </c>
      <c r="Z44" s="290">
        <v>16439720</v>
      </c>
    </row>
    <row r="45" spans="1:26" ht="15.75" customHeight="1" x14ac:dyDescent="0.2">
      <c r="A45" s="620" t="s">
        <v>550</v>
      </c>
      <c r="B45" s="364">
        <v>208224585</v>
      </c>
      <c r="C45" s="365">
        <v>198710771</v>
      </c>
      <c r="D45" s="365">
        <v>9513814</v>
      </c>
      <c r="E45" s="365">
        <v>3965407</v>
      </c>
      <c r="F45" s="367">
        <v>5548407</v>
      </c>
      <c r="G45" s="364">
        <v>-191633</v>
      </c>
      <c r="H45" s="365">
        <v>10737</v>
      </c>
      <c r="I45" s="365">
        <v>348240</v>
      </c>
      <c r="J45" s="365" t="s">
        <v>673</v>
      </c>
      <c r="K45" s="365">
        <v>167344</v>
      </c>
      <c r="L45" s="421" t="s">
        <v>748</v>
      </c>
      <c r="M45" s="364">
        <v>87304516</v>
      </c>
      <c r="N45" s="365">
        <v>77752017</v>
      </c>
      <c r="O45" s="365">
        <v>119754707</v>
      </c>
      <c r="P45" s="422">
        <v>0.88800000000000001</v>
      </c>
      <c r="Q45" s="359">
        <v>86.5</v>
      </c>
      <c r="R45" s="359">
        <v>16.7</v>
      </c>
      <c r="S45" s="363">
        <v>5</v>
      </c>
      <c r="T45" s="423">
        <v>3.6</v>
      </c>
      <c r="U45" s="359" t="s">
        <v>673</v>
      </c>
      <c r="V45" s="365">
        <v>52998604</v>
      </c>
      <c r="W45" s="365">
        <v>198893754</v>
      </c>
      <c r="X45" s="365" t="s">
        <v>673</v>
      </c>
      <c r="Y45" s="367">
        <v>50573874</v>
      </c>
      <c r="Z45" s="367">
        <v>14307238</v>
      </c>
    </row>
    <row r="46" spans="1:26" ht="15.75" customHeight="1" x14ac:dyDescent="0.2">
      <c r="A46" s="63" t="s">
        <v>551</v>
      </c>
      <c r="B46" s="286">
        <v>198038650</v>
      </c>
      <c r="C46" s="288">
        <v>197250552</v>
      </c>
      <c r="D46" s="288">
        <f>B46-C46</f>
        <v>788098</v>
      </c>
      <c r="E46" s="288">
        <v>433541</v>
      </c>
      <c r="F46" s="290">
        <f>D46-E46</f>
        <v>354557</v>
      </c>
      <c r="G46" s="286">
        <v>171000</v>
      </c>
      <c r="H46" s="288">
        <v>616256</v>
      </c>
      <c r="I46" s="288">
        <v>2319900</v>
      </c>
      <c r="J46" s="288" t="s">
        <v>673</v>
      </c>
      <c r="K46" s="288">
        <f>SUM(G46:I46)-J46</f>
        <v>3107156</v>
      </c>
      <c r="L46" s="333" t="s">
        <v>748</v>
      </c>
      <c r="M46" s="286">
        <v>73872070</v>
      </c>
      <c r="N46" s="288">
        <v>62174711</v>
      </c>
      <c r="O46" s="288">
        <v>99997802</v>
      </c>
      <c r="P46" s="332">
        <v>0.83299999999999996</v>
      </c>
      <c r="Q46" s="287">
        <v>96.5</v>
      </c>
      <c r="R46" s="287">
        <v>13.9</v>
      </c>
      <c r="S46" s="289">
        <v>0.4</v>
      </c>
      <c r="T46" s="334">
        <v>12.9</v>
      </c>
      <c r="U46" s="287">
        <v>88.2</v>
      </c>
      <c r="V46" s="288">
        <v>25048496</v>
      </c>
      <c r="W46" s="288">
        <v>245377144</v>
      </c>
      <c r="X46" s="288">
        <v>450000</v>
      </c>
      <c r="Y46" s="290">
        <v>18936360</v>
      </c>
      <c r="Z46" s="290">
        <v>6767626</v>
      </c>
    </row>
    <row r="47" spans="1:26" ht="15.75" customHeight="1" x14ac:dyDescent="0.2">
      <c r="A47" s="620" t="s">
        <v>702</v>
      </c>
      <c r="B47" s="364">
        <v>110408643</v>
      </c>
      <c r="C47" s="365">
        <v>109465606</v>
      </c>
      <c r="D47" s="365">
        <f>B47-C47</f>
        <v>943037</v>
      </c>
      <c r="E47" s="365">
        <v>42117</v>
      </c>
      <c r="F47" s="367">
        <f>D47-E47</f>
        <v>900920</v>
      </c>
      <c r="G47" s="364">
        <v>-30387</v>
      </c>
      <c r="H47" s="365">
        <v>3385805</v>
      </c>
      <c r="I47" s="365">
        <v>0</v>
      </c>
      <c r="J47" s="365">
        <v>400000</v>
      </c>
      <c r="K47" s="365">
        <f>SUM(G47:I47)-J47</f>
        <v>2955418</v>
      </c>
      <c r="L47" s="421" t="s">
        <v>748</v>
      </c>
      <c r="M47" s="364">
        <v>43881213</v>
      </c>
      <c r="N47" s="365">
        <v>34605190</v>
      </c>
      <c r="O47" s="365">
        <v>58815015</v>
      </c>
      <c r="P47" s="422">
        <v>0.8</v>
      </c>
      <c r="Q47" s="359">
        <v>94.4</v>
      </c>
      <c r="R47" s="359">
        <v>16.2</v>
      </c>
      <c r="S47" s="363">
        <v>1.5</v>
      </c>
      <c r="T47" s="423">
        <v>2.8</v>
      </c>
      <c r="U47" s="359">
        <v>28.1</v>
      </c>
      <c r="V47" s="365">
        <v>14668060</v>
      </c>
      <c r="W47" s="365">
        <v>120260182</v>
      </c>
      <c r="X47" s="365" t="s">
        <v>673</v>
      </c>
      <c r="Y47" s="367">
        <v>20914337</v>
      </c>
      <c r="Z47" s="367">
        <v>9336786</v>
      </c>
    </row>
    <row r="48" spans="1:26" ht="15.75" customHeight="1" x14ac:dyDescent="0.2">
      <c r="A48" s="63" t="s">
        <v>552</v>
      </c>
      <c r="B48" s="286">
        <v>173128564</v>
      </c>
      <c r="C48" s="288">
        <v>172108135</v>
      </c>
      <c r="D48" s="288">
        <f>B48-C48</f>
        <v>1020429</v>
      </c>
      <c r="E48" s="288">
        <v>297048</v>
      </c>
      <c r="F48" s="290">
        <f>D48-E48</f>
        <v>723381</v>
      </c>
      <c r="G48" s="286">
        <v>-1723803</v>
      </c>
      <c r="H48" s="288">
        <v>1228131</v>
      </c>
      <c r="I48" s="288">
        <v>0</v>
      </c>
      <c r="J48" s="288">
        <v>0</v>
      </c>
      <c r="K48" s="288">
        <f>SUM(G48:I48)-J48</f>
        <v>-495672</v>
      </c>
      <c r="L48" s="333" t="s">
        <v>748</v>
      </c>
      <c r="M48" s="286">
        <v>71262678</v>
      </c>
      <c r="N48" s="288">
        <v>67994501</v>
      </c>
      <c r="O48" s="288">
        <v>97038384</v>
      </c>
      <c r="P48" s="332">
        <v>0.94199999999999995</v>
      </c>
      <c r="Q48" s="287">
        <v>95.3</v>
      </c>
      <c r="R48" s="287">
        <v>20</v>
      </c>
      <c r="S48" s="289">
        <v>0.75</v>
      </c>
      <c r="T48" s="576">
        <v>2.9</v>
      </c>
      <c r="U48" s="287">
        <v>8.6</v>
      </c>
      <c r="V48" s="288">
        <v>32854991</v>
      </c>
      <c r="W48" s="288">
        <v>140385103</v>
      </c>
      <c r="X48" s="288" t="s">
        <v>673</v>
      </c>
      <c r="Y48" s="290">
        <v>52124754</v>
      </c>
      <c r="Z48" s="290">
        <v>22495268</v>
      </c>
    </row>
    <row r="49" spans="1:26" ht="15.75" customHeight="1" x14ac:dyDescent="0.2">
      <c r="A49" s="620" t="s">
        <v>231</v>
      </c>
      <c r="B49" s="364">
        <v>128019010</v>
      </c>
      <c r="C49" s="365">
        <v>127407039</v>
      </c>
      <c r="D49" s="365">
        <v>611971</v>
      </c>
      <c r="E49" s="365">
        <v>147889</v>
      </c>
      <c r="F49" s="367">
        <v>464082</v>
      </c>
      <c r="G49" s="364">
        <v>10057</v>
      </c>
      <c r="H49" s="365">
        <v>179</v>
      </c>
      <c r="I49" s="365" t="s">
        <v>673</v>
      </c>
      <c r="J49" s="365">
        <v>607794</v>
      </c>
      <c r="K49" s="365" t="s">
        <v>787</v>
      </c>
      <c r="L49" s="421" t="s">
        <v>748</v>
      </c>
      <c r="M49" s="364">
        <v>56273034</v>
      </c>
      <c r="N49" s="365">
        <v>43856518</v>
      </c>
      <c r="O49" s="365">
        <v>75616623</v>
      </c>
      <c r="P49" s="422">
        <v>0.77100000000000002</v>
      </c>
      <c r="Q49" s="359">
        <v>100.8</v>
      </c>
      <c r="R49" s="359">
        <v>18.7</v>
      </c>
      <c r="S49" s="363">
        <v>0.6</v>
      </c>
      <c r="T49" s="423">
        <v>11.9</v>
      </c>
      <c r="U49" s="359">
        <v>153</v>
      </c>
      <c r="V49" s="365">
        <v>7389480</v>
      </c>
      <c r="W49" s="365">
        <v>201773602</v>
      </c>
      <c r="X49" s="365" t="s">
        <v>673</v>
      </c>
      <c r="Y49" s="367">
        <v>23663260</v>
      </c>
      <c r="Z49" s="367">
        <v>1433080</v>
      </c>
    </row>
    <row r="50" spans="1:26" ht="15.75" customHeight="1" x14ac:dyDescent="0.2">
      <c r="A50" s="63" t="s">
        <v>553</v>
      </c>
      <c r="B50" s="206">
        <v>151212422</v>
      </c>
      <c r="C50" s="207">
        <v>149899273</v>
      </c>
      <c r="D50" s="207">
        <f t="shared" ref="D50:D57" si="0">B50-C50</f>
        <v>1313149</v>
      </c>
      <c r="E50" s="207">
        <v>927647</v>
      </c>
      <c r="F50" s="209">
        <f t="shared" ref="F50:F57" si="1">D50-E50</f>
        <v>385502</v>
      </c>
      <c r="G50" s="206">
        <v>233943</v>
      </c>
      <c r="H50" s="207">
        <v>551588</v>
      </c>
      <c r="I50" s="207">
        <v>180</v>
      </c>
      <c r="J50" s="207">
        <v>4300000</v>
      </c>
      <c r="K50" s="207">
        <f t="shared" ref="K50:K57" si="2">SUM(G50:I50)-J50</f>
        <v>-3514289</v>
      </c>
      <c r="L50" s="534" t="s">
        <v>748</v>
      </c>
      <c r="M50" s="206">
        <v>58311818</v>
      </c>
      <c r="N50" s="207">
        <v>48110876</v>
      </c>
      <c r="O50" s="207">
        <v>79033709</v>
      </c>
      <c r="P50" s="535">
        <v>0.82199999999999995</v>
      </c>
      <c r="Q50" s="204">
        <v>98.9</v>
      </c>
      <c r="R50" s="204">
        <v>16.5</v>
      </c>
      <c r="S50" s="205">
        <v>0.49</v>
      </c>
      <c r="T50" s="536">
        <v>11.7</v>
      </c>
      <c r="U50" s="204">
        <v>118.2</v>
      </c>
      <c r="V50" s="207">
        <v>10328839</v>
      </c>
      <c r="W50" s="207">
        <v>177188095</v>
      </c>
      <c r="X50" s="207" t="s">
        <v>673</v>
      </c>
      <c r="Y50" s="209">
        <v>30304054</v>
      </c>
      <c r="Z50" s="209">
        <v>7306948</v>
      </c>
    </row>
    <row r="51" spans="1:26" ht="15.75" customHeight="1" x14ac:dyDescent="0.2">
      <c r="A51" s="620" t="s">
        <v>701</v>
      </c>
      <c r="B51" s="364">
        <v>100818251</v>
      </c>
      <c r="C51" s="365">
        <v>98272345</v>
      </c>
      <c r="D51" s="365">
        <v>2545906</v>
      </c>
      <c r="E51" s="365">
        <v>347948</v>
      </c>
      <c r="F51" s="367">
        <v>2197958</v>
      </c>
      <c r="G51" s="364">
        <v>181992</v>
      </c>
      <c r="H51" s="365">
        <v>13025</v>
      </c>
      <c r="I51" s="365">
        <v>0</v>
      </c>
      <c r="J51" s="365">
        <v>0</v>
      </c>
      <c r="K51" s="365">
        <v>195017</v>
      </c>
      <c r="L51" s="421" t="s">
        <v>748</v>
      </c>
      <c r="M51" s="364">
        <v>40581093</v>
      </c>
      <c r="N51" s="365">
        <v>20939121</v>
      </c>
      <c r="O51" s="365">
        <v>50821675</v>
      </c>
      <c r="P51" s="422">
        <v>0.52100000000000002</v>
      </c>
      <c r="Q51" s="359">
        <v>87.8</v>
      </c>
      <c r="R51" s="359">
        <v>12.8</v>
      </c>
      <c r="S51" s="363">
        <v>4.3</v>
      </c>
      <c r="T51" s="423">
        <v>10.199999999999999</v>
      </c>
      <c r="U51" s="359">
        <v>63.1</v>
      </c>
      <c r="V51" s="365">
        <v>12901890</v>
      </c>
      <c r="W51" s="365">
        <v>104981447</v>
      </c>
      <c r="X51" s="365" t="s">
        <v>673</v>
      </c>
      <c r="Y51" s="367">
        <v>13234369</v>
      </c>
      <c r="Z51" s="367">
        <v>3424362</v>
      </c>
    </row>
    <row r="52" spans="1:26" ht="15.75" customHeight="1" x14ac:dyDescent="0.2">
      <c r="A52" s="63" t="s">
        <v>700</v>
      </c>
      <c r="B52" s="286">
        <v>99258826</v>
      </c>
      <c r="C52" s="288">
        <v>97568472</v>
      </c>
      <c r="D52" s="288">
        <f t="shared" si="0"/>
        <v>1690354</v>
      </c>
      <c r="E52" s="288">
        <v>156375</v>
      </c>
      <c r="F52" s="290">
        <f t="shared" si="1"/>
        <v>1533979</v>
      </c>
      <c r="G52" s="286">
        <v>227979</v>
      </c>
      <c r="H52" s="288">
        <v>624038</v>
      </c>
      <c r="I52" s="288">
        <v>622748</v>
      </c>
      <c r="J52" s="288" t="s">
        <v>673</v>
      </c>
      <c r="K52" s="288">
        <f t="shared" si="2"/>
        <v>1474765</v>
      </c>
      <c r="L52" s="333" t="s">
        <v>748</v>
      </c>
      <c r="M52" s="286">
        <v>43334736</v>
      </c>
      <c r="N52" s="288">
        <v>25142056</v>
      </c>
      <c r="O52" s="288">
        <v>55404055</v>
      </c>
      <c r="P52" s="332">
        <v>0.57899999999999996</v>
      </c>
      <c r="Q52" s="287">
        <v>90.2</v>
      </c>
      <c r="R52" s="287">
        <v>14.6</v>
      </c>
      <c r="S52" s="289">
        <v>2.8</v>
      </c>
      <c r="T52" s="334">
        <v>13.9</v>
      </c>
      <c r="U52" s="287">
        <v>90.8</v>
      </c>
      <c r="V52" s="288">
        <v>13750481</v>
      </c>
      <c r="W52" s="288">
        <v>111331682</v>
      </c>
      <c r="X52" s="288" t="s">
        <v>673</v>
      </c>
      <c r="Y52" s="290">
        <v>23300719</v>
      </c>
      <c r="Z52" s="290">
        <v>3694814</v>
      </c>
    </row>
    <row r="53" spans="1:26" ht="15.75" customHeight="1" x14ac:dyDescent="0.2">
      <c r="A53" s="620" t="s">
        <v>233</v>
      </c>
      <c r="B53" s="364">
        <v>211700283</v>
      </c>
      <c r="C53" s="365">
        <v>202773016</v>
      </c>
      <c r="D53" s="365">
        <f t="shared" si="0"/>
        <v>8927267</v>
      </c>
      <c r="E53" s="365">
        <v>3344050</v>
      </c>
      <c r="F53" s="367">
        <f t="shared" si="1"/>
        <v>5583217</v>
      </c>
      <c r="G53" s="364">
        <v>1366225</v>
      </c>
      <c r="H53" s="365">
        <v>2704000</v>
      </c>
      <c r="I53" s="365">
        <v>750000</v>
      </c>
      <c r="J53" s="365">
        <v>4520000</v>
      </c>
      <c r="K53" s="365">
        <f t="shared" si="2"/>
        <v>300225</v>
      </c>
      <c r="L53" s="421" t="s">
        <v>748</v>
      </c>
      <c r="M53" s="364">
        <v>78711197</v>
      </c>
      <c r="N53" s="365">
        <v>68579736</v>
      </c>
      <c r="O53" s="365">
        <v>107810088</v>
      </c>
      <c r="P53" s="422">
        <v>0.86899999999999999</v>
      </c>
      <c r="Q53" s="359">
        <v>92.6</v>
      </c>
      <c r="R53" s="359">
        <v>13.6</v>
      </c>
      <c r="S53" s="363">
        <v>5.2</v>
      </c>
      <c r="T53" s="423">
        <v>5.3</v>
      </c>
      <c r="U53" s="359">
        <v>47.9</v>
      </c>
      <c r="V53" s="365">
        <v>31676389</v>
      </c>
      <c r="W53" s="365">
        <v>181593532</v>
      </c>
      <c r="X53" s="365">
        <v>1100000</v>
      </c>
      <c r="Y53" s="367">
        <v>63843837</v>
      </c>
      <c r="Z53" s="367">
        <v>9253737</v>
      </c>
    </row>
    <row r="54" spans="1:26" ht="15.75" customHeight="1" x14ac:dyDescent="0.2">
      <c r="A54" s="63" t="s">
        <v>699</v>
      </c>
      <c r="B54" s="286">
        <v>108154049</v>
      </c>
      <c r="C54" s="288">
        <v>104317754</v>
      </c>
      <c r="D54" s="288">
        <f t="shared" si="0"/>
        <v>3836295</v>
      </c>
      <c r="E54" s="288">
        <v>1106973</v>
      </c>
      <c r="F54" s="290">
        <f t="shared" si="1"/>
        <v>2729322</v>
      </c>
      <c r="G54" s="286">
        <v>1679676</v>
      </c>
      <c r="H54" s="288">
        <v>524817</v>
      </c>
      <c r="I54" s="288" t="s">
        <v>673</v>
      </c>
      <c r="J54" s="288">
        <v>2811828</v>
      </c>
      <c r="K54" s="288">
        <f t="shared" si="2"/>
        <v>-607335</v>
      </c>
      <c r="L54" s="333" t="s">
        <v>748</v>
      </c>
      <c r="M54" s="286">
        <v>43284458</v>
      </c>
      <c r="N54" s="288">
        <v>26244696</v>
      </c>
      <c r="O54" s="288">
        <v>55502958</v>
      </c>
      <c r="P54" s="332">
        <v>0.61</v>
      </c>
      <c r="Q54" s="287">
        <v>96.1</v>
      </c>
      <c r="R54" s="287">
        <v>17.5</v>
      </c>
      <c r="S54" s="289">
        <v>4.9000000000000004</v>
      </c>
      <c r="T54" s="334">
        <v>10.5</v>
      </c>
      <c r="U54" s="287">
        <v>86.6</v>
      </c>
      <c r="V54" s="288">
        <v>10782158</v>
      </c>
      <c r="W54" s="288">
        <v>124714167</v>
      </c>
      <c r="X54" s="288" t="s">
        <v>673</v>
      </c>
      <c r="Y54" s="290">
        <v>56502793</v>
      </c>
      <c r="Z54" s="290">
        <v>5371498</v>
      </c>
    </row>
    <row r="55" spans="1:26" ht="15.75" customHeight="1" x14ac:dyDescent="0.2">
      <c r="A55" s="620" t="s">
        <v>270</v>
      </c>
      <c r="B55" s="364">
        <v>173533121</v>
      </c>
      <c r="C55" s="365">
        <v>165925591</v>
      </c>
      <c r="D55" s="365">
        <f t="shared" si="0"/>
        <v>7607530</v>
      </c>
      <c r="E55" s="365">
        <v>6821003</v>
      </c>
      <c r="F55" s="367">
        <f t="shared" si="1"/>
        <v>786527</v>
      </c>
      <c r="G55" s="364">
        <v>-2994429</v>
      </c>
      <c r="H55" s="365">
        <v>1870855</v>
      </c>
      <c r="I55" s="365">
        <v>1296750</v>
      </c>
      <c r="J55" s="365">
        <v>1000000</v>
      </c>
      <c r="K55" s="365">
        <f t="shared" si="2"/>
        <v>-826824</v>
      </c>
      <c r="L55" s="421" t="s">
        <v>748</v>
      </c>
      <c r="M55" s="364">
        <v>74498132</v>
      </c>
      <c r="N55" s="365">
        <v>61536451</v>
      </c>
      <c r="O55" s="365">
        <v>101600797</v>
      </c>
      <c r="P55" s="422">
        <v>0.82</v>
      </c>
      <c r="Q55" s="359">
        <v>85.2</v>
      </c>
      <c r="R55" s="359">
        <v>15.1</v>
      </c>
      <c r="S55" s="363">
        <v>0.8</v>
      </c>
      <c r="T55" s="423">
        <v>1.4</v>
      </c>
      <c r="U55" s="359" t="s">
        <v>673</v>
      </c>
      <c r="V55" s="365">
        <v>40566030</v>
      </c>
      <c r="W55" s="365">
        <v>139455551</v>
      </c>
      <c r="X55" s="1033" t="s">
        <v>673</v>
      </c>
      <c r="Y55" s="367">
        <v>12461686</v>
      </c>
      <c r="Z55" s="367">
        <v>20531967</v>
      </c>
    </row>
    <row r="56" spans="1:26" ht="15.75" customHeight="1" x14ac:dyDescent="0.2">
      <c r="A56" s="63" t="s">
        <v>289</v>
      </c>
      <c r="B56" s="206">
        <v>117934080</v>
      </c>
      <c r="C56" s="207">
        <v>114129822</v>
      </c>
      <c r="D56" s="207">
        <f t="shared" si="0"/>
        <v>3804258</v>
      </c>
      <c r="E56" s="207">
        <v>1213101</v>
      </c>
      <c r="F56" s="209">
        <f t="shared" si="1"/>
        <v>2591157</v>
      </c>
      <c r="G56" s="206">
        <v>448036</v>
      </c>
      <c r="H56" s="207">
        <v>865195</v>
      </c>
      <c r="I56" s="543">
        <v>0</v>
      </c>
      <c r="J56" s="207">
        <v>2500000</v>
      </c>
      <c r="K56" s="207">
        <f t="shared" si="2"/>
        <v>-1186769</v>
      </c>
      <c r="L56" s="534" t="s">
        <v>748</v>
      </c>
      <c r="M56" s="206">
        <v>52779937</v>
      </c>
      <c r="N56" s="207">
        <v>29285272</v>
      </c>
      <c r="O56" s="207">
        <v>65666505</v>
      </c>
      <c r="P56" s="535">
        <v>0.55100000000000005</v>
      </c>
      <c r="Q56" s="204">
        <v>98.2</v>
      </c>
      <c r="R56" s="204">
        <v>18.600000000000001</v>
      </c>
      <c r="S56" s="205">
        <v>3.9</v>
      </c>
      <c r="T56" s="536">
        <v>9.8000000000000007</v>
      </c>
      <c r="U56" s="204">
        <v>89.4</v>
      </c>
      <c r="V56" s="207">
        <v>14089167</v>
      </c>
      <c r="W56" s="207">
        <v>150919881</v>
      </c>
      <c r="X56" s="543">
        <v>1750000</v>
      </c>
      <c r="Y56" s="209">
        <v>13790305</v>
      </c>
      <c r="Z56" s="209">
        <v>6869630</v>
      </c>
    </row>
    <row r="57" spans="1:26" ht="15.75" customHeight="1" x14ac:dyDescent="0.2">
      <c r="A57" s="620" t="s">
        <v>235</v>
      </c>
      <c r="B57" s="364">
        <v>161097912</v>
      </c>
      <c r="C57" s="365">
        <v>157593378</v>
      </c>
      <c r="D57" s="365">
        <f t="shared" si="0"/>
        <v>3504534</v>
      </c>
      <c r="E57" s="365">
        <v>1425409</v>
      </c>
      <c r="F57" s="367">
        <f t="shared" si="1"/>
        <v>2079125</v>
      </c>
      <c r="G57" s="364">
        <v>98295</v>
      </c>
      <c r="H57" s="365">
        <v>8809</v>
      </c>
      <c r="I57" s="365">
        <v>1260529</v>
      </c>
      <c r="J57" s="365">
        <v>3470000</v>
      </c>
      <c r="K57" s="365">
        <f t="shared" si="2"/>
        <v>-2102367</v>
      </c>
      <c r="L57" s="421" t="s">
        <v>748</v>
      </c>
      <c r="M57" s="364">
        <v>68685709</v>
      </c>
      <c r="N57" s="365">
        <v>57042560</v>
      </c>
      <c r="O57" s="365">
        <v>94364697</v>
      </c>
      <c r="P57" s="422">
        <v>0.82899999999999996</v>
      </c>
      <c r="Q57" s="359">
        <v>92.1</v>
      </c>
      <c r="R57" s="359">
        <v>19.100000000000001</v>
      </c>
      <c r="S57" s="363">
        <v>2.2000000000000002</v>
      </c>
      <c r="T57" s="423">
        <v>8.1</v>
      </c>
      <c r="U57" s="359">
        <v>73.400000000000006</v>
      </c>
      <c r="V57" s="365">
        <v>16534157</v>
      </c>
      <c r="W57" s="365">
        <v>177868337</v>
      </c>
      <c r="X57" s="365">
        <v>80000</v>
      </c>
      <c r="Y57" s="367">
        <v>92665443</v>
      </c>
      <c r="Z57" s="367">
        <v>9238501</v>
      </c>
    </row>
    <row r="58" spans="1:26" ht="15.75" customHeight="1" x14ac:dyDescent="0.2">
      <c r="A58" s="63" t="s">
        <v>280</v>
      </c>
      <c r="B58" s="286">
        <v>190496676</v>
      </c>
      <c r="C58" s="288">
        <v>184590209</v>
      </c>
      <c r="D58" s="288">
        <f t="shared" ref="D58:D66" si="3">B58-C58</f>
        <v>5906467</v>
      </c>
      <c r="E58" s="288">
        <v>2607807</v>
      </c>
      <c r="F58" s="290">
        <f t="shared" ref="F58:F66" si="4">D58-E58</f>
        <v>3298660</v>
      </c>
      <c r="G58" s="286">
        <v>277190</v>
      </c>
      <c r="H58" s="288">
        <v>700000</v>
      </c>
      <c r="I58" s="288" t="s">
        <v>673</v>
      </c>
      <c r="J58" s="288">
        <v>1500000</v>
      </c>
      <c r="K58" s="288">
        <f t="shared" ref="K58:K63" si="5">SUM(G58:I58)-J58</f>
        <v>-522810</v>
      </c>
      <c r="L58" s="333" t="s">
        <v>748</v>
      </c>
      <c r="M58" s="286">
        <v>80108020</v>
      </c>
      <c r="N58" s="288">
        <v>61912371</v>
      </c>
      <c r="O58" s="288">
        <v>106573940</v>
      </c>
      <c r="P58" s="332">
        <v>0.76500000000000001</v>
      </c>
      <c r="Q58" s="287">
        <v>87.7</v>
      </c>
      <c r="R58" s="287">
        <v>13.8</v>
      </c>
      <c r="S58" s="289">
        <v>3.1</v>
      </c>
      <c r="T58" s="334">
        <v>7.5</v>
      </c>
      <c r="U58" s="287">
        <v>58.2</v>
      </c>
      <c r="V58" s="288">
        <v>46490602</v>
      </c>
      <c r="W58" s="288">
        <v>178034843</v>
      </c>
      <c r="X58" s="288">
        <v>1000000</v>
      </c>
      <c r="Y58" s="290">
        <v>45483372</v>
      </c>
      <c r="Z58" s="290">
        <v>17800000</v>
      </c>
    </row>
    <row r="59" spans="1:26" ht="15.75" customHeight="1" x14ac:dyDescent="0.2">
      <c r="A59" s="620" t="s">
        <v>281</v>
      </c>
      <c r="B59" s="364">
        <v>155405175</v>
      </c>
      <c r="C59" s="365">
        <v>153032334</v>
      </c>
      <c r="D59" s="365">
        <f t="shared" si="3"/>
        <v>2372841</v>
      </c>
      <c r="E59" s="365">
        <v>1898409</v>
      </c>
      <c r="F59" s="367">
        <f t="shared" si="4"/>
        <v>474432</v>
      </c>
      <c r="G59" s="364">
        <v>81264</v>
      </c>
      <c r="H59" s="365">
        <v>2287</v>
      </c>
      <c r="I59" s="365" t="s">
        <v>673</v>
      </c>
      <c r="J59" s="365" t="s">
        <v>673</v>
      </c>
      <c r="K59" s="365">
        <f t="shared" si="5"/>
        <v>83551</v>
      </c>
      <c r="L59" s="421" t="s">
        <v>748</v>
      </c>
      <c r="M59" s="364">
        <v>61473882</v>
      </c>
      <c r="N59" s="365">
        <v>39506734</v>
      </c>
      <c r="O59" s="365">
        <v>78427363</v>
      </c>
      <c r="P59" s="422">
        <v>0.64300000000000002</v>
      </c>
      <c r="Q59" s="359">
        <v>98.4</v>
      </c>
      <c r="R59" s="359">
        <v>22.3</v>
      </c>
      <c r="S59" s="363">
        <v>0.6</v>
      </c>
      <c r="T59" s="423">
        <v>14.5</v>
      </c>
      <c r="U59" s="359">
        <v>165.9</v>
      </c>
      <c r="V59" s="365">
        <v>11232634</v>
      </c>
      <c r="W59" s="365">
        <v>201796324</v>
      </c>
      <c r="X59" s="365" t="s">
        <v>673</v>
      </c>
      <c r="Y59" s="367">
        <v>7251494</v>
      </c>
      <c r="Z59" s="367">
        <v>2893771</v>
      </c>
    </row>
    <row r="60" spans="1:26" ht="15.75" customHeight="1" x14ac:dyDescent="0.2">
      <c r="A60" s="63" t="s">
        <v>287</v>
      </c>
      <c r="B60" s="286">
        <v>127819443</v>
      </c>
      <c r="C60" s="288">
        <v>126421929</v>
      </c>
      <c r="D60" s="288">
        <f t="shared" si="3"/>
        <v>1397514</v>
      </c>
      <c r="E60" s="288">
        <v>397792</v>
      </c>
      <c r="F60" s="290">
        <f t="shared" si="4"/>
        <v>999722</v>
      </c>
      <c r="G60" s="286">
        <v>-35132</v>
      </c>
      <c r="H60" s="288">
        <v>24571</v>
      </c>
      <c r="I60" s="288" t="s">
        <v>673</v>
      </c>
      <c r="J60" s="288" t="s">
        <v>673</v>
      </c>
      <c r="K60" s="288">
        <f t="shared" si="5"/>
        <v>-10561</v>
      </c>
      <c r="L60" s="333" t="s">
        <v>748</v>
      </c>
      <c r="M60" s="286">
        <v>52770784</v>
      </c>
      <c r="N60" s="288">
        <v>35348533</v>
      </c>
      <c r="O60" s="288">
        <v>68588711</v>
      </c>
      <c r="P60" s="332">
        <v>0.67</v>
      </c>
      <c r="Q60" s="287">
        <v>95.9</v>
      </c>
      <c r="R60" s="287">
        <v>11.9</v>
      </c>
      <c r="S60" s="289">
        <v>1.5</v>
      </c>
      <c r="T60" s="334">
        <v>3.3</v>
      </c>
      <c r="U60" s="287">
        <v>28.1</v>
      </c>
      <c r="V60" s="288">
        <v>17440904</v>
      </c>
      <c r="W60" s="288">
        <v>144842476</v>
      </c>
      <c r="X60" s="288">
        <v>150000</v>
      </c>
      <c r="Y60" s="290">
        <v>31150552</v>
      </c>
      <c r="Z60" s="290">
        <v>24571</v>
      </c>
    </row>
    <row r="61" spans="1:26" ht="15.75" customHeight="1" x14ac:dyDescent="0.2">
      <c r="A61" s="620" t="s">
        <v>384</v>
      </c>
      <c r="B61" s="376">
        <v>211045012</v>
      </c>
      <c r="C61" s="365">
        <v>207733195</v>
      </c>
      <c r="D61" s="365">
        <f t="shared" si="3"/>
        <v>3311817</v>
      </c>
      <c r="E61" s="365">
        <v>892556</v>
      </c>
      <c r="F61" s="367">
        <f t="shared" si="4"/>
        <v>2419261</v>
      </c>
      <c r="G61" s="364">
        <v>-750720</v>
      </c>
      <c r="H61" s="365">
        <v>1552205</v>
      </c>
      <c r="I61" s="365" t="s">
        <v>673</v>
      </c>
      <c r="J61" s="365">
        <v>1179853</v>
      </c>
      <c r="K61" s="365">
        <f t="shared" si="5"/>
        <v>-378368</v>
      </c>
      <c r="L61" s="421" t="s">
        <v>748</v>
      </c>
      <c r="M61" s="376">
        <v>78763420</v>
      </c>
      <c r="N61" s="365">
        <v>46900425</v>
      </c>
      <c r="O61" s="365">
        <v>99391617</v>
      </c>
      <c r="P61" s="422">
        <v>0.59</v>
      </c>
      <c r="Q61" s="359">
        <v>97.5</v>
      </c>
      <c r="R61" s="359">
        <v>12.8</v>
      </c>
      <c r="S61" s="363">
        <v>2.4300000000000002</v>
      </c>
      <c r="T61" s="423">
        <v>7.6</v>
      </c>
      <c r="U61" s="359">
        <v>69.5</v>
      </c>
      <c r="V61" s="365">
        <v>49121543</v>
      </c>
      <c r="W61" s="365">
        <v>250042505</v>
      </c>
      <c r="X61" s="365" t="s">
        <v>673</v>
      </c>
      <c r="Y61" s="367">
        <v>28822431</v>
      </c>
      <c r="Z61" s="367">
        <v>12471604</v>
      </c>
    </row>
    <row r="62" spans="1:26" ht="15.75" customHeight="1" x14ac:dyDescent="0.2">
      <c r="A62" s="63" t="s">
        <v>698</v>
      </c>
      <c r="B62" s="303">
        <v>123389520</v>
      </c>
      <c r="C62" s="288">
        <v>118935923</v>
      </c>
      <c r="D62" s="288">
        <f t="shared" si="3"/>
        <v>4453597</v>
      </c>
      <c r="E62" s="288">
        <v>880474</v>
      </c>
      <c r="F62" s="290">
        <f t="shared" si="4"/>
        <v>3573123</v>
      </c>
      <c r="G62" s="303">
        <v>-7807</v>
      </c>
      <c r="H62" s="288">
        <v>1015325</v>
      </c>
      <c r="I62" s="288">
        <v>97643</v>
      </c>
      <c r="J62" s="288">
        <v>1662166</v>
      </c>
      <c r="K62" s="288">
        <f t="shared" si="5"/>
        <v>-557005</v>
      </c>
      <c r="L62" s="333" t="s">
        <v>748</v>
      </c>
      <c r="M62" s="303">
        <v>48203706</v>
      </c>
      <c r="N62" s="288">
        <v>25990582</v>
      </c>
      <c r="O62" s="294">
        <v>60044931</v>
      </c>
      <c r="P62" s="332">
        <v>0.52</v>
      </c>
      <c r="Q62" s="287">
        <v>92.5</v>
      </c>
      <c r="R62" s="287">
        <v>15.2</v>
      </c>
      <c r="S62" s="289">
        <v>6</v>
      </c>
      <c r="T62" s="334">
        <v>4.5999999999999996</v>
      </c>
      <c r="U62" s="287" t="s">
        <v>673</v>
      </c>
      <c r="V62" s="288">
        <v>22432695</v>
      </c>
      <c r="W62" s="288">
        <v>103602286</v>
      </c>
      <c r="X62" s="288">
        <v>10000</v>
      </c>
      <c r="Y62" s="290">
        <v>22766736</v>
      </c>
      <c r="Z62" s="290">
        <v>4577121</v>
      </c>
    </row>
    <row r="63" spans="1:26" ht="15.75" customHeight="1" x14ac:dyDescent="0.2">
      <c r="A63" s="620" t="s">
        <v>282</v>
      </c>
      <c r="B63" s="376">
        <v>176507585</v>
      </c>
      <c r="C63" s="365">
        <v>171949608</v>
      </c>
      <c r="D63" s="365">
        <f t="shared" si="3"/>
        <v>4557977</v>
      </c>
      <c r="E63" s="365">
        <v>692907</v>
      </c>
      <c r="F63" s="367">
        <f t="shared" si="4"/>
        <v>3865070</v>
      </c>
      <c r="G63" s="364">
        <v>-262915</v>
      </c>
      <c r="H63" s="365">
        <v>1613</v>
      </c>
      <c r="I63" s="365" t="s">
        <v>673</v>
      </c>
      <c r="J63" s="365" t="s">
        <v>673</v>
      </c>
      <c r="K63" s="365">
        <f t="shared" si="5"/>
        <v>-261302</v>
      </c>
      <c r="L63" s="421" t="s">
        <v>748</v>
      </c>
      <c r="M63" s="376">
        <v>72872773</v>
      </c>
      <c r="N63" s="365">
        <v>66068332</v>
      </c>
      <c r="O63" s="365">
        <v>99128436</v>
      </c>
      <c r="P63" s="422">
        <v>0.90300000000000002</v>
      </c>
      <c r="Q63" s="359">
        <v>93.6</v>
      </c>
      <c r="R63" s="359">
        <v>15.9</v>
      </c>
      <c r="S63" s="363">
        <v>3.9</v>
      </c>
      <c r="T63" s="423">
        <v>5.3</v>
      </c>
      <c r="U63" s="359">
        <v>42.3</v>
      </c>
      <c r="V63" s="365">
        <v>27299170</v>
      </c>
      <c r="W63" s="365">
        <v>170165514</v>
      </c>
      <c r="X63" s="365" t="s">
        <v>673</v>
      </c>
      <c r="Y63" s="367">
        <v>29158867</v>
      </c>
      <c r="Z63" s="367">
        <v>6755891</v>
      </c>
    </row>
    <row r="64" spans="1:26" ht="15.75" customHeight="1" x14ac:dyDescent="0.2">
      <c r="A64" s="63" t="s">
        <v>241</v>
      </c>
      <c r="B64" s="303">
        <v>162579638</v>
      </c>
      <c r="C64" s="288">
        <v>158209887</v>
      </c>
      <c r="D64" s="288">
        <f t="shared" si="3"/>
        <v>4369751</v>
      </c>
      <c r="E64" s="288">
        <v>1013709</v>
      </c>
      <c r="F64" s="290">
        <f t="shared" si="4"/>
        <v>3356042</v>
      </c>
      <c r="G64" s="303">
        <v>647121</v>
      </c>
      <c r="H64" s="288">
        <v>42878</v>
      </c>
      <c r="I64" s="288" t="s">
        <v>673</v>
      </c>
      <c r="J64" s="288">
        <v>946000</v>
      </c>
      <c r="K64" s="288">
        <f>SUM(G64:I64)-J64</f>
        <v>-256001</v>
      </c>
      <c r="L64" s="333" t="s">
        <v>748</v>
      </c>
      <c r="M64" s="303">
        <v>68546924</v>
      </c>
      <c r="N64" s="288">
        <v>47130997</v>
      </c>
      <c r="O64" s="294">
        <v>88982232</v>
      </c>
      <c r="P64" s="332">
        <v>0.67600000000000005</v>
      </c>
      <c r="Q64" s="287">
        <v>91.2</v>
      </c>
      <c r="R64" s="287">
        <v>12.9</v>
      </c>
      <c r="S64" s="289">
        <v>3.8</v>
      </c>
      <c r="T64" s="334">
        <v>7.6</v>
      </c>
      <c r="U64" s="287">
        <v>47.9</v>
      </c>
      <c r="V64" s="288">
        <v>31795114</v>
      </c>
      <c r="W64" s="288">
        <v>181432876</v>
      </c>
      <c r="X64" s="288" t="s">
        <v>673</v>
      </c>
      <c r="Y64" s="290">
        <v>37502182</v>
      </c>
      <c r="Z64" s="290">
        <v>11049425</v>
      </c>
    </row>
    <row r="65" spans="1:26" ht="15.75" customHeight="1" x14ac:dyDescent="0.2">
      <c r="A65" s="620" t="s">
        <v>272</v>
      </c>
      <c r="B65" s="376">
        <v>249956714</v>
      </c>
      <c r="C65" s="365">
        <v>242420646</v>
      </c>
      <c r="D65" s="365">
        <f>B65-C65</f>
        <v>7536068</v>
      </c>
      <c r="E65" s="365">
        <v>1582156</v>
      </c>
      <c r="F65" s="367">
        <f>D65-E65</f>
        <v>5953912</v>
      </c>
      <c r="G65" s="364">
        <v>94404</v>
      </c>
      <c r="H65" s="365">
        <v>5726</v>
      </c>
      <c r="I65" s="365" t="s">
        <v>673</v>
      </c>
      <c r="J65" s="365">
        <v>1500000</v>
      </c>
      <c r="K65" s="365">
        <f>SUM(G65:I65)-J65</f>
        <v>-1399870</v>
      </c>
      <c r="L65" s="421" t="s">
        <v>748</v>
      </c>
      <c r="M65" s="364">
        <v>99219625</v>
      </c>
      <c r="N65" s="365">
        <v>72698480</v>
      </c>
      <c r="O65" s="365">
        <v>131196323</v>
      </c>
      <c r="P65" s="422">
        <v>0.72899999999999998</v>
      </c>
      <c r="Q65" s="359">
        <v>91.8</v>
      </c>
      <c r="R65" s="359">
        <v>13.3</v>
      </c>
      <c r="S65" s="363">
        <v>4.5</v>
      </c>
      <c r="T65" s="496">
        <v>2.2999999999999998</v>
      </c>
      <c r="U65" s="359">
        <v>23.9</v>
      </c>
      <c r="V65" s="365">
        <v>48657320</v>
      </c>
      <c r="W65" s="365">
        <v>270579012</v>
      </c>
      <c r="X65" s="365" t="s">
        <v>673</v>
      </c>
      <c r="Y65" s="367">
        <v>63140547</v>
      </c>
      <c r="Z65" s="367">
        <v>10721364</v>
      </c>
    </row>
    <row r="66" spans="1:26" ht="15.75" customHeight="1" thickBot="1" x14ac:dyDescent="0.25">
      <c r="A66" s="63" t="s">
        <v>554</v>
      </c>
      <c r="B66" s="286">
        <v>149078843</v>
      </c>
      <c r="C66" s="288">
        <v>143080974</v>
      </c>
      <c r="D66" s="288">
        <f t="shared" si="3"/>
        <v>5997869</v>
      </c>
      <c r="E66" s="288">
        <v>1533317</v>
      </c>
      <c r="F66" s="290">
        <f t="shared" si="4"/>
        <v>4464552</v>
      </c>
      <c r="G66" s="286">
        <v>133702</v>
      </c>
      <c r="H66" s="288">
        <v>2167320</v>
      </c>
      <c r="I66" s="288">
        <v>0</v>
      </c>
      <c r="J66" s="288">
        <v>3082136</v>
      </c>
      <c r="K66" s="288">
        <f>SUM(G66:I66)-J66</f>
        <v>-781114</v>
      </c>
      <c r="L66" s="333" t="s">
        <v>748</v>
      </c>
      <c r="M66" s="286">
        <v>51562199</v>
      </c>
      <c r="N66" s="288">
        <v>43610305</v>
      </c>
      <c r="O66" s="288">
        <v>68779285</v>
      </c>
      <c r="P66" s="332">
        <v>0.83</v>
      </c>
      <c r="Q66" s="287">
        <v>92.5</v>
      </c>
      <c r="R66" s="287">
        <v>12.8</v>
      </c>
      <c r="S66" s="289">
        <v>6.5</v>
      </c>
      <c r="T66" s="576">
        <v>11.5</v>
      </c>
      <c r="U66" s="287">
        <v>74.2</v>
      </c>
      <c r="V66" s="288">
        <v>17002617</v>
      </c>
      <c r="W66" s="288">
        <v>133714380</v>
      </c>
      <c r="X66" s="288">
        <v>0</v>
      </c>
      <c r="Y66" s="290">
        <v>15142056</v>
      </c>
      <c r="Z66" s="290">
        <v>5419415</v>
      </c>
    </row>
    <row r="67" spans="1:26" ht="15" customHeight="1" thickTop="1" x14ac:dyDescent="0.2">
      <c r="A67" s="621" t="s">
        <v>555</v>
      </c>
      <c r="B67" s="776">
        <f>SUM(B7:B66)</f>
        <v>8875205262</v>
      </c>
      <c r="C67" s="775">
        <f t="shared" ref="C67:K67" si="6">SUM(C7:C66)</f>
        <v>8638594509</v>
      </c>
      <c r="D67" s="775">
        <f t="shared" si="6"/>
        <v>236610753</v>
      </c>
      <c r="E67" s="775">
        <f t="shared" si="6"/>
        <v>75669217</v>
      </c>
      <c r="F67" s="777">
        <f t="shared" si="6"/>
        <v>160941536</v>
      </c>
      <c r="G67" s="776">
        <f t="shared" si="6"/>
        <v>-5507579</v>
      </c>
      <c r="H67" s="775">
        <f t="shared" si="6"/>
        <v>53505234</v>
      </c>
      <c r="I67" s="775">
        <f t="shared" si="6"/>
        <v>14956796</v>
      </c>
      <c r="J67" s="775">
        <f t="shared" si="6"/>
        <v>82420012</v>
      </c>
      <c r="K67" s="775">
        <f t="shared" si="6"/>
        <v>-18868003</v>
      </c>
      <c r="L67" s="921" t="s">
        <v>564</v>
      </c>
      <c r="M67" s="776">
        <f>SUM(M7:M66)</f>
        <v>3566017465</v>
      </c>
      <c r="N67" s="775">
        <f t="shared" ref="N67:Y67" si="7">SUM(N7:N66)</f>
        <v>2887304572</v>
      </c>
      <c r="O67" s="775">
        <f t="shared" si="7"/>
        <v>4756456819</v>
      </c>
      <c r="P67" s="775" t="s">
        <v>564</v>
      </c>
      <c r="Q67" s="775" t="s">
        <v>564</v>
      </c>
      <c r="R67" s="775" t="s">
        <v>564</v>
      </c>
      <c r="S67" s="777" t="s">
        <v>564</v>
      </c>
      <c r="T67" s="776" t="s">
        <v>564</v>
      </c>
      <c r="U67" s="775" t="s">
        <v>564</v>
      </c>
      <c r="V67" s="775">
        <f t="shared" si="7"/>
        <v>1371040129</v>
      </c>
      <c r="W67" s="775">
        <f t="shared" si="7"/>
        <v>8332896519</v>
      </c>
      <c r="X67" s="775">
        <f t="shared" si="7"/>
        <v>7867106</v>
      </c>
      <c r="Y67" s="777">
        <f t="shared" si="7"/>
        <v>1947443662</v>
      </c>
      <c r="Z67" s="777">
        <f>SUM(Z7:Z66)</f>
        <v>522305291</v>
      </c>
    </row>
    <row r="68" spans="1:26" ht="15" customHeight="1" thickBot="1" x14ac:dyDescent="0.25">
      <c r="A68" s="453" t="s">
        <v>556</v>
      </c>
      <c r="B68" s="794">
        <f>AVERAGE(B7:B66)</f>
        <v>147920087.69999999</v>
      </c>
      <c r="C68" s="790">
        <f t="shared" ref="C68:K68" si="8">AVERAGE(C7:C66)</f>
        <v>143976575.15000001</v>
      </c>
      <c r="D68" s="790">
        <f t="shared" si="8"/>
        <v>3943512.55</v>
      </c>
      <c r="E68" s="790">
        <f t="shared" si="8"/>
        <v>1261153.6166666667</v>
      </c>
      <c r="F68" s="791">
        <f t="shared" si="8"/>
        <v>2682358.9333333331</v>
      </c>
      <c r="G68" s="794">
        <f t="shared" si="8"/>
        <v>-91792.983333333337</v>
      </c>
      <c r="H68" s="790">
        <f t="shared" si="8"/>
        <v>891753.9</v>
      </c>
      <c r="I68" s="790">
        <f t="shared" si="8"/>
        <v>439905.76470588235</v>
      </c>
      <c r="J68" s="790">
        <f t="shared" si="8"/>
        <v>1648400.24</v>
      </c>
      <c r="K68" s="790">
        <f t="shared" si="8"/>
        <v>-319796.66101694916</v>
      </c>
      <c r="L68" s="922" t="s">
        <v>564</v>
      </c>
      <c r="M68" s="794">
        <f>AVERAGE(M7:M66)</f>
        <v>59433624.416666664</v>
      </c>
      <c r="N68" s="790">
        <f t="shared" ref="N68:Y68" si="9">AVERAGE(N7:N66)</f>
        <v>48121742.866666667</v>
      </c>
      <c r="O68" s="790">
        <f t="shared" si="9"/>
        <v>79274280.316666663</v>
      </c>
      <c r="P68" s="831">
        <f t="shared" si="9"/>
        <v>0.8017375000000001</v>
      </c>
      <c r="Q68" s="795">
        <f t="shared" si="9"/>
        <v>92.718333333333334</v>
      </c>
      <c r="R68" s="795">
        <f t="shared" si="9"/>
        <v>15.155000000000001</v>
      </c>
      <c r="S68" s="796">
        <f t="shared" si="9"/>
        <v>3.4245000000000005</v>
      </c>
      <c r="T68" s="796">
        <f t="shared" si="9"/>
        <v>6.1233333333333348</v>
      </c>
      <c r="U68" s="795">
        <f t="shared" si="9"/>
        <v>62.015217391304347</v>
      </c>
      <c r="V68" s="790">
        <f t="shared" si="9"/>
        <v>22850668.816666666</v>
      </c>
      <c r="W68" s="790">
        <f t="shared" si="9"/>
        <v>138881608.65000001</v>
      </c>
      <c r="X68" s="790">
        <f t="shared" si="9"/>
        <v>262236.86666666664</v>
      </c>
      <c r="Y68" s="791">
        <f t="shared" si="9"/>
        <v>33007519.694915254</v>
      </c>
      <c r="Z68" s="791">
        <f>AVERAGE(Z7:Z66)</f>
        <v>8705088.1833333336</v>
      </c>
    </row>
    <row r="69" spans="1:26" ht="12.75" customHeight="1" thickTop="1" x14ac:dyDescent="0.2">
      <c r="A69" s="230" t="s">
        <v>306</v>
      </c>
      <c r="B69" s="76"/>
      <c r="C69" s="76"/>
      <c r="D69" s="76"/>
      <c r="E69" s="76"/>
      <c r="F69" s="76"/>
      <c r="G69" s="76"/>
      <c r="H69" s="76"/>
      <c r="I69" s="76"/>
      <c r="J69" s="76"/>
      <c r="K69" s="76"/>
      <c r="L69" s="138"/>
      <c r="M69" s="66" t="s">
        <v>629</v>
      </c>
      <c r="N69" s="66"/>
      <c r="O69" s="76"/>
      <c r="P69" s="139"/>
      <c r="Q69" s="61"/>
      <c r="R69" s="61"/>
      <c r="S69" s="61"/>
      <c r="T69" s="66" t="s">
        <v>733</v>
      </c>
      <c r="U69" s="61"/>
      <c r="V69" s="76"/>
      <c r="W69" s="76"/>
      <c r="X69" s="76"/>
      <c r="Y69" s="76"/>
      <c r="Z69" s="76"/>
    </row>
    <row r="70" spans="1:26" ht="12.75" customHeight="1" x14ac:dyDescent="0.2">
      <c r="M70" s="66"/>
      <c r="N70" s="66"/>
    </row>
    <row r="71" spans="1:26" ht="12.75" customHeight="1" x14ac:dyDescent="0.2"/>
    <row r="72" spans="1:26" ht="12.75" customHeight="1" x14ac:dyDescent="0.2"/>
    <row r="73" spans="1:26" ht="12.75" customHeight="1" x14ac:dyDescent="0.2"/>
    <row r="74" spans="1:26" ht="12.75" customHeight="1" x14ac:dyDescent="0.2"/>
  </sheetData>
  <customSheetViews>
    <customSheetView guid="{CFB8F6A3-286B-44DA-98E2-E06FA9DC17D9}" scale="90" showGridLines="0">
      <pane xSplit="1" ySplit="6" topLeftCell="B43" activePane="bottomRight" state="frozen"/>
      <selection pane="bottomRight" activeCell="A7" sqref="A7:A54"/>
      <colBreaks count="3" manualBreakCount="3">
        <brk id="6" max="19" man="1"/>
        <brk id="13" max="70" man="1"/>
        <brk id="21" max="19" man="1"/>
      </colBreaks>
      <pageMargins left="0.6692913385826772" right="0.43307086614173229" top="0.78740157480314965" bottom="0.39370078740157483" header="0.51181102362204722" footer="0.19685039370078741"/>
      <pageSetup paperSize="9" scale="80" firstPageNumber="12" fitToWidth="0" orientation="portrait" useFirstPageNumber="1"/>
      <headerFooter alignWithMargins="0"/>
    </customSheetView>
    <customSheetView guid="{429188B7-F8E8-41E0-BAA6-8F869C883D4F}" scale="70" showGridLines="0">
      <pane xSplit="1" ySplit="6" topLeftCell="B7" activePane="bottomRight" state="frozen"/>
      <selection pane="bottomRight" activeCell="A2" sqref="A2"/>
      <colBreaks count="3" manualBreakCount="3">
        <brk id="6" min="2" max="72" man="1"/>
        <brk id="12" min="2" max="72" man="1"/>
        <brk id="19" min="2" max="72" man="1"/>
      </colBreaks>
      <pageMargins left="0.74803149606299213" right="0.23622047244094491" top="1.1023622047244095" bottom="0.39370078740157483" header="0.59055118110236227" footer="0.31496062992125984"/>
      <pageSetup paperSize="8" firstPageNumber="12" fitToWidth="0" orientation="portrait"/>
      <headerFooter alignWithMargins="0">
        <oddHeader>&amp;L&amp;"ＭＳ Ｐゴシック,太字"&amp;16ⅰ　歳入・歳出総額等
（平成30年度）</oddHeader>
      </headerFooter>
    </customSheetView>
  </customSheetViews>
  <mergeCells count="24">
    <mergeCell ref="O3:O5"/>
    <mergeCell ref="G3:G5"/>
    <mergeCell ref="L4:L5"/>
    <mergeCell ref="M3:M5"/>
    <mergeCell ref="N3:N5"/>
    <mergeCell ref="H3:H5"/>
    <mergeCell ref="I3:I5"/>
    <mergeCell ref="J3:J5"/>
    <mergeCell ref="B3:B5"/>
    <mergeCell ref="C3:C5"/>
    <mergeCell ref="D3:D5"/>
    <mergeCell ref="F3:F5"/>
    <mergeCell ref="E3:E5"/>
    <mergeCell ref="Z3:Z5"/>
    <mergeCell ref="W3:W5"/>
    <mergeCell ref="X3:X5"/>
    <mergeCell ref="Y3:Y5"/>
    <mergeCell ref="P3:P5"/>
    <mergeCell ref="S3:S5"/>
    <mergeCell ref="T3:T5"/>
    <mergeCell ref="V3:V5"/>
    <mergeCell ref="U3:U5"/>
    <mergeCell ref="Q3:Q5"/>
    <mergeCell ref="R3:R5"/>
  </mergeCells>
  <phoneticPr fontId="2"/>
  <dataValidations count="2">
    <dataValidation imeMode="disabled" allowBlank="1" showInputMessage="1" showErrorMessage="1" sqref="X7:X54 X56:X66 B7:K66 Y7:Z66 M7:W66" xr:uid="{00000000-0002-0000-0900-000000000000}"/>
    <dataValidation allowBlank="1" showInputMessage="1" showErrorMessage="1" sqref="X55" xr:uid="{00000000-0002-0000-0900-000001000000}"/>
  </dataValidations>
  <pageMargins left="0.74803149606299213" right="0.23622047244094491" top="1.1023622047244095" bottom="0.39370078740157483" header="0.59055118110236227" footer="0.31496062992125984"/>
  <pageSetup paperSize="8" firstPageNumber="12" fitToWidth="0" orientation="portrait" r:id="rId1"/>
  <headerFooter alignWithMargins="0">
    <oddHeader>&amp;L&amp;"ＭＳ Ｐゴシック,太字"&amp;16ⅰ　歳入・歳出総額等
（平成30年度）</oddHeader>
  </headerFooter>
  <colBreaks count="3" manualBreakCount="3">
    <brk id="6" min="2" max="72" man="1"/>
    <brk id="12" min="2" max="72" man="1"/>
    <brk id="19" min="2" max="72"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BC131"/>
  <sheetViews>
    <sheetView showGridLines="0" view="pageBreakPreview" zoomScale="90" zoomScaleNormal="100" zoomScaleSheetLayoutView="90" workbookViewId="0">
      <pane xSplit="1" ySplit="6" topLeftCell="B58" activePane="bottomRight" state="frozen"/>
      <selection pane="topRight" activeCell="B1" sqref="B1"/>
      <selection pane="bottomLeft" activeCell="A7" sqref="A7"/>
      <selection pane="bottomRight" activeCell="A68" sqref="A68"/>
    </sheetView>
  </sheetViews>
  <sheetFormatPr defaultRowHeight="13.2" x14ac:dyDescent="0.2"/>
  <cols>
    <col min="1" max="1" width="12.44140625" customWidth="1"/>
    <col min="2" max="2" width="15" style="978" customWidth="1"/>
    <col min="3" max="3" width="6.44140625" style="956" customWidth="1"/>
    <col min="4" max="4" width="13.77734375" style="955" customWidth="1"/>
    <col min="5" max="5" width="6.44140625" style="976" customWidth="1"/>
    <col min="6" max="6" width="13.77734375" style="955" customWidth="1"/>
    <col min="7" max="7" width="6.44140625" customWidth="1"/>
    <col min="8" max="8" width="13.77734375" customWidth="1"/>
    <col min="9" max="9" width="6.44140625" customWidth="1"/>
    <col min="10" max="10" width="13.77734375" customWidth="1"/>
    <col min="11" max="11" width="6.21875" customWidth="1"/>
    <col min="12" max="12" width="13.77734375" customWidth="1"/>
    <col min="13" max="13" width="6.44140625" customWidth="1"/>
    <col min="14" max="14" width="13.77734375" customWidth="1"/>
    <col min="15" max="15" width="6.44140625" style="976" customWidth="1"/>
    <col min="16" max="16" width="13.77734375" customWidth="1"/>
    <col min="17" max="17" width="6.44140625" customWidth="1"/>
    <col min="18" max="18" width="13.77734375" customWidth="1"/>
    <col min="19" max="19" width="6.44140625" customWidth="1"/>
    <col min="20" max="20" width="13.77734375" customWidth="1"/>
    <col min="21" max="21" width="6.44140625" customWidth="1"/>
    <col min="22" max="22" width="13.77734375" style="955" customWidth="1"/>
    <col min="23" max="23" width="6.21875" customWidth="1"/>
    <col min="24" max="24" width="13.6640625" bestFit="1" customWidth="1"/>
    <col min="25" max="25" width="13.6640625" customWidth="1"/>
    <col min="26" max="26" width="12.44140625" style="955" customWidth="1"/>
    <col min="27" max="27" width="13.77734375" customWidth="1"/>
    <col min="28" max="28" width="6.21875" customWidth="1"/>
    <col min="29" max="29" width="13.77734375" customWidth="1"/>
    <col min="30" max="30" width="6.21875" style="954" customWidth="1"/>
    <col min="31" max="31" width="16" style="955" customWidth="1"/>
    <col min="32" max="32" width="8.77734375" style="976" customWidth="1"/>
    <col min="33" max="33" width="16.88671875" customWidth="1"/>
    <col min="34" max="34" width="8.77734375" style="976" customWidth="1"/>
    <col min="35" max="35" width="16.88671875" customWidth="1"/>
    <col min="36" max="36" width="8.77734375" style="976" customWidth="1"/>
    <col min="37" max="37" width="16" customWidth="1"/>
    <col min="38" max="38" width="8.88671875" style="976" customWidth="1"/>
    <col min="39" max="39" width="16.6640625" customWidth="1"/>
    <col min="40" max="40" width="9.33203125" style="976" customWidth="1"/>
    <col min="41" max="41" width="16.6640625" customWidth="1"/>
    <col min="42" max="42" width="9.33203125" style="976" customWidth="1"/>
    <col min="43" max="43" width="16.6640625" customWidth="1"/>
    <col min="44" max="44" width="9.33203125" style="976" customWidth="1"/>
    <col min="45" max="45" width="16.6640625" customWidth="1"/>
    <col min="46" max="46" width="9.33203125" style="976" customWidth="1"/>
    <col min="47" max="47" width="16.44140625" customWidth="1"/>
    <col min="48" max="48" width="9.33203125" style="976" customWidth="1"/>
    <col min="49" max="49" width="16.44140625" customWidth="1"/>
    <col min="50" max="50" width="9.33203125" style="976" customWidth="1"/>
    <col min="51" max="51" width="16.44140625" customWidth="1"/>
    <col min="52" max="52" width="9.33203125" style="976" customWidth="1"/>
    <col min="53" max="53" width="16.44140625" customWidth="1"/>
    <col min="54" max="54" width="9.33203125" style="976" customWidth="1"/>
    <col min="55" max="55" width="11.33203125" customWidth="1"/>
    <col min="56" max="56" width="11.33203125" bestFit="1" customWidth="1"/>
  </cols>
  <sheetData>
    <row r="1" spans="1:55" ht="18.75" customHeight="1" x14ac:dyDescent="0.2">
      <c r="A1" s="130" t="s">
        <v>158</v>
      </c>
      <c r="B1" s="130"/>
      <c r="E1" s="975"/>
    </row>
    <row r="2" spans="1:55" ht="18.75" customHeight="1" x14ac:dyDescent="0.2">
      <c r="A2" s="131" t="s">
        <v>878</v>
      </c>
      <c r="B2" s="131"/>
    </row>
    <row r="3" spans="1:55" ht="17.25" customHeight="1" x14ac:dyDescent="0.2">
      <c r="A3" s="73" t="s">
        <v>526</v>
      </c>
      <c r="B3" s="1478" t="s">
        <v>506</v>
      </c>
      <c r="C3" s="1479"/>
      <c r="D3" s="1479" t="s">
        <v>159</v>
      </c>
      <c r="E3" s="1479"/>
      <c r="F3" s="1479" t="s">
        <v>160</v>
      </c>
      <c r="G3" s="1479"/>
      <c r="H3" s="1361" t="s">
        <v>132</v>
      </c>
      <c r="I3" s="1361"/>
      <c r="J3" s="1495" t="s">
        <v>210</v>
      </c>
      <c r="K3" s="1493"/>
      <c r="L3" s="1386" t="s">
        <v>161</v>
      </c>
      <c r="M3" s="1361"/>
      <c r="N3" s="1495" t="s">
        <v>211</v>
      </c>
      <c r="O3" s="1361"/>
      <c r="P3" s="1496" t="s">
        <v>209</v>
      </c>
      <c r="Q3" s="1497"/>
      <c r="R3" s="1361" t="s">
        <v>162</v>
      </c>
      <c r="S3" s="1366"/>
      <c r="T3" s="1361" t="s">
        <v>163</v>
      </c>
      <c r="U3" s="1493"/>
      <c r="V3" s="1478" t="s">
        <v>164</v>
      </c>
      <c r="W3" s="1479"/>
      <c r="X3" s="1358" t="s">
        <v>165</v>
      </c>
      <c r="Y3" s="1358"/>
      <c r="Z3" s="1361"/>
      <c r="AA3" s="1361" t="s">
        <v>166</v>
      </c>
      <c r="AB3" s="1361"/>
      <c r="AC3" s="1361" t="s">
        <v>167</v>
      </c>
      <c r="AD3" s="1493"/>
      <c r="AE3" s="1491" t="s">
        <v>168</v>
      </c>
      <c r="AF3" s="1479"/>
      <c r="AG3" s="1361" t="s">
        <v>169</v>
      </c>
      <c r="AH3" s="1361"/>
      <c r="AI3" s="1361" t="s">
        <v>170</v>
      </c>
      <c r="AJ3" s="1366"/>
      <c r="AK3" s="1482" t="s">
        <v>90</v>
      </c>
      <c r="AL3" s="1483"/>
      <c r="AM3" s="1252" t="s">
        <v>91</v>
      </c>
      <c r="AN3" s="1466"/>
      <c r="AO3" s="1252" t="s">
        <v>92</v>
      </c>
      <c r="AP3" s="1466"/>
      <c r="AQ3" s="1466" t="s">
        <v>93</v>
      </c>
      <c r="AR3" s="1466"/>
      <c r="AS3" s="1466" t="s">
        <v>94</v>
      </c>
      <c r="AT3" s="1487"/>
      <c r="AU3" s="1475" t="s">
        <v>95</v>
      </c>
      <c r="AV3" s="1466"/>
      <c r="AW3" s="1466" t="s">
        <v>96</v>
      </c>
      <c r="AX3" s="1466"/>
      <c r="AY3" s="1466" t="s">
        <v>97</v>
      </c>
      <c r="AZ3" s="1476"/>
      <c r="BA3" s="1252" t="s">
        <v>98</v>
      </c>
      <c r="BB3" s="1487"/>
    </row>
    <row r="4" spans="1:55" ht="17.25" customHeight="1" x14ac:dyDescent="0.2">
      <c r="A4" s="82"/>
      <c r="B4" s="1480"/>
      <c r="C4" s="1481"/>
      <c r="D4" s="1481"/>
      <c r="E4" s="1481"/>
      <c r="F4" s="1481"/>
      <c r="G4" s="1481"/>
      <c r="H4" s="1362"/>
      <c r="I4" s="1362"/>
      <c r="J4" s="1362"/>
      <c r="K4" s="1494"/>
      <c r="L4" s="1387"/>
      <c r="M4" s="1362"/>
      <c r="N4" s="1362"/>
      <c r="O4" s="1362"/>
      <c r="P4" s="1488" t="s">
        <v>131</v>
      </c>
      <c r="Q4" s="1489"/>
      <c r="R4" s="1362"/>
      <c r="S4" s="1484"/>
      <c r="T4" s="1362"/>
      <c r="U4" s="1494"/>
      <c r="V4" s="1480"/>
      <c r="W4" s="1481"/>
      <c r="X4" s="1490"/>
      <c r="Y4" s="1490"/>
      <c r="Z4" s="1362"/>
      <c r="AA4" s="1362"/>
      <c r="AB4" s="1362"/>
      <c r="AC4" s="1362"/>
      <c r="AD4" s="1494"/>
      <c r="AE4" s="1492"/>
      <c r="AF4" s="1481"/>
      <c r="AG4" s="1362"/>
      <c r="AH4" s="1362"/>
      <c r="AI4" s="1362"/>
      <c r="AJ4" s="1484"/>
      <c r="AK4" s="1485" t="s">
        <v>99</v>
      </c>
      <c r="AL4" s="1486"/>
      <c r="AM4" s="1464"/>
      <c r="AN4" s="1414"/>
      <c r="AO4" s="1464"/>
      <c r="AP4" s="1414"/>
      <c r="AQ4" s="1414"/>
      <c r="AR4" s="1414"/>
      <c r="AS4" s="1414"/>
      <c r="AT4" s="1190"/>
      <c r="AU4" s="1177"/>
      <c r="AV4" s="1414"/>
      <c r="AW4" s="1414"/>
      <c r="AX4" s="1414"/>
      <c r="AY4" s="1414"/>
      <c r="AZ4" s="1477"/>
      <c r="BA4" s="1464"/>
      <c r="BB4" s="1190"/>
    </row>
    <row r="5" spans="1:55" ht="17.25" customHeight="1" x14ac:dyDescent="0.2">
      <c r="A5" s="964"/>
      <c r="B5" s="94"/>
      <c r="C5" s="42" t="s">
        <v>100</v>
      </c>
      <c r="D5" s="41"/>
      <c r="E5" s="43" t="s">
        <v>100</v>
      </c>
      <c r="F5" s="41"/>
      <c r="G5" s="10" t="s">
        <v>100</v>
      </c>
      <c r="H5" s="6"/>
      <c r="I5" s="10" t="s">
        <v>100</v>
      </c>
      <c r="J5" s="16"/>
      <c r="K5" s="50" t="s">
        <v>100</v>
      </c>
      <c r="L5" s="245"/>
      <c r="M5" s="10" t="s">
        <v>100</v>
      </c>
      <c r="N5" s="20"/>
      <c r="O5" s="43" t="s">
        <v>100</v>
      </c>
      <c r="P5" s="6"/>
      <c r="Q5" s="10" t="s">
        <v>100</v>
      </c>
      <c r="R5" s="20"/>
      <c r="S5" s="64" t="s">
        <v>100</v>
      </c>
      <c r="T5" s="20"/>
      <c r="U5" s="50" t="s">
        <v>100</v>
      </c>
      <c r="V5" s="41"/>
      <c r="W5" s="10" t="s">
        <v>100</v>
      </c>
      <c r="X5" s="44" t="s">
        <v>145</v>
      </c>
      <c r="Y5" s="45" t="s">
        <v>101</v>
      </c>
      <c r="Z5" s="276" t="s">
        <v>418</v>
      </c>
      <c r="AA5" s="6"/>
      <c r="AB5" s="10" t="s">
        <v>100</v>
      </c>
      <c r="AC5" s="16"/>
      <c r="AD5" s="50" t="s">
        <v>100</v>
      </c>
      <c r="AE5" s="246"/>
      <c r="AF5" s="43" t="s">
        <v>100</v>
      </c>
      <c r="AG5" s="20"/>
      <c r="AH5" s="43" t="s">
        <v>100</v>
      </c>
      <c r="AI5" s="20"/>
      <c r="AJ5" s="65" t="s">
        <v>100</v>
      </c>
      <c r="AK5" s="20"/>
      <c r="AL5" s="47" t="s">
        <v>100</v>
      </c>
      <c r="AM5" s="6"/>
      <c r="AN5" s="43" t="s">
        <v>100</v>
      </c>
      <c r="AO5" s="6"/>
      <c r="AP5" s="43" t="s">
        <v>100</v>
      </c>
      <c r="AQ5" s="6"/>
      <c r="AR5" s="43" t="s">
        <v>100</v>
      </c>
      <c r="AS5" s="20"/>
      <c r="AT5" s="47" t="s">
        <v>100</v>
      </c>
      <c r="AU5" s="23"/>
      <c r="AV5" s="43" t="s">
        <v>100</v>
      </c>
      <c r="AW5" s="20"/>
      <c r="AX5" s="43" t="s">
        <v>100</v>
      </c>
      <c r="AY5" s="20"/>
      <c r="AZ5" s="46" t="s">
        <v>100</v>
      </c>
      <c r="BA5" s="6"/>
      <c r="BB5" s="47" t="s">
        <v>100</v>
      </c>
    </row>
    <row r="6" spans="1:55" ht="17.25" customHeight="1" x14ac:dyDescent="0.2">
      <c r="A6" s="87" t="s">
        <v>519</v>
      </c>
      <c r="B6" s="234" t="s">
        <v>156</v>
      </c>
      <c r="C6" s="235" t="s">
        <v>109</v>
      </c>
      <c r="D6" s="236" t="s">
        <v>156</v>
      </c>
      <c r="E6" s="237" t="s">
        <v>109</v>
      </c>
      <c r="F6" s="236" t="s">
        <v>156</v>
      </c>
      <c r="G6" s="238" t="s">
        <v>109</v>
      </c>
      <c r="H6" s="238" t="s">
        <v>156</v>
      </c>
      <c r="I6" s="238" t="s">
        <v>109</v>
      </c>
      <c r="J6" s="238" t="s">
        <v>156</v>
      </c>
      <c r="K6" s="240" t="s">
        <v>109</v>
      </c>
      <c r="L6" s="244" t="s">
        <v>156</v>
      </c>
      <c r="M6" s="238" t="s">
        <v>109</v>
      </c>
      <c r="N6" s="238" t="s">
        <v>156</v>
      </c>
      <c r="O6" s="237" t="s">
        <v>109</v>
      </c>
      <c r="P6" s="238" t="s">
        <v>156</v>
      </c>
      <c r="Q6" s="238" t="s">
        <v>109</v>
      </c>
      <c r="R6" s="238" t="s">
        <v>156</v>
      </c>
      <c r="S6" s="239" t="s">
        <v>109</v>
      </c>
      <c r="T6" s="238" t="s">
        <v>156</v>
      </c>
      <c r="U6" s="240" t="s">
        <v>109</v>
      </c>
      <c r="V6" s="234" t="s">
        <v>156</v>
      </c>
      <c r="W6" s="238" t="s">
        <v>109</v>
      </c>
      <c r="X6" s="241" t="s">
        <v>156</v>
      </c>
      <c r="Y6" s="241" t="s">
        <v>156</v>
      </c>
      <c r="Z6" s="236" t="s">
        <v>156</v>
      </c>
      <c r="AA6" s="238" t="s">
        <v>156</v>
      </c>
      <c r="AB6" s="238" t="s">
        <v>109</v>
      </c>
      <c r="AC6" s="80" t="s">
        <v>156</v>
      </c>
      <c r="AD6" s="81" t="s">
        <v>109</v>
      </c>
      <c r="AE6" s="247" t="s">
        <v>156</v>
      </c>
      <c r="AF6" s="237" t="s">
        <v>109</v>
      </c>
      <c r="AG6" s="238" t="s">
        <v>156</v>
      </c>
      <c r="AH6" s="237" t="s">
        <v>109</v>
      </c>
      <c r="AI6" s="238" t="s">
        <v>156</v>
      </c>
      <c r="AJ6" s="242" t="s">
        <v>109</v>
      </c>
      <c r="AK6" s="80" t="s">
        <v>156</v>
      </c>
      <c r="AL6" s="104" t="s">
        <v>109</v>
      </c>
      <c r="AM6" s="241" t="s">
        <v>156</v>
      </c>
      <c r="AN6" s="237" t="s">
        <v>109</v>
      </c>
      <c r="AO6" s="241" t="s">
        <v>156</v>
      </c>
      <c r="AP6" s="237" t="s">
        <v>109</v>
      </c>
      <c r="AQ6" s="238" t="s">
        <v>156</v>
      </c>
      <c r="AR6" s="237" t="s">
        <v>109</v>
      </c>
      <c r="AS6" s="238" t="s">
        <v>156</v>
      </c>
      <c r="AT6" s="243" t="s">
        <v>109</v>
      </c>
      <c r="AU6" s="244" t="s">
        <v>156</v>
      </c>
      <c r="AV6" s="237" t="s">
        <v>109</v>
      </c>
      <c r="AW6" s="80" t="s">
        <v>156</v>
      </c>
      <c r="AX6" s="337" t="s">
        <v>109</v>
      </c>
      <c r="AY6" s="80" t="s">
        <v>156</v>
      </c>
      <c r="AZ6" s="338" t="s">
        <v>109</v>
      </c>
      <c r="BA6" s="85" t="s">
        <v>156</v>
      </c>
      <c r="BB6" s="104" t="s">
        <v>109</v>
      </c>
    </row>
    <row r="7" spans="1:55" s="954" customFormat="1" ht="15.75" customHeight="1" x14ac:dyDescent="0.2">
      <c r="A7" s="343" t="s">
        <v>274</v>
      </c>
      <c r="B7" s="404">
        <v>32006420</v>
      </c>
      <c r="C7" s="419">
        <v>24.1</v>
      </c>
      <c r="D7" s="369">
        <v>733236</v>
      </c>
      <c r="E7" s="419">
        <v>0.6</v>
      </c>
      <c r="F7" s="369">
        <v>42970</v>
      </c>
      <c r="G7" s="419">
        <v>0</v>
      </c>
      <c r="H7" s="369">
        <v>57786</v>
      </c>
      <c r="I7" s="419">
        <v>0.1</v>
      </c>
      <c r="J7" s="369">
        <v>49793</v>
      </c>
      <c r="K7" s="362">
        <v>0</v>
      </c>
      <c r="L7" s="404">
        <v>5394542</v>
      </c>
      <c r="M7" s="419">
        <v>4.0999999999999996</v>
      </c>
      <c r="N7" s="369">
        <v>11422</v>
      </c>
      <c r="O7" s="419">
        <v>0</v>
      </c>
      <c r="P7" s="406"/>
      <c r="Q7" s="419"/>
      <c r="R7" s="372">
        <v>155214</v>
      </c>
      <c r="S7" s="424">
        <v>0.1</v>
      </c>
      <c r="T7" s="372">
        <v>137354</v>
      </c>
      <c r="U7" s="425">
        <v>0.1</v>
      </c>
      <c r="V7" s="347">
        <v>32215632</v>
      </c>
      <c r="W7" s="348">
        <v>24.2</v>
      </c>
      <c r="X7" s="720">
        <v>30496456</v>
      </c>
      <c r="Y7" s="720">
        <v>1719122</v>
      </c>
      <c r="Z7" s="372">
        <v>54</v>
      </c>
      <c r="AA7" s="372">
        <v>43175</v>
      </c>
      <c r="AB7" s="348">
        <v>0</v>
      </c>
      <c r="AC7" s="372">
        <v>379385</v>
      </c>
      <c r="AD7" s="425">
        <v>0.3</v>
      </c>
      <c r="AE7" s="404">
        <v>2264013</v>
      </c>
      <c r="AF7" s="419">
        <v>1.7</v>
      </c>
      <c r="AG7" s="369">
        <v>1341014</v>
      </c>
      <c r="AH7" s="419">
        <v>1</v>
      </c>
      <c r="AI7" s="369">
        <v>27458414</v>
      </c>
      <c r="AJ7" s="721">
        <v>20.6</v>
      </c>
      <c r="AK7" s="722">
        <v>1993</v>
      </c>
      <c r="AL7" s="723">
        <v>0</v>
      </c>
      <c r="AM7" s="724">
        <v>7463286</v>
      </c>
      <c r="AN7" s="725">
        <v>5.6</v>
      </c>
      <c r="AO7" s="726">
        <v>505232</v>
      </c>
      <c r="AP7" s="725">
        <v>0.4</v>
      </c>
      <c r="AQ7" s="722">
        <v>570012</v>
      </c>
      <c r="AR7" s="725">
        <v>0.4</v>
      </c>
      <c r="AS7" s="722">
        <v>1228764</v>
      </c>
      <c r="AT7" s="723">
        <v>0.9</v>
      </c>
      <c r="AU7" s="404">
        <v>1035371</v>
      </c>
      <c r="AV7" s="419">
        <v>0.8</v>
      </c>
      <c r="AW7" s="365">
        <v>8553666</v>
      </c>
      <c r="AX7" s="359">
        <v>6.4</v>
      </c>
      <c r="AY7" s="365">
        <v>11464100</v>
      </c>
      <c r="AZ7" s="727">
        <v>8.6</v>
      </c>
      <c r="BA7" s="397">
        <v>133112794</v>
      </c>
      <c r="BB7" s="363">
        <v>99.999999999999972</v>
      </c>
      <c r="BC7" s="971"/>
    </row>
    <row r="8" spans="1:55" s="954" customFormat="1" ht="15.75" customHeight="1" x14ac:dyDescent="0.2">
      <c r="A8" s="63" t="s">
        <v>533</v>
      </c>
      <c r="B8" s="286">
        <v>39956307</v>
      </c>
      <c r="C8" s="287">
        <v>25.6</v>
      </c>
      <c r="D8" s="288">
        <v>1413552</v>
      </c>
      <c r="E8" s="287">
        <v>0.9</v>
      </c>
      <c r="F8" s="288">
        <v>54397</v>
      </c>
      <c r="G8" s="287">
        <v>0</v>
      </c>
      <c r="H8" s="288">
        <v>73280</v>
      </c>
      <c r="I8" s="287">
        <v>0</v>
      </c>
      <c r="J8" s="288">
        <v>63263</v>
      </c>
      <c r="K8" s="289">
        <v>0</v>
      </c>
      <c r="L8" s="286">
        <v>6832617</v>
      </c>
      <c r="M8" s="287">
        <v>4.4000000000000004</v>
      </c>
      <c r="N8" s="288">
        <v>12926</v>
      </c>
      <c r="O8" s="287">
        <v>0</v>
      </c>
      <c r="P8" s="294" t="s">
        <v>673</v>
      </c>
      <c r="Q8" s="287" t="s">
        <v>673</v>
      </c>
      <c r="R8" s="284">
        <v>249696</v>
      </c>
      <c r="S8" s="304">
        <v>0.2</v>
      </c>
      <c r="T8" s="284">
        <v>175182</v>
      </c>
      <c r="U8" s="298">
        <v>0.1</v>
      </c>
      <c r="V8" s="281">
        <v>32290530</v>
      </c>
      <c r="W8" s="280">
        <v>20.6</v>
      </c>
      <c r="X8" s="285">
        <v>31233192</v>
      </c>
      <c r="Y8" s="285">
        <v>1057306</v>
      </c>
      <c r="Z8" s="284">
        <v>32</v>
      </c>
      <c r="AA8" s="284">
        <v>51590</v>
      </c>
      <c r="AB8" s="280">
        <v>0</v>
      </c>
      <c r="AC8" s="284">
        <v>1497081</v>
      </c>
      <c r="AD8" s="298">
        <v>1</v>
      </c>
      <c r="AE8" s="286">
        <v>2757516</v>
      </c>
      <c r="AF8" s="287">
        <v>1.8</v>
      </c>
      <c r="AG8" s="288">
        <v>1207274</v>
      </c>
      <c r="AH8" s="287">
        <v>0.8</v>
      </c>
      <c r="AI8" s="288">
        <v>33009124</v>
      </c>
      <c r="AJ8" s="292">
        <v>21.1</v>
      </c>
      <c r="AK8" s="321">
        <v>253340</v>
      </c>
      <c r="AL8" s="325">
        <v>0.2</v>
      </c>
      <c r="AM8" s="322">
        <v>11105513</v>
      </c>
      <c r="AN8" s="324">
        <v>7.1</v>
      </c>
      <c r="AO8" s="321">
        <v>112315</v>
      </c>
      <c r="AP8" s="324">
        <v>0.1</v>
      </c>
      <c r="AQ8" s="321">
        <v>654720</v>
      </c>
      <c r="AR8" s="324">
        <v>0.4</v>
      </c>
      <c r="AS8" s="321">
        <v>1111500</v>
      </c>
      <c r="AT8" s="325">
        <v>0.7</v>
      </c>
      <c r="AU8" s="286">
        <v>793901</v>
      </c>
      <c r="AV8" s="287">
        <v>0.5</v>
      </c>
      <c r="AW8" s="288">
        <v>7519020</v>
      </c>
      <c r="AX8" s="287">
        <v>4.8</v>
      </c>
      <c r="AY8" s="288">
        <v>15135753</v>
      </c>
      <c r="AZ8" s="728">
        <v>9.6999999999999993</v>
      </c>
      <c r="BA8" s="320">
        <v>156330397</v>
      </c>
      <c r="BB8" s="289">
        <v>100</v>
      </c>
      <c r="BC8" s="971"/>
    </row>
    <row r="9" spans="1:55" s="954" customFormat="1" ht="15.75" customHeight="1" x14ac:dyDescent="0.2">
      <c r="A9" s="343" t="s">
        <v>225</v>
      </c>
      <c r="B9" s="364">
        <v>34259918</v>
      </c>
      <c r="C9" s="359">
        <v>28.7</v>
      </c>
      <c r="D9" s="365">
        <v>862615</v>
      </c>
      <c r="E9" s="359">
        <v>0.7</v>
      </c>
      <c r="F9" s="365">
        <v>52472</v>
      </c>
      <c r="G9" s="359">
        <v>0.1</v>
      </c>
      <c r="H9" s="365">
        <v>49321</v>
      </c>
      <c r="I9" s="359">
        <v>0</v>
      </c>
      <c r="J9" s="365">
        <v>39379</v>
      </c>
      <c r="K9" s="363">
        <v>0</v>
      </c>
      <c r="L9" s="364">
        <v>5534969</v>
      </c>
      <c r="M9" s="359">
        <v>4.7</v>
      </c>
      <c r="N9" s="365">
        <v>20293</v>
      </c>
      <c r="O9" s="359">
        <v>0</v>
      </c>
      <c r="P9" s="366" t="s">
        <v>673</v>
      </c>
      <c r="Q9" s="359" t="s">
        <v>673</v>
      </c>
      <c r="R9" s="346">
        <v>198084</v>
      </c>
      <c r="S9" s="355">
        <v>0.2</v>
      </c>
      <c r="T9" s="346">
        <v>189972</v>
      </c>
      <c r="U9" s="353">
        <v>0.2</v>
      </c>
      <c r="V9" s="350">
        <v>25620898</v>
      </c>
      <c r="W9" s="345">
        <v>21.5</v>
      </c>
      <c r="X9" s="373">
        <v>22946712</v>
      </c>
      <c r="Y9" s="373">
        <v>2663833</v>
      </c>
      <c r="Z9" s="346">
        <v>10353</v>
      </c>
      <c r="AA9" s="346">
        <v>36818</v>
      </c>
      <c r="AB9" s="345">
        <v>0</v>
      </c>
      <c r="AC9" s="346">
        <v>1019101</v>
      </c>
      <c r="AD9" s="353">
        <v>0.9</v>
      </c>
      <c r="AE9" s="364">
        <v>1218236</v>
      </c>
      <c r="AF9" s="359">
        <v>1</v>
      </c>
      <c r="AG9" s="365">
        <v>620189</v>
      </c>
      <c r="AH9" s="359">
        <v>0.5</v>
      </c>
      <c r="AI9" s="365">
        <v>25279449</v>
      </c>
      <c r="AJ9" s="396">
        <v>21.2</v>
      </c>
      <c r="AK9" s="399">
        <v>3624</v>
      </c>
      <c r="AL9" s="400">
        <v>0</v>
      </c>
      <c r="AM9" s="729">
        <v>7705890</v>
      </c>
      <c r="AN9" s="401">
        <v>6.5</v>
      </c>
      <c r="AO9" s="399">
        <v>266897</v>
      </c>
      <c r="AP9" s="401">
        <v>0.2</v>
      </c>
      <c r="AQ9" s="399">
        <v>155659</v>
      </c>
      <c r="AR9" s="401">
        <v>0.1</v>
      </c>
      <c r="AS9" s="399">
        <v>3036998</v>
      </c>
      <c r="AT9" s="400">
        <v>2.6</v>
      </c>
      <c r="AU9" s="364">
        <v>1186465</v>
      </c>
      <c r="AV9" s="359">
        <v>1</v>
      </c>
      <c r="AW9" s="365">
        <v>3002421</v>
      </c>
      <c r="AX9" s="359">
        <v>2.5</v>
      </c>
      <c r="AY9" s="365">
        <v>8864990</v>
      </c>
      <c r="AZ9" s="727">
        <v>7.4</v>
      </c>
      <c r="BA9" s="397">
        <v>119224658</v>
      </c>
      <c r="BB9" s="363">
        <v>100</v>
      </c>
      <c r="BC9" s="971"/>
    </row>
    <row r="10" spans="1:55" s="954" customFormat="1" ht="15.75" customHeight="1" x14ac:dyDescent="0.2">
      <c r="A10" s="63" t="s">
        <v>604</v>
      </c>
      <c r="B10" s="286">
        <v>30264529</v>
      </c>
      <c r="C10" s="287">
        <v>28.3</v>
      </c>
      <c r="D10" s="288">
        <v>725601</v>
      </c>
      <c r="E10" s="287">
        <v>0.7</v>
      </c>
      <c r="F10" s="288">
        <v>43976</v>
      </c>
      <c r="G10" s="287">
        <v>0</v>
      </c>
      <c r="H10" s="288">
        <v>41412</v>
      </c>
      <c r="I10" s="287">
        <v>0</v>
      </c>
      <c r="J10" s="288">
        <v>33134</v>
      </c>
      <c r="K10" s="289">
        <v>0</v>
      </c>
      <c r="L10" s="286">
        <v>4547925</v>
      </c>
      <c r="M10" s="287">
        <v>4.3</v>
      </c>
      <c r="N10" s="288">
        <v>2482</v>
      </c>
      <c r="O10" s="287">
        <v>0</v>
      </c>
      <c r="P10" s="294" t="s">
        <v>673</v>
      </c>
      <c r="Q10" s="287" t="s">
        <v>673</v>
      </c>
      <c r="R10" s="284">
        <v>164168</v>
      </c>
      <c r="S10" s="304">
        <v>0.2</v>
      </c>
      <c r="T10" s="284">
        <v>151830</v>
      </c>
      <c r="U10" s="298">
        <v>0.1</v>
      </c>
      <c r="V10" s="281">
        <v>17493325</v>
      </c>
      <c r="W10" s="280">
        <v>16.3</v>
      </c>
      <c r="X10" s="285">
        <v>13300617</v>
      </c>
      <c r="Y10" s="285">
        <v>1858264</v>
      </c>
      <c r="Z10" s="284">
        <v>2334444</v>
      </c>
      <c r="AA10" s="284">
        <v>33318</v>
      </c>
      <c r="AB10" s="280">
        <v>0</v>
      </c>
      <c r="AC10" s="284">
        <v>287948</v>
      </c>
      <c r="AD10" s="298">
        <v>0.3</v>
      </c>
      <c r="AE10" s="206">
        <v>845653</v>
      </c>
      <c r="AF10" s="204">
        <v>0.8</v>
      </c>
      <c r="AG10" s="207">
        <v>530756</v>
      </c>
      <c r="AH10" s="83">
        <v>0.5</v>
      </c>
      <c r="AI10" s="497">
        <v>19817901</v>
      </c>
      <c r="AJ10" s="730">
        <v>18.5</v>
      </c>
      <c r="AK10" s="503">
        <v>488935</v>
      </c>
      <c r="AL10" s="325">
        <v>0.5</v>
      </c>
      <c r="AM10" s="731">
        <v>9363063</v>
      </c>
      <c r="AN10" s="732">
        <v>8.6999999999999993</v>
      </c>
      <c r="AO10" s="497">
        <v>146094</v>
      </c>
      <c r="AP10" s="732">
        <v>0.1</v>
      </c>
      <c r="AQ10" s="497">
        <v>156710</v>
      </c>
      <c r="AR10" s="732">
        <v>0.2</v>
      </c>
      <c r="AS10" s="207">
        <v>2782177</v>
      </c>
      <c r="AT10" s="205">
        <v>2.6</v>
      </c>
      <c r="AU10" s="206">
        <v>3069554</v>
      </c>
      <c r="AV10" s="204">
        <v>2.9</v>
      </c>
      <c r="AW10" s="207">
        <v>3047391</v>
      </c>
      <c r="AX10" s="83">
        <v>2.8</v>
      </c>
      <c r="AY10" s="207">
        <v>13068581</v>
      </c>
      <c r="AZ10" s="83">
        <v>12.2</v>
      </c>
      <c r="BA10" s="335">
        <f>B10+D10+F10+H10+J10+L10+N10+R10+T10+V10+AA10+AC10+AE10+AG10+AI10+AK10+AM10+AO10+AQ10+AS10+AU10+AW10+AY10</f>
        <v>107106463</v>
      </c>
      <c r="BB10" s="289">
        <f>C10+E10+G10+I10+K10+M10+O10+S10+U10+W10+AB10+AD10+AF10+AH10+AJ10+AL10+AN10+AP10+AR10+AT10+AV10+AX10+AZ10</f>
        <v>100</v>
      </c>
      <c r="BC10" s="971"/>
    </row>
    <row r="11" spans="1:55" s="954" customFormat="1" ht="15.75" customHeight="1" x14ac:dyDescent="0.2">
      <c r="A11" s="343" t="s">
        <v>534</v>
      </c>
      <c r="B11" s="636">
        <v>42744170</v>
      </c>
      <c r="C11" s="733">
        <v>38.1</v>
      </c>
      <c r="D11" s="661">
        <v>894155</v>
      </c>
      <c r="E11" s="645">
        <v>0.8</v>
      </c>
      <c r="F11" s="642">
        <v>57323</v>
      </c>
      <c r="G11" s="645">
        <v>0.05</v>
      </c>
      <c r="H11" s="642">
        <v>74588</v>
      </c>
      <c r="I11" s="645">
        <v>0.1</v>
      </c>
      <c r="J11" s="642">
        <v>69263</v>
      </c>
      <c r="K11" s="662">
        <v>0.1</v>
      </c>
      <c r="L11" s="636">
        <v>5992837</v>
      </c>
      <c r="M11" s="645">
        <v>5.3</v>
      </c>
      <c r="N11" s="642">
        <v>24806</v>
      </c>
      <c r="O11" s="645">
        <v>0.02</v>
      </c>
      <c r="P11" s="643">
        <v>0</v>
      </c>
      <c r="Q11" s="645">
        <v>0</v>
      </c>
      <c r="R11" s="626">
        <v>164419</v>
      </c>
      <c r="S11" s="629">
        <v>0.1</v>
      </c>
      <c r="T11" s="626">
        <v>166244</v>
      </c>
      <c r="U11" s="631">
        <v>0.1</v>
      </c>
      <c r="V11" s="623">
        <v>13338889</v>
      </c>
      <c r="W11" s="622">
        <v>11.9</v>
      </c>
      <c r="X11" s="639">
        <v>11930450</v>
      </c>
      <c r="Y11" s="653">
        <v>1408439</v>
      </c>
      <c r="Z11" s="626">
        <v>0</v>
      </c>
      <c r="AA11" s="639">
        <v>54877</v>
      </c>
      <c r="AB11" s="622">
        <v>0</v>
      </c>
      <c r="AC11" s="626">
        <v>1385828</v>
      </c>
      <c r="AD11" s="631">
        <v>1.2</v>
      </c>
      <c r="AE11" s="636">
        <v>1288706</v>
      </c>
      <c r="AF11" s="645">
        <v>1.1000000000000001</v>
      </c>
      <c r="AG11" s="643">
        <v>514832</v>
      </c>
      <c r="AH11" s="663">
        <v>0.5</v>
      </c>
      <c r="AI11" s="734">
        <v>19580763</v>
      </c>
      <c r="AJ11" s="735">
        <v>17.5</v>
      </c>
      <c r="AK11" s="674">
        <v>0</v>
      </c>
      <c r="AL11" s="736">
        <v>0</v>
      </c>
      <c r="AM11" s="737">
        <v>7204940</v>
      </c>
      <c r="AN11" s="738">
        <v>6.4</v>
      </c>
      <c r="AO11" s="739">
        <v>1655284</v>
      </c>
      <c r="AP11" s="738">
        <v>1.5</v>
      </c>
      <c r="AQ11" s="734">
        <v>87614</v>
      </c>
      <c r="AR11" s="738">
        <v>0.1</v>
      </c>
      <c r="AS11" s="642">
        <v>1999972</v>
      </c>
      <c r="AT11" s="662">
        <v>1.8</v>
      </c>
      <c r="AU11" s="636">
        <v>1630043</v>
      </c>
      <c r="AV11" s="645">
        <v>1.5</v>
      </c>
      <c r="AW11" s="642">
        <v>1625510</v>
      </c>
      <c r="AX11" s="663">
        <v>1.5</v>
      </c>
      <c r="AY11" s="642">
        <v>11512802</v>
      </c>
      <c r="AZ11" s="663">
        <v>10.3</v>
      </c>
      <c r="BA11" s="675">
        <v>112067865</v>
      </c>
      <c r="BB11" s="662">
        <v>99.97</v>
      </c>
      <c r="BC11" s="971"/>
    </row>
    <row r="12" spans="1:55" s="954" customFormat="1" ht="15.75" customHeight="1" x14ac:dyDescent="0.2">
      <c r="A12" s="63" t="s">
        <v>284</v>
      </c>
      <c r="B12" s="286">
        <v>43736251</v>
      </c>
      <c r="C12" s="552">
        <v>32.4</v>
      </c>
      <c r="D12" s="320">
        <v>974086</v>
      </c>
      <c r="E12" s="287">
        <v>0.7</v>
      </c>
      <c r="F12" s="288">
        <v>69197</v>
      </c>
      <c r="G12" s="287">
        <v>0.1</v>
      </c>
      <c r="H12" s="288">
        <v>73790</v>
      </c>
      <c r="I12" s="287">
        <v>0.1</v>
      </c>
      <c r="J12" s="288">
        <v>66246</v>
      </c>
      <c r="K12" s="289">
        <v>0.1</v>
      </c>
      <c r="L12" s="286">
        <v>6391758</v>
      </c>
      <c r="M12" s="287">
        <v>4.7</v>
      </c>
      <c r="N12" s="288">
        <v>57480</v>
      </c>
      <c r="O12" s="287">
        <v>0</v>
      </c>
      <c r="P12" s="294" t="s">
        <v>673</v>
      </c>
      <c r="Q12" s="287" t="s">
        <v>673</v>
      </c>
      <c r="R12" s="284">
        <v>180416</v>
      </c>
      <c r="S12" s="304">
        <v>0.1</v>
      </c>
      <c r="T12" s="284">
        <v>240346</v>
      </c>
      <c r="U12" s="298">
        <v>0.2</v>
      </c>
      <c r="V12" s="281">
        <v>19832757</v>
      </c>
      <c r="W12" s="280">
        <v>14.7</v>
      </c>
      <c r="X12" s="285">
        <v>18369347</v>
      </c>
      <c r="Y12" s="301">
        <v>1462550</v>
      </c>
      <c r="Z12" s="284">
        <v>860</v>
      </c>
      <c r="AA12" s="285">
        <v>62571</v>
      </c>
      <c r="AB12" s="280">
        <v>0</v>
      </c>
      <c r="AC12" s="284">
        <v>1182211</v>
      </c>
      <c r="AD12" s="298">
        <v>0.9</v>
      </c>
      <c r="AE12" s="206">
        <v>1269081</v>
      </c>
      <c r="AF12" s="204">
        <v>0.9</v>
      </c>
      <c r="AG12" s="208">
        <v>1243552</v>
      </c>
      <c r="AH12" s="83">
        <v>0.9</v>
      </c>
      <c r="AI12" s="497">
        <v>21961083</v>
      </c>
      <c r="AJ12" s="730">
        <v>16.3</v>
      </c>
      <c r="AK12" s="503">
        <v>4154</v>
      </c>
      <c r="AL12" s="325">
        <v>0</v>
      </c>
      <c r="AM12" s="731">
        <v>9851959</v>
      </c>
      <c r="AN12" s="732">
        <v>7.3</v>
      </c>
      <c r="AO12" s="740">
        <v>575177</v>
      </c>
      <c r="AP12" s="732">
        <v>0.4</v>
      </c>
      <c r="AQ12" s="497">
        <v>169196</v>
      </c>
      <c r="AR12" s="732">
        <v>0.1</v>
      </c>
      <c r="AS12" s="207">
        <v>4433274</v>
      </c>
      <c r="AT12" s="205">
        <v>3.3</v>
      </c>
      <c r="AU12" s="206">
        <v>2412535</v>
      </c>
      <c r="AV12" s="204">
        <v>1.8</v>
      </c>
      <c r="AW12" s="207">
        <v>9284952</v>
      </c>
      <c r="AX12" s="83">
        <v>6.9</v>
      </c>
      <c r="AY12" s="207">
        <v>10968400</v>
      </c>
      <c r="AZ12" s="83">
        <v>8.1</v>
      </c>
      <c r="BA12" s="335">
        <v>135040472</v>
      </c>
      <c r="BB12" s="289">
        <v>100</v>
      </c>
      <c r="BC12" s="971"/>
    </row>
    <row r="13" spans="1:55" s="954" customFormat="1" ht="15.75" customHeight="1" x14ac:dyDescent="0.2">
      <c r="A13" s="620" t="s">
        <v>660</v>
      </c>
      <c r="B13" s="636">
        <v>36005935</v>
      </c>
      <c r="C13" s="733">
        <v>36.200000000000003</v>
      </c>
      <c r="D13" s="661">
        <v>621827</v>
      </c>
      <c r="E13" s="645">
        <v>0.6</v>
      </c>
      <c r="F13" s="642">
        <v>64046</v>
      </c>
      <c r="G13" s="645">
        <v>0.1</v>
      </c>
      <c r="H13" s="642">
        <v>77139</v>
      </c>
      <c r="I13" s="645">
        <v>0.1</v>
      </c>
      <c r="J13" s="642">
        <v>68370</v>
      </c>
      <c r="K13" s="662">
        <v>0.1</v>
      </c>
      <c r="L13" s="636">
        <v>5106558</v>
      </c>
      <c r="M13" s="645">
        <v>5.0999999999999996</v>
      </c>
      <c r="N13" s="642">
        <v>2629</v>
      </c>
      <c r="O13" s="645">
        <v>0</v>
      </c>
      <c r="P13" s="643" t="s">
        <v>673</v>
      </c>
      <c r="Q13" s="645" t="s">
        <v>673</v>
      </c>
      <c r="R13" s="626">
        <v>174019</v>
      </c>
      <c r="S13" s="629">
        <v>0.2</v>
      </c>
      <c r="T13" s="626">
        <v>190575</v>
      </c>
      <c r="U13" s="631">
        <v>0.2</v>
      </c>
      <c r="V13" s="623">
        <v>9268878</v>
      </c>
      <c r="W13" s="622">
        <v>9.3000000000000007</v>
      </c>
      <c r="X13" s="639">
        <v>8443953</v>
      </c>
      <c r="Y13" s="653">
        <v>820482</v>
      </c>
      <c r="Z13" s="626">
        <v>4443</v>
      </c>
      <c r="AA13" s="639">
        <v>53355</v>
      </c>
      <c r="AB13" s="622">
        <v>0.1</v>
      </c>
      <c r="AC13" s="626">
        <v>1276972</v>
      </c>
      <c r="AD13" s="631">
        <v>1.3</v>
      </c>
      <c r="AE13" s="636">
        <v>966248</v>
      </c>
      <c r="AF13" s="645">
        <v>1</v>
      </c>
      <c r="AG13" s="643">
        <v>600174</v>
      </c>
      <c r="AH13" s="663">
        <v>0.6</v>
      </c>
      <c r="AI13" s="734">
        <v>13057599</v>
      </c>
      <c r="AJ13" s="735">
        <v>13.1</v>
      </c>
      <c r="AK13" s="674" t="s">
        <v>673</v>
      </c>
      <c r="AL13" s="736" t="s">
        <v>673</v>
      </c>
      <c r="AM13" s="737">
        <v>6513079</v>
      </c>
      <c r="AN13" s="738">
        <v>6.5</v>
      </c>
      <c r="AO13" s="739">
        <v>2427354</v>
      </c>
      <c r="AP13" s="738">
        <v>2.4</v>
      </c>
      <c r="AQ13" s="734">
        <v>1975390</v>
      </c>
      <c r="AR13" s="738">
        <v>2</v>
      </c>
      <c r="AS13" s="642">
        <v>1955730</v>
      </c>
      <c r="AT13" s="662">
        <v>2</v>
      </c>
      <c r="AU13" s="636">
        <v>2236556</v>
      </c>
      <c r="AV13" s="645">
        <v>2.2000000000000002</v>
      </c>
      <c r="AW13" s="642">
        <v>6966455</v>
      </c>
      <c r="AX13" s="663">
        <v>7</v>
      </c>
      <c r="AY13" s="642">
        <v>9899900</v>
      </c>
      <c r="AZ13" s="663">
        <v>9.9</v>
      </c>
      <c r="BA13" s="675">
        <v>99509148</v>
      </c>
      <c r="BB13" s="662">
        <v>100</v>
      </c>
      <c r="BC13" s="971"/>
    </row>
    <row r="14" spans="1:55" s="954" customFormat="1" ht="15.75" customHeight="1" x14ac:dyDescent="0.2">
      <c r="A14" s="63" t="s">
        <v>639</v>
      </c>
      <c r="B14" s="286">
        <v>40605070</v>
      </c>
      <c r="C14" s="552">
        <v>29.7</v>
      </c>
      <c r="D14" s="320">
        <v>1005242</v>
      </c>
      <c r="E14" s="287">
        <v>0.7</v>
      </c>
      <c r="F14" s="288">
        <v>55895</v>
      </c>
      <c r="G14" s="287">
        <v>0</v>
      </c>
      <c r="H14" s="288">
        <v>99992</v>
      </c>
      <c r="I14" s="287">
        <v>0.1</v>
      </c>
      <c r="J14" s="288">
        <v>78367</v>
      </c>
      <c r="K14" s="289">
        <v>0.1</v>
      </c>
      <c r="L14" s="286">
        <v>5725126</v>
      </c>
      <c r="M14" s="287">
        <v>4.2</v>
      </c>
      <c r="N14" s="288">
        <v>11205</v>
      </c>
      <c r="O14" s="287">
        <v>0</v>
      </c>
      <c r="P14" s="294" t="s">
        <v>673</v>
      </c>
      <c r="Q14" s="287" t="s">
        <v>673</v>
      </c>
      <c r="R14" s="284">
        <v>224725</v>
      </c>
      <c r="S14" s="304">
        <v>0.2</v>
      </c>
      <c r="T14" s="284">
        <v>176678</v>
      </c>
      <c r="U14" s="298">
        <v>0.1</v>
      </c>
      <c r="V14" s="281">
        <v>12341551</v>
      </c>
      <c r="W14" s="280">
        <v>9</v>
      </c>
      <c r="X14" s="285">
        <v>9330960</v>
      </c>
      <c r="Y14" s="301">
        <v>1111734</v>
      </c>
      <c r="Z14" s="284">
        <v>1898857</v>
      </c>
      <c r="AA14" s="285">
        <v>42872</v>
      </c>
      <c r="AB14" s="280">
        <v>0</v>
      </c>
      <c r="AC14" s="284">
        <v>994656</v>
      </c>
      <c r="AD14" s="298">
        <v>0.7</v>
      </c>
      <c r="AE14" s="206">
        <v>1434919</v>
      </c>
      <c r="AF14" s="204">
        <v>1</v>
      </c>
      <c r="AG14" s="208">
        <v>509437</v>
      </c>
      <c r="AH14" s="83">
        <v>0.4</v>
      </c>
      <c r="AI14" s="497">
        <v>16779689</v>
      </c>
      <c r="AJ14" s="730">
        <v>12.3</v>
      </c>
      <c r="AK14" s="503">
        <v>1967</v>
      </c>
      <c r="AL14" s="325">
        <v>0</v>
      </c>
      <c r="AM14" s="731">
        <v>32025701</v>
      </c>
      <c r="AN14" s="732">
        <v>23.4</v>
      </c>
      <c r="AO14" s="740">
        <v>327860</v>
      </c>
      <c r="AP14" s="732">
        <v>0.2</v>
      </c>
      <c r="AQ14" s="497">
        <v>405241</v>
      </c>
      <c r="AR14" s="732">
        <v>0.3</v>
      </c>
      <c r="AS14" s="207">
        <v>2674370</v>
      </c>
      <c r="AT14" s="205">
        <v>2</v>
      </c>
      <c r="AU14" s="206">
        <v>5506518</v>
      </c>
      <c r="AV14" s="204">
        <v>4</v>
      </c>
      <c r="AW14" s="207">
        <v>3759650</v>
      </c>
      <c r="AX14" s="83">
        <v>2.7</v>
      </c>
      <c r="AY14" s="207">
        <v>12164300</v>
      </c>
      <c r="AZ14" s="83">
        <v>8.9</v>
      </c>
      <c r="BA14" s="335">
        <f>AY14+AW14+AU14+AS14+AQ14+AO14+AM14+AK14+AI14+AG14+AE14+AC14+AA14+V14+T14+R14+N14+L14+J14+H14+F14+D14+B14</f>
        <v>136951031</v>
      </c>
      <c r="BB14" s="289">
        <v>100</v>
      </c>
      <c r="BC14" s="971"/>
    </row>
    <row r="15" spans="1:55" s="954" customFormat="1" ht="15.75" customHeight="1" x14ac:dyDescent="0.2">
      <c r="A15" s="620" t="s">
        <v>535</v>
      </c>
      <c r="B15" s="636">
        <v>51282388</v>
      </c>
      <c r="C15" s="733">
        <v>38</v>
      </c>
      <c r="D15" s="661">
        <v>1138291</v>
      </c>
      <c r="E15" s="645">
        <v>0.8</v>
      </c>
      <c r="F15" s="642">
        <v>62534</v>
      </c>
      <c r="G15" s="645">
        <v>0</v>
      </c>
      <c r="H15" s="642">
        <v>111899</v>
      </c>
      <c r="I15" s="645">
        <v>0.1</v>
      </c>
      <c r="J15" s="642">
        <v>87725</v>
      </c>
      <c r="K15" s="662">
        <v>0.1</v>
      </c>
      <c r="L15" s="636">
        <v>6563425</v>
      </c>
      <c r="M15" s="645">
        <v>4.9000000000000004</v>
      </c>
      <c r="N15" s="642">
        <v>19015</v>
      </c>
      <c r="O15" s="645">
        <v>0</v>
      </c>
      <c r="P15" s="643">
        <v>0</v>
      </c>
      <c r="Q15" s="645">
        <v>0</v>
      </c>
      <c r="R15" s="626">
        <v>253795</v>
      </c>
      <c r="S15" s="629">
        <v>0.2</v>
      </c>
      <c r="T15" s="626">
        <v>247809</v>
      </c>
      <c r="U15" s="631">
        <v>0.2</v>
      </c>
      <c r="V15" s="623">
        <v>10704663</v>
      </c>
      <c r="W15" s="622">
        <v>7.9</v>
      </c>
      <c r="X15" s="639">
        <v>7484920</v>
      </c>
      <c r="Y15" s="653">
        <v>969254</v>
      </c>
      <c r="Z15" s="626">
        <v>2250489</v>
      </c>
      <c r="AA15" s="639">
        <v>55735</v>
      </c>
      <c r="AB15" s="622">
        <v>0</v>
      </c>
      <c r="AC15" s="626">
        <v>635374</v>
      </c>
      <c r="AD15" s="631">
        <v>0.5</v>
      </c>
      <c r="AE15" s="636">
        <v>1759167</v>
      </c>
      <c r="AF15" s="645">
        <v>1.3</v>
      </c>
      <c r="AG15" s="643">
        <v>1003322</v>
      </c>
      <c r="AH15" s="663">
        <v>0.7</v>
      </c>
      <c r="AI15" s="734">
        <v>18994581</v>
      </c>
      <c r="AJ15" s="735">
        <v>14.1</v>
      </c>
      <c r="AK15" s="674">
        <v>2717</v>
      </c>
      <c r="AL15" s="736">
        <v>0</v>
      </c>
      <c r="AM15" s="737">
        <v>18473245</v>
      </c>
      <c r="AN15" s="738">
        <v>13.7</v>
      </c>
      <c r="AO15" s="739">
        <v>226249</v>
      </c>
      <c r="AP15" s="738">
        <v>0.2</v>
      </c>
      <c r="AQ15" s="734">
        <v>68874</v>
      </c>
      <c r="AR15" s="738">
        <v>0.1</v>
      </c>
      <c r="AS15" s="642">
        <v>8054364</v>
      </c>
      <c r="AT15" s="662">
        <v>6</v>
      </c>
      <c r="AU15" s="636">
        <v>4216363</v>
      </c>
      <c r="AV15" s="645">
        <v>3.1</v>
      </c>
      <c r="AW15" s="642">
        <v>4054162</v>
      </c>
      <c r="AX15" s="663">
        <v>3</v>
      </c>
      <c r="AY15" s="642">
        <v>6822000</v>
      </c>
      <c r="AZ15" s="663">
        <v>5.0999999999999996</v>
      </c>
      <c r="BA15" s="675">
        <v>134837697</v>
      </c>
      <c r="BB15" s="662">
        <v>99.999999999999986</v>
      </c>
      <c r="BC15" s="971"/>
    </row>
    <row r="16" spans="1:55" s="954" customFormat="1" ht="15.75" customHeight="1" x14ac:dyDescent="0.2">
      <c r="A16" s="63" t="s">
        <v>536</v>
      </c>
      <c r="B16" s="286">
        <v>50587919</v>
      </c>
      <c r="C16" s="552">
        <v>33.1</v>
      </c>
      <c r="D16" s="320">
        <v>1238628</v>
      </c>
      <c r="E16" s="287">
        <v>0.8</v>
      </c>
      <c r="F16" s="288">
        <v>59488</v>
      </c>
      <c r="G16" s="287">
        <v>0</v>
      </c>
      <c r="H16" s="288">
        <v>106538</v>
      </c>
      <c r="I16" s="287">
        <v>0.1</v>
      </c>
      <c r="J16" s="288">
        <v>83604</v>
      </c>
      <c r="K16" s="289">
        <v>0.1</v>
      </c>
      <c r="L16" s="286">
        <v>6467054</v>
      </c>
      <c r="M16" s="287">
        <v>4.2</v>
      </c>
      <c r="N16" s="288">
        <v>153730</v>
      </c>
      <c r="O16" s="287">
        <v>0.1</v>
      </c>
      <c r="P16" s="294" t="s">
        <v>673</v>
      </c>
      <c r="Q16" s="287" t="s">
        <v>673</v>
      </c>
      <c r="R16" s="284">
        <v>263855</v>
      </c>
      <c r="S16" s="304">
        <v>0.2</v>
      </c>
      <c r="T16" s="284">
        <v>187223</v>
      </c>
      <c r="U16" s="298">
        <v>0.1</v>
      </c>
      <c r="V16" s="281">
        <v>16874699</v>
      </c>
      <c r="W16" s="280">
        <v>11</v>
      </c>
      <c r="X16" s="285">
        <v>11089852</v>
      </c>
      <c r="Y16" s="301">
        <v>1203134</v>
      </c>
      <c r="Z16" s="284">
        <v>4581713</v>
      </c>
      <c r="AA16" s="285">
        <v>54078</v>
      </c>
      <c r="AB16" s="280">
        <v>0</v>
      </c>
      <c r="AC16" s="284">
        <v>835906</v>
      </c>
      <c r="AD16" s="298">
        <v>0.6</v>
      </c>
      <c r="AE16" s="206">
        <v>2626101</v>
      </c>
      <c r="AF16" s="204">
        <v>1.7</v>
      </c>
      <c r="AG16" s="208">
        <v>637599</v>
      </c>
      <c r="AH16" s="83">
        <v>0.4</v>
      </c>
      <c r="AI16" s="497">
        <v>19708141</v>
      </c>
      <c r="AJ16" s="730">
        <v>12.9</v>
      </c>
      <c r="AK16" s="503" t="s">
        <v>673</v>
      </c>
      <c r="AL16" s="325" t="s">
        <v>673</v>
      </c>
      <c r="AM16" s="731">
        <v>10330654</v>
      </c>
      <c r="AN16" s="732">
        <v>6.8</v>
      </c>
      <c r="AO16" s="740">
        <v>342580</v>
      </c>
      <c r="AP16" s="732">
        <v>0.2</v>
      </c>
      <c r="AQ16" s="497">
        <v>470087</v>
      </c>
      <c r="AR16" s="732">
        <v>0.3</v>
      </c>
      <c r="AS16" s="207">
        <v>15289749</v>
      </c>
      <c r="AT16" s="205">
        <v>10</v>
      </c>
      <c r="AU16" s="206">
        <v>10654160</v>
      </c>
      <c r="AV16" s="204">
        <v>7</v>
      </c>
      <c r="AW16" s="207">
        <v>6148531</v>
      </c>
      <c r="AX16" s="83">
        <v>4</v>
      </c>
      <c r="AY16" s="207">
        <v>9726974</v>
      </c>
      <c r="AZ16" s="83">
        <v>6.4</v>
      </c>
      <c r="BA16" s="335">
        <v>152847298</v>
      </c>
      <c r="BB16" s="289">
        <v>100</v>
      </c>
      <c r="BC16" s="971"/>
    </row>
    <row r="17" spans="1:55" s="954" customFormat="1" ht="15.75" customHeight="1" x14ac:dyDescent="0.2">
      <c r="A17" s="620" t="s">
        <v>708</v>
      </c>
      <c r="B17" s="364">
        <v>41908134</v>
      </c>
      <c r="C17" s="427">
        <v>30.2</v>
      </c>
      <c r="D17" s="397">
        <v>763376</v>
      </c>
      <c r="E17" s="359">
        <v>0.6</v>
      </c>
      <c r="F17" s="365">
        <v>63442</v>
      </c>
      <c r="G17" s="359">
        <v>4.5999999999999999E-2</v>
      </c>
      <c r="H17" s="365">
        <v>144863</v>
      </c>
      <c r="I17" s="359">
        <v>0.1</v>
      </c>
      <c r="J17" s="365">
        <v>124908</v>
      </c>
      <c r="K17" s="363">
        <v>0.1</v>
      </c>
      <c r="L17" s="364">
        <v>5283440</v>
      </c>
      <c r="M17" s="359">
        <v>3.8</v>
      </c>
      <c r="N17" s="365">
        <v>61824</v>
      </c>
      <c r="O17" s="359">
        <v>0.04</v>
      </c>
      <c r="P17" s="366" t="s">
        <v>673</v>
      </c>
      <c r="Q17" s="359" t="s">
        <v>673</v>
      </c>
      <c r="R17" s="346">
        <v>211087</v>
      </c>
      <c r="S17" s="355">
        <v>0.2</v>
      </c>
      <c r="T17" s="346">
        <v>217912</v>
      </c>
      <c r="U17" s="353">
        <v>0.2</v>
      </c>
      <c r="V17" s="350">
        <v>12693595</v>
      </c>
      <c r="W17" s="345">
        <v>9.1</v>
      </c>
      <c r="X17" s="346">
        <v>5968926</v>
      </c>
      <c r="Y17" s="371">
        <v>558961</v>
      </c>
      <c r="Z17" s="365">
        <v>6165708</v>
      </c>
      <c r="AA17" s="397">
        <v>42315</v>
      </c>
      <c r="AB17" s="359">
        <v>0.03</v>
      </c>
      <c r="AC17" s="365">
        <v>2507249</v>
      </c>
      <c r="AD17" s="363">
        <v>1.8</v>
      </c>
      <c r="AE17" s="350">
        <v>1527974</v>
      </c>
      <c r="AF17" s="345">
        <v>1.1000000000000001</v>
      </c>
      <c r="AG17" s="371">
        <v>1152604</v>
      </c>
      <c r="AH17" s="359">
        <v>0.8</v>
      </c>
      <c r="AI17" s="365">
        <v>27029040</v>
      </c>
      <c r="AJ17" s="396">
        <v>19.5</v>
      </c>
      <c r="AK17" s="399">
        <v>473</v>
      </c>
      <c r="AL17" s="400">
        <v>2.9999999999999997E-4</v>
      </c>
      <c r="AM17" s="729">
        <v>8255333</v>
      </c>
      <c r="AN17" s="401">
        <v>5.95</v>
      </c>
      <c r="AO17" s="398">
        <v>180193</v>
      </c>
      <c r="AP17" s="401">
        <v>0.1</v>
      </c>
      <c r="AQ17" s="399">
        <v>332060</v>
      </c>
      <c r="AR17" s="401">
        <v>0.2</v>
      </c>
      <c r="AS17" s="399">
        <v>4867934</v>
      </c>
      <c r="AT17" s="400">
        <v>3.5</v>
      </c>
      <c r="AU17" s="364">
        <v>8245434</v>
      </c>
      <c r="AV17" s="359">
        <v>5.9</v>
      </c>
      <c r="AW17" s="365">
        <v>2847623</v>
      </c>
      <c r="AX17" s="359">
        <v>2.1</v>
      </c>
      <c r="AY17" s="365">
        <v>20330100</v>
      </c>
      <c r="AZ17" s="727">
        <v>14.7</v>
      </c>
      <c r="BA17" s="675">
        <v>138790913</v>
      </c>
      <c r="BB17" s="363">
        <v>99.9803</v>
      </c>
      <c r="BC17" s="971"/>
    </row>
    <row r="18" spans="1:55" s="954" customFormat="1" ht="15.75" customHeight="1" x14ac:dyDescent="0.2">
      <c r="A18" s="63" t="s">
        <v>537</v>
      </c>
      <c r="B18" s="286">
        <v>93111521</v>
      </c>
      <c r="C18" s="287">
        <v>43.5</v>
      </c>
      <c r="D18" s="288">
        <v>1279578</v>
      </c>
      <c r="E18" s="287">
        <v>0.6</v>
      </c>
      <c r="F18" s="288">
        <v>133599</v>
      </c>
      <c r="G18" s="287">
        <v>0.1</v>
      </c>
      <c r="H18" s="288">
        <v>284217</v>
      </c>
      <c r="I18" s="287">
        <v>0.1</v>
      </c>
      <c r="J18" s="288">
        <v>256489</v>
      </c>
      <c r="K18" s="289">
        <v>0.1</v>
      </c>
      <c r="L18" s="286">
        <v>10319087</v>
      </c>
      <c r="M18" s="287">
        <v>4.8</v>
      </c>
      <c r="N18" s="288">
        <v>117848</v>
      </c>
      <c r="O18" s="287">
        <v>0.1</v>
      </c>
      <c r="P18" s="294">
        <v>0</v>
      </c>
      <c r="Q18" s="287">
        <v>0</v>
      </c>
      <c r="R18" s="284">
        <v>459800</v>
      </c>
      <c r="S18" s="304">
        <v>0.2</v>
      </c>
      <c r="T18" s="284">
        <v>454059</v>
      </c>
      <c r="U18" s="298">
        <v>0.2</v>
      </c>
      <c r="V18" s="281">
        <v>8819528</v>
      </c>
      <c r="W18" s="280">
        <v>4.0999999999999996</v>
      </c>
      <c r="X18" s="285">
        <v>2711741</v>
      </c>
      <c r="Y18" s="285">
        <v>548626</v>
      </c>
      <c r="Z18" s="284">
        <v>5559161</v>
      </c>
      <c r="AA18" s="284">
        <v>72719</v>
      </c>
      <c r="AB18" s="280">
        <v>0</v>
      </c>
      <c r="AC18" s="284">
        <v>2128938</v>
      </c>
      <c r="AD18" s="298">
        <v>1</v>
      </c>
      <c r="AE18" s="286">
        <v>2297029</v>
      </c>
      <c r="AF18" s="287">
        <v>1.1000000000000001</v>
      </c>
      <c r="AG18" s="288">
        <v>1759689</v>
      </c>
      <c r="AH18" s="287">
        <v>0.8</v>
      </c>
      <c r="AI18" s="288">
        <v>40945919</v>
      </c>
      <c r="AJ18" s="292">
        <v>19.100000000000001</v>
      </c>
      <c r="AK18" s="321">
        <v>138139</v>
      </c>
      <c r="AL18" s="325">
        <v>0.1</v>
      </c>
      <c r="AM18" s="322">
        <v>12068696</v>
      </c>
      <c r="AN18" s="324">
        <v>5.7</v>
      </c>
      <c r="AO18" s="741">
        <v>7834907</v>
      </c>
      <c r="AP18" s="324">
        <v>3.7</v>
      </c>
      <c r="AQ18" s="321">
        <v>266275</v>
      </c>
      <c r="AR18" s="324">
        <v>0.1</v>
      </c>
      <c r="AS18" s="321">
        <v>3437034</v>
      </c>
      <c r="AT18" s="325">
        <v>1.6</v>
      </c>
      <c r="AU18" s="286">
        <v>2584705</v>
      </c>
      <c r="AV18" s="287">
        <v>1.2</v>
      </c>
      <c r="AW18" s="288">
        <v>14532717</v>
      </c>
      <c r="AX18" s="287">
        <v>6.8</v>
      </c>
      <c r="AY18" s="288">
        <v>10738900</v>
      </c>
      <c r="AZ18" s="728">
        <v>5</v>
      </c>
      <c r="BA18" s="320">
        <v>214041393</v>
      </c>
      <c r="BB18" s="289">
        <v>100</v>
      </c>
      <c r="BC18" s="971"/>
    </row>
    <row r="19" spans="1:55" s="954" customFormat="1" ht="15.75" customHeight="1" x14ac:dyDescent="0.2">
      <c r="A19" s="620" t="s">
        <v>400</v>
      </c>
      <c r="B19" s="364">
        <v>53439677</v>
      </c>
      <c r="C19" s="359">
        <v>38.799999999999997</v>
      </c>
      <c r="D19" s="365">
        <v>1246002</v>
      </c>
      <c r="E19" s="359">
        <v>0.9</v>
      </c>
      <c r="F19" s="365">
        <v>80614</v>
      </c>
      <c r="G19" s="359">
        <v>0</v>
      </c>
      <c r="H19" s="365">
        <v>174729</v>
      </c>
      <c r="I19" s="359">
        <v>0.1</v>
      </c>
      <c r="J19" s="365">
        <v>145251</v>
      </c>
      <c r="K19" s="363">
        <v>0.1</v>
      </c>
      <c r="L19" s="364">
        <v>6695669</v>
      </c>
      <c r="M19" s="359">
        <v>4.9000000000000004</v>
      </c>
      <c r="N19" s="365">
        <v>21818</v>
      </c>
      <c r="O19" s="359">
        <v>0</v>
      </c>
      <c r="P19" s="366">
        <v>0</v>
      </c>
      <c r="Q19" s="359">
        <v>0</v>
      </c>
      <c r="R19" s="346">
        <v>396036</v>
      </c>
      <c r="S19" s="355">
        <v>0.3</v>
      </c>
      <c r="T19" s="346">
        <v>276974</v>
      </c>
      <c r="U19" s="353">
        <v>0.2</v>
      </c>
      <c r="V19" s="350">
        <v>12069904</v>
      </c>
      <c r="W19" s="345">
        <v>8.8000000000000007</v>
      </c>
      <c r="X19" s="373">
        <v>11122947</v>
      </c>
      <c r="Y19" s="373">
        <v>946725</v>
      </c>
      <c r="Z19" s="346">
        <v>232</v>
      </c>
      <c r="AA19" s="346">
        <v>82472</v>
      </c>
      <c r="AB19" s="345">
        <v>0</v>
      </c>
      <c r="AC19" s="346">
        <v>650428</v>
      </c>
      <c r="AD19" s="353">
        <v>0.5</v>
      </c>
      <c r="AE19" s="364">
        <v>2593513</v>
      </c>
      <c r="AF19" s="359">
        <v>1.9</v>
      </c>
      <c r="AG19" s="365">
        <v>717435</v>
      </c>
      <c r="AH19" s="359">
        <v>0.5</v>
      </c>
      <c r="AI19" s="365">
        <v>22143423</v>
      </c>
      <c r="AJ19" s="396">
        <v>16.100000000000001</v>
      </c>
      <c r="AK19" s="399">
        <v>0</v>
      </c>
      <c r="AL19" s="400">
        <v>0</v>
      </c>
      <c r="AM19" s="729">
        <v>9126478</v>
      </c>
      <c r="AN19" s="401">
        <v>6.6</v>
      </c>
      <c r="AO19" s="398">
        <v>672068</v>
      </c>
      <c r="AP19" s="401">
        <v>0.5</v>
      </c>
      <c r="AQ19" s="399">
        <v>223764</v>
      </c>
      <c r="AR19" s="401">
        <v>0.2</v>
      </c>
      <c r="AS19" s="399">
        <v>3554676</v>
      </c>
      <c r="AT19" s="400">
        <v>2.6</v>
      </c>
      <c r="AU19" s="364">
        <v>1595942</v>
      </c>
      <c r="AV19" s="359">
        <v>1.1000000000000001</v>
      </c>
      <c r="AW19" s="365">
        <v>9046736</v>
      </c>
      <c r="AX19" s="359">
        <v>6.6</v>
      </c>
      <c r="AY19" s="365">
        <v>12766700</v>
      </c>
      <c r="AZ19" s="727">
        <v>9.3000000000000007</v>
      </c>
      <c r="BA19" s="397">
        <f>B19+D19+F19+H19+J19+L19+N19+P19+R19+T19+V19+AA19+AC19+AE19+AG19+AI19+AM19+AO19+AQ19+AS19+AU19+AW19+AY19</f>
        <v>137720309</v>
      </c>
      <c r="BB19" s="363">
        <f>AZ19+AX19+AV19+AT19+AR19+AP19+AN19+AL19+AJ19+AH19+AF19+AD19+AB19+W19+U19+S19+Q19+O19+M19+K19+I19+G19+E19+C19</f>
        <v>100</v>
      </c>
      <c r="BC19" s="971"/>
    </row>
    <row r="20" spans="1:55" s="954" customFormat="1" ht="15.75" customHeight="1" x14ac:dyDescent="0.2">
      <c r="A20" s="63" t="s">
        <v>538</v>
      </c>
      <c r="B20" s="286">
        <v>61930802</v>
      </c>
      <c r="C20" s="287">
        <v>37.1</v>
      </c>
      <c r="D20" s="288">
        <v>1248750</v>
      </c>
      <c r="E20" s="287">
        <v>0.7</v>
      </c>
      <c r="F20" s="288">
        <v>89354</v>
      </c>
      <c r="G20" s="287">
        <v>0.1</v>
      </c>
      <c r="H20" s="288">
        <v>194033</v>
      </c>
      <c r="I20" s="287">
        <v>0.1</v>
      </c>
      <c r="J20" s="288">
        <v>161830</v>
      </c>
      <c r="K20" s="289">
        <v>0.1</v>
      </c>
      <c r="L20" s="286">
        <v>7277945</v>
      </c>
      <c r="M20" s="287">
        <v>4.4000000000000004</v>
      </c>
      <c r="N20" s="288">
        <v>124039</v>
      </c>
      <c r="O20" s="287">
        <v>0.1</v>
      </c>
      <c r="P20" s="294" t="s">
        <v>673</v>
      </c>
      <c r="Q20" s="287" t="s">
        <v>673</v>
      </c>
      <c r="R20" s="284">
        <v>396402</v>
      </c>
      <c r="S20" s="304">
        <v>0.2</v>
      </c>
      <c r="T20" s="284">
        <v>317925</v>
      </c>
      <c r="U20" s="298">
        <v>0.2</v>
      </c>
      <c r="V20" s="281">
        <v>13347565</v>
      </c>
      <c r="W20" s="280">
        <v>8</v>
      </c>
      <c r="X20" s="285">
        <v>11361349</v>
      </c>
      <c r="Y20" s="285">
        <v>1986050</v>
      </c>
      <c r="Z20" s="284">
        <v>166</v>
      </c>
      <c r="AA20" s="284">
        <v>79595</v>
      </c>
      <c r="AB20" s="280">
        <v>0</v>
      </c>
      <c r="AC20" s="284">
        <v>829258</v>
      </c>
      <c r="AD20" s="298">
        <v>0.5</v>
      </c>
      <c r="AE20" s="286">
        <v>2101734</v>
      </c>
      <c r="AF20" s="287">
        <v>1.3</v>
      </c>
      <c r="AG20" s="288">
        <v>968117</v>
      </c>
      <c r="AH20" s="287">
        <v>0.6</v>
      </c>
      <c r="AI20" s="288">
        <v>23377159</v>
      </c>
      <c r="AJ20" s="292">
        <v>14</v>
      </c>
      <c r="AK20" s="321">
        <v>31171</v>
      </c>
      <c r="AL20" s="325">
        <v>0</v>
      </c>
      <c r="AM20" s="322">
        <v>10800036</v>
      </c>
      <c r="AN20" s="324">
        <v>6.5</v>
      </c>
      <c r="AO20" s="741">
        <v>233048</v>
      </c>
      <c r="AP20" s="324">
        <v>0.1</v>
      </c>
      <c r="AQ20" s="321">
        <v>162882</v>
      </c>
      <c r="AR20" s="324">
        <v>0.1</v>
      </c>
      <c r="AS20" s="321">
        <v>6093728</v>
      </c>
      <c r="AT20" s="325">
        <v>3.7</v>
      </c>
      <c r="AU20" s="286">
        <v>2039540</v>
      </c>
      <c r="AV20" s="287">
        <v>1.2</v>
      </c>
      <c r="AW20" s="288">
        <v>17334201</v>
      </c>
      <c r="AX20" s="287">
        <v>10.4</v>
      </c>
      <c r="AY20" s="288">
        <v>17615100</v>
      </c>
      <c r="AZ20" s="728">
        <v>10.6</v>
      </c>
      <c r="BA20" s="320">
        <v>166754214</v>
      </c>
      <c r="BB20" s="289">
        <v>100</v>
      </c>
      <c r="BC20" s="971"/>
    </row>
    <row r="21" spans="1:55" s="954" customFormat="1" ht="15.75" customHeight="1" x14ac:dyDescent="0.2">
      <c r="A21" s="620" t="s">
        <v>539</v>
      </c>
      <c r="B21" s="364">
        <v>57225191</v>
      </c>
      <c r="C21" s="359">
        <v>50.7</v>
      </c>
      <c r="D21" s="365">
        <v>729517</v>
      </c>
      <c r="E21" s="359">
        <v>0.7</v>
      </c>
      <c r="F21" s="365">
        <v>73563</v>
      </c>
      <c r="G21" s="359">
        <v>0.1</v>
      </c>
      <c r="H21" s="365">
        <v>204397</v>
      </c>
      <c r="I21" s="359">
        <v>0.2</v>
      </c>
      <c r="J21" s="365">
        <v>187977</v>
      </c>
      <c r="K21" s="363">
        <v>0.2</v>
      </c>
      <c r="L21" s="364">
        <v>6241016</v>
      </c>
      <c r="M21" s="359">
        <v>5.5</v>
      </c>
      <c r="N21" s="365">
        <v>59567</v>
      </c>
      <c r="O21" s="359">
        <v>0.1</v>
      </c>
      <c r="P21" s="366" t="s">
        <v>673</v>
      </c>
      <c r="Q21" s="359" t="s">
        <v>673</v>
      </c>
      <c r="R21" s="346">
        <v>310862</v>
      </c>
      <c r="S21" s="355">
        <v>0.3</v>
      </c>
      <c r="T21" s="346">
        <v>364163</v>
      </c>
      <c r="U21" s="353">
        <v>0.3</v>
      </c>
      <c r="V21" s="350">
        <v>1268020</v>
      </c>
      <c r="W21" s="345">
        <v>1.1000000000000001</v>
      </c>
      <c r="X21" s="373">
        <v>1007833</v>
      </c>
      <c r="Y21" s="373">
        <v>246171</v>
      </c>
      <c r="Z21" s="346">
        <v>14016</v>
      </c>
      <c r="AA21" s="346">
        <v>44575</v>
      </c>
      <c r="AB21" s="345">
        <v>0</v>
      </c>
      <c r="AC21" s="346">
        <v>891329</v>
      </c>
      <c r="AD21" s="353">
        <v>0.8</v>
      </c>
      <c r="AE21" s="364">
        <v>1799144</v>
      </c>
      <c r="AF21" s="359">
        <v>1.6</v>
      </c>
      <c r="AG21" s="365">
        <v>720286</v>
      </c>
      <c r="AH21" s="359">
        <v>0.6</v>
      </c>
      <c r="AI21" s="365">
        <v>17958635</v>
      </c>
      <c r="AJ21" s="396">
        <v>15.9</v>
      </c>
      <c r="AK21" s="399" t="s">
        <v>673</v>
      </c>
      <c r="AL21" s="400" t="s">
        <v>673</v>
      </c>
      <c r="AM21" s="729">
        <v>6110988</v>
      </c>
      <c r="AN21" s="401">
        <v>5.4</v>
      </c>
      <c r="AO21" s="398">
        <v>196384</v>
      </c>
      <c r="AP21" s="401">
        <v>0.2</v>
      </c>
      <c r="AQ21" s="399">
        <v>42565</v>
      </c>
      <c r="AR21" s="401">
        <v>0</v>
      </c>
      <c r="AS21" s="399">
        <v>348709</v>
      </c>
      <c r="AT21" s="400">
        <v>0.3</v>
      </c>
      <c r="AU21" s="364">
        <v>5101024</v>
      </c>
      <c r="AV21" s="359">
        <v>4.5</v>
      </c>
      <c r="AW21" s="365">
        <v>3495715</v>
      </c>
      <c r="AX21" s="359">
        <v>3.1</v>
      </c>
      <c r="AY21" s="365">
        <v>9444100</v>
      </c>
      <c r="AZ21" s="727">
        <v>8.4</v>
      </c>
      <c r="BA21" s="397">
        <v>112817727</v>
      </c>
      <c r="BB21" s="363">
        <v>100</v>
      </c>
      <c r="BC21" s="971"/>
    </row>
    <row r="22" spans="1:55" s="954" customFormat="1" ht="15.75" customHeight="1" x14ac:dyDescent="0.2">
      <c r="A22" s="63" t="s">
        <v>707</v>
      </c>
      <c r="B22" s="286">
        <v>96253735</v>
      </c>
      <c r="C22" s="287">
        <v>48.2</v>
      </c>
      <c r="D22" s="288">
        <v>942171</v>
      </c>
      <c r="E22" s="287">
        <v>0.5</v>
      </c>
      <c r="F22" s="288">
        <v>132369</v>
      </c>
      <c r="G22" s="287">
        <v>0.1</v>
      </c>
      <c r="H22" s="288">
        <v>368635</v>
      </c>
      <c r="I22" s="287">
        <v>0.2</v>
      </c>
      <c r="J22" s="288">
        <v>340005</v>
      </c>
      <c r="K22" s="289">
        <v>0.2</v>
      </c>
      <c r="L22" s="286">
        <v>9739210</v>
      </c>
      <c r="M22" s="287">
        <v>4.9000000000000004</v>
      </c>
      <c r="N22" s="288">
        <v>7826</v>
      </c>
      <c r="O22" s="287">
        <v>0</v>
      </c>
      <c r="P22" s="294" t="s">
        <v>673</v>
      </c>
      <c r="Q22" s="287" t="s">
        <v>673</v>
      </c>
      <c r="R22" s="284">
        <v>402368</v>
      </c>
      <c r="S22" s="304">
        <v>0.2</v>
      </c>
      <c r="T22" s="284">
        <v>602207</v>
      </c>
      <c r="U22" s="298">
        <v>0.3</v>
      </c>
      <c r="V22" s="281">
        <v>4558624</v>
      </c>
      <c r="W22" s="280">
        <v>2.2999999999999998</v>
      </c>
      <c r="X22" s="285">
        <v>3814790</v>
      </c>
      <c r="Y22" s="285">
        <v>742850</v>
      </c>
      <c r="Z22" s="284">
        <v>984</v>
      </c>
      <c r="AA22" s="284">
        <v>66775</v>
      </c>
      <c r="AB22" s="280">
        <v>0</v>
      </c>
      <c r="AC22" s="284">
        <v>1480568</v>
      </c>
      <c r="AD22" s="298">
        <v>0.7</v>
      </c>
      <c r="AE22" s="286">
        <v>4266877</v>
      </c>
      <c r="AF22" s="287">
        <v>2.1</v>
      </c>
      <c r="AG22" s="288">
        <v>1386531</v>
      </c>
      <c r="AH22" s="287">
        <v>0.7</v>
      </c>
      <c r="AI22" s="288">
        <v>37365501</v>
      </c>
      <c r="AJ22" s="292">
        <v>18.7</v>
      </c>
      <c r="AK22" s="321" t="s">
        <v>673</v>
      </c>
      <c r="AL22" s="325" t="s">
        <v>673</v>
      </c>
      <c r="AM22" s="322">
        <v>10221470</v>
      </c>
      <c r="AN22" s="324">
        <v>5.0999999999999996</v>
      </c>
      <c r="AO22" s="741">
        <v>1662686</v>
      </c>
      <c r="AP22" s="324">
        <v>0.8</v>
      </c>
      <c r="AQ22" s="321">
        <v>11833</v>
      </c>
      <c r="AR22" s="324">
        <v>0</v>
      </c>
      <c r="AS22" s="321">
        <v>1862819</v>
      </c>
      <c r="AT22" s="325">
        <v>0.9</v>
      </c>
      <c r="AU22" s="286">
        <v>10636614</v>
      </c>
      <c r="AV22" s="287">
        <v>5.3</v>
      </c>
      <c r="AW22" s="288">
        <v>5111853</v>
      </c>
      <c r="AX22" s="287">
        <v>2.6</v>
      </c>
      <c r="AY22" s="288">
        <v>12347864</v>
      </c>
      <c r="AZ22" s="728">
        <v>6.2</v>
      </c>
      <c r="BA22" s="320">
        <v>199768541</v>
      </c>
      <c r="BB22" s="289">
        <v>100</v>
      </c>
      <c r="BC22" s="971"/>
    </row>
    <row r="23" spans="1:55" s="954" customFormat="1" ht="15.75" customHeight="1" x14ac:dyDescent="0.2">
      <c r="A23" s="620" t="s">
        <v>540</v>
      </c>
      <c r="B23" s="364">
        <v>48815895</v>
      </c>
      <c r="C23" s="359">
        <v>46.9</v>
      </c>
      <c r="D23" s="365">
        <v>725562</v>
      </c>
      <c r="E23" s="359">
        <v>0.7</v>
      </c>
      <c r="F23" s="365">
        <v>71978</v>
      </c>
      <c r="G23" s="359">
        <v>0.1</v>
      </c>
      <c r="H23" s="365">
        <v>200289</v>
      </c>
      <c r="I23" s="359">
        <v>0.2</v>
      </c>
      <c r="J23" s="365">
        <v>184542</v>
      </c>
      <c r="K23" s="363">
        <v>0.2</v>
      </c>
      <c r="L23" s="364">
        <v>5709598</v>
      </c>
      <c r="M23" s="359">
        <v>5.5</v>
      </c>
      <c r="N23" s="365" t="s">
        <v>673</v>
      </c>
      <c r="O23" s="359" t="s">
        <v>673</v>
      </c>
      <c r="P23" s="366" t="s">
        <v>673</v>
      </c>
      <c r="Q23" s="359" t="s">
        <v>673</v>
      </c>
      <c r="R23" s="346">
        <v>310237</v>
      </c>
      <c r="S23" s="355">
        <v>0.3</v>
      </c>
      <c r="T23" s="346">
        <v>386398</v>
      </c>
      <c r="U23" s="353">
        <v>0.4</v>
      </c>
      <c r="V23" s="350">
        <v>3146569</v>
      </c>
      <c r="W23" s="345">
        <v>3</v>
      </c>
      <c r="X23" s="373">
        <v>2836110</v>
      </c>
      <c r="Y23" s="373">
        <v>309808</v>
      </c>
      <c r="Z23" s="346">
        <v>651</v>
      </c>
      <c r="AA23" s="346">
        <v>42587</v>
      </c>
      <c r="AB23" s="345">
        <v>0</v>
      </c>
      <c r="AC23" s="346">
        <v>911379</v>
      </c>
      <c r="AD23" s="353">
        <v>0.9</v>
      </c>
      <c r="AE23" s="364">
        <v>1529206</v>
      </c>
      <c r="AF23" s="359">
        <v>1.5</v>
      </c>
      <c r="AG23" s="365">
        <v>262258</v>
      </c>
      <c r="AH23" s="359">
        <v>0.2</v>
      </c>
      <c r="AI23" s="365">
        <v>16802642</v>
      </c>
      <c r="AJ23" s="396">
        <v>16.100000000000001</v>
      </c>
      <c r="AK23" s="399" t="s">
        <v>673</v>
      </c>
      <c r="AL23" s="400" t="s">
        <v>673</v>
      </c>
      <c r="AM23" s="729">
        <v>5870313</v>
      </c>
      <c r="AN23" s="401">
        <v>5.6</v>
      </c>
      <c r="AO23" s="398">
        <v>169494</v>
      </c>
      <c r="AP23" s="401">
        <v>0.2</v>
      </c>
      <c r="AQ23" s="399">
        <v>14220</v>
      </c>
      <c r="AR23" s="401">
        <v>0</v>
      </c>
      <c r="AS23" s="399">
        <v>4653320</v>
      </c>
      <c r="AT23" s="400">
        <v>4.5</v>
      </c>
      <c r="AU23" s="364">
        <v>5284047</v>
      </c>
      <c r="AV23" s="359">
        <v>5.0999999999999996</v>
      </c>
      <c r="AW23" s="365">
        <v>2487074</v>
      </c>
      <c r="AX23" s="359">
        <v>2.4</v>
      </c>
      <c r="AY23" s="365">
        <v>6495700</v>
      </c>
      <c r="AZ23" s="727">
        <v>6.2</v>
      </c>
      <c r="BA23" s="397">
        <v>104073308</v>
      </c>
      <c r="BB23" s="363">
        <v>100</v>
      </c>
      <c r="BC23" s="977"/>
    </row>
    <row r="24" spans="1:55" s="954" customFormat="1" ht="15.75" customHeight="1" x14ac:dyDescent="0.2">
      <c r="A24" s="63" t="s">
        <v>541</v>
      </c>
      <c r="B24" s="286">
        <v>100167348</v>
      </c>
      <c r="C24" s="287">
        <v>48.4</v>
      </c>
      <c r="D24" s="288">
        <v>974156</v>
      </c>
      <c r="E24" s="287">
        <v>0.5</v>
      </c>
      <c r="F24" s="288">
        <v>149446</v>
      </c>
      <c r="G24" s="287">
        <v>0.1</v>
      </c>
      <c r="H24" s="288">
        <v>490371</v>
      </c>
      <c r="I24" s="287">
        <v>0.2</v>
      </c>
      <c r="J24" s="288">
        <v>451450</v>
      </c>
      <c r="K24" s="289">
        <v>0.2</v>
      </c>
      <c r="L24" s="286">
        <v>10818490</v>
      </c>
      <c r="M24" s="287">
        <v>5.2</v>
      </c>
      <c r="N24" s="288">
        <v>3619</v>
      </c>
      <c r="O24" s="287">
        <v>0</v>
      </c>
      <c r="P24" s="294">
        <v>0</v>
      </c>
      <c r="Q24" s="287">
        <v>0</v>
      </c>
      <c r="R24" s="284">
        <v>339342</v>
      </c>
      <c r="S24" s="304">
        <v>0.2</v>
      </c>
      <c r="T24" s="284">
        <v>597146</v>
      </c>
      <c r="U24" s="298">
        <v>0.3</v>
      </c>
      <c r="V24" s="281">
        <v>3443940</v>
      </c>
      <c r="W24" s="280">
        <v>1.7</v>
      </c>
      <c r="X24" s="285">
        <v>3113960</v>
      </c>
      <c r="Y24" s="285">
        <v>300263</v>
      </c>
      <c r="Z24" s="284">
        <v>29717</v>
      </c>
      <c r="AA24" s="284">
        <v>60480</v>
      </c>
      <c r="AB24" s="280">
        <v>0</v>
      </c>
      <c r="AC24" s="284">
        <v>2233240</v>
      </c>
      <c r="AD24" s="298">
        <v>1.1000000000000001</v>
      </c>
      <c r="AE24" s="286">
        <v>3577662</v>
      </c>
      <c r="AF24" s="287">
        <v>1.7</v>
      </c>
      <c r="AG24" s="288">
        <v>1601026</v>
      </c>
      <c r="AH24" s="287">
        <v>0.8</v>
      </c>
      <c r="AI24" s="288">
        <v>36264140</v>
      </c>
      <c r="AJ24" s="292">
        <v>17.5</v>
      </c>
      <c r="AK24" s="321">
        <v>198852</v>
      </c>
      <c r="AL24" s="325">
        <v>0.1</v>
      </c>
      <c r="AM24" s="322">
        <v>10669890</v>
      </c>
      <c r="AN24" s="324">
        <v>5.2</v>
      </c>
      <c r="AO24" s="741">
        <v>526506</v>
      </c>
      <c r="AP24" s="324">
        <v>0.3</v>
      </c>
      <c r="AQ24" s="321">
        <v>755914</v>
      </c>
      <c r="AR24" s="324">
        <v>0.4</v>
      </c>
      <c r="AS24" s="321">
        <v>4015338</v>
      </c>
      <c r="AT24" s="325">
        <v>1.9</v>
      </c>
      <c r="AU24" s="286">
        <v>1274086</v>
      </c>
      <c r="AV24" s="287">
        <v>0.6</v>
      </c>
      <c r="AW24" s="288">
        <v>8140357</v>
      </c>
      <c r="AX24" s="287">
        <v>3.9</v>
      </c>
      <c r="AY24" s="288">
        <v>20144840</v>
      </c>
      <c r="AZ24" s="728">
        <v>9.6999999999999993</v>
      </c>
      <c r="BA24" s="320">
        <v>206897639</v>
      </c>
      <c r="BB24" s="289">
        <v>100</v>
      </c>
      <c r="BC24" s="971"/>
    </row>
    <row r="25" spans="1:55" s="954" customFormat="1" ht="15.75" customHeight="1" x14ac:dyDescent="0.2">
      <c r="A25" s="620" t="s">
        <v>223</v>
      </c>
      <c r="B25" s="364">
        <v>68028465</v>
      </c>
      <c r="C25" s="359">
        <v>52.9</v>
      </c>
      <c r="D25" s="365">
        <v>804774</v>
      </c>
      <c r="E25" s="359">
        <v>0.6</v>
      </c>
      <c r="F25" s="365">
        <v>95616</v>
      </c>
      <c r="G25" s="359">
        <v>0.1</v>
      </c>
      <c r="H25" s="365">
        <v>313870</v>
      </c>
      <c r="I25" s="359">
        <v>0.2</v>
      </c>
      <c r="J25" s="365">
        <v>289198</v>
      </c>
      <c r="K25" s="363">
        <v>0.2</v>
      </c>
      <c r="L25" s="364">
        <v>7404228</v>
      </c>
      <c r="M25" s="359">
        <v>5.8</v>
      </c>
      <c r="N25" s="410">
        <v>22160</v>
      </c>
      <c r="O25" s="645">
        <v>0</v>
      </c>
      <c r="P25" s="410">
        <v>0</v>
      </c>
      <c r="Q25" s="410">
        <v>0</v>
      </c>
      <c r="R25" s="346">
        <v>290822</v>
      </c>
      <c r="S25" s="355">
        <v>0.2</v>
      </c>
      <c r="T25" s="346">
        <v>423983</v>
      </c>
      <c r="U25" s="353">
        <v>0.3</v>
      </c>
      <c r="V25" s="350">
        <v>3335157</v>
      </c>
      <c r="W25" s="345">
        <v>2.6</v>
      </c>
      <c r="X25" s="373">
        <v>2971697</v>
      </c>
      <c r="Y25" s="373">
        <v>343148</v>
      </c>
      <c r="Z25" s="346">
        <v>20312</v>
      </c>
      <c r="AA25" s="346">
        <v>47649</v>
      </c>
      <c r="AB25" s="345">
        <v>0</v>
      </c>
      <c r="AC25" s="346">
        <v>1438534</v>
      </c>
      <c r="AD25" s="353">
        <v>1.1000000000000001</v>
      </c>
      <c r="AE25" s="364">
        <v>2158795</v>
      </c>
      <c r="AF25" s="359">
        <v>1.7</v>
      </c>
      <c r="AG25" s="365">
        <v>1034269</v>
      </c>
      <c r="AH25" s="359">
        <v>0.8</v>
      </c>
      <c r="AI25" s="365">
        <v>20362869</v>
      </c>
      <c r="AJ25" s="396">
        <v>15.8</v>
      </c>
      <c r="AK25" s="410">
        <v>154714</v>
      </c>
      <c r="AL25" s="517">
        <v>0.1</v>
      </c>
      <c r="AM25" s="729">
        <v>7369872</v>
      </c>
      <c r="AN25" s="401">
        <v>5.7</v>
      </c>
      <c r="AO25" s="398">
        <v>170900</v>
      </c>
      <c r="AP25" s="401">
        <v>0.1</v>
      </c>
      <c r="AQ25" s="399">
        <v>117571</v>
      </c>
      <c r="AR25" s="401">
        <v>0.1</v>
      </c>
      <c r="AS25" s="399">
        <v>2192675</v>
      </c>
      <c r="AT25" s="400">
        <v>1.7</v>
      </c>
      <c r="AU25" s="364">
        <v>3629906</v>
      </c>
      <c r="AV25" s="359">
        <v>2.8</v>
      </c>
      <c r="AW25" s="365">
        <v>2736293</v>
      </c>
      <c r="AX25" s="359">
        <v>2.1</v>
      </c>
      <c r="AY25" s="365">
        <v>6181000</v>
      </c>
      <c r="AZ25" s="727">
        <v>4.8</v>
      </c>
      <c r="BA25" s="397">
        <v>128603320</v>
      </c>
      <c r="BB25" s="363">
        <v>100</v>
      </c>
      <c r="BC25" s="971"/>
    </row>
    <row r="26" spans="1:55" s="954" customFormat="1" ht="15.75" customHeight="1" x14ac:dyDescent="0.2">
      <c r="A26" s="63" t="s">
        <v>542</v>
      </c>
      <c r="B26" s="286">
        <v>90602914</v>
      </c>
      <c r="C26" s="287">
        <v>45.2</v>
      </c>
      <c r="D26" s="288">
        <v>984226</v>
      </c>
      <c r="E26" s="287">
        <v>0.5</v>
      </c>
      <c r="F26" s="288">
        <v>162532</v>
      </c>
      <c r="G26" s="287">
        <v>0.1</v>
      </c>
      <c r="H26" s="288">
        <v>540717</v>
      </c>
      <c r="I26" s="287">
        <v>0.3</v>
      </c>
      <c r="J26" s="288">
        <v>439377</v>
      </c>
      <c r="K26" s="289">
        <v>0.2</v>
      </c>
      <c r="L26" s="286">
        <v>10283659</v>
      </c>
      <c r="M26" s="287">
        <v>5.0999999999999996</v>
      </c>
      <c r="N26" s="288">
        <v>93579</v>
      </c>
      <c r="O26" s="287">
        <v>0.1</v>
      </c>
      <c r="P26" s="294" t="s">
        <v>673</v>
      </c>
      <c r="Q26" s="287" t="s">
        <v>673</v>
      </c>
      <c r="R26" s="284">
        <v>588146</v>
      </c>
      <c r="S26" s="304">
        <v>0.3</v>
      </c>
      <c r="T26" s="284">
        <v>473880</v>
      </c>
      <c r="U26" s="298">
        <v>0.2</v>
      </c>
      <c r="V26" s="281">
        <v>4688374</v>
      </c>
      <c r="W26" s="280">
        <v>2.2999999999999998</v>
      </c>
      <c r="X26" s="285">
        <v>4368073</v>
      </c>
      <c r="Y26" s="285">
        <v>319512</v>
      </c>
      <c r="Z26" s="284">
        <v>789</v>
      </c>
      <c r="AA26" s="284">
        <v>70385</v>
      </c>
      <c r="AB26" s="280">
        <v>0</v>
      </c>
      <c r="AC26" s="284">
        <v>2020929</v>
      </c>
      <c r="AD26" s="298">
        <v>1</v>
      </c>
      <c r="AE26" s="286">
        <v>1956572</v>
      </c>
      <c r="AF26" s="287">
        <v>1</v>
      </c>
      <c r="AG26" s="288">
        <v>2460571</v>
      </c>
      <c r="AH26" s="287">
        <v>1.2</v>
      </c>
      <c r="AI26" s="288">
        <v>37254383</v>
      </c>
      <c r="AJ26" s="292">
        <v>18.600000000000001</v>
      </c>
      <c r="AK26" s="321" t="s">
        <v>673</v>
      </c>
      <c r="AL26" s="325" t="s">
        <v>673</v>
      </c>
      <c r="AM26" s="322">
        <v>26329482</v>
      </c>
      <c r="AN26" s="324">
        <v>13.1</v>
      </c>
      <c r="AO26" s="741">
        <v>275486</v>
      </c>
      <c r="AP26" s="324">
        <v>0.1</v>
      </c>
      <c r="AQ26" s="321">
        <v>60730</v>
      </c>
      <c r="AR26" s="324">
        <v>0</v>
      </c>
      <c r="AS26" s="321">
        <v>3723935</v>
      </c>
      <c r="AT26" s="325">
        <v>1.9</v>
      </c>
      <c r="AU26" s="286">
        <v>4043248</v>
      </c>
      <c r="AV26" s="287">
        <v>2</v>
      </c>
      <c r="AW26" s="288">
        <v>1365332</v>
      </c>
      <c r="AX26" s="287">
        <v>0.7</v>
      </c>
      <c r="AY26" s="288">
        <v>12179700</v>
      </c>
      <c r="AZ26" s="728">
        <v>6.1</v>
      </c>
      <c r="BA26" s="320">
        <v>200598157</v>
      </c>
      <c r="BB26" s="289">
        <v>100</v>
      </c>
      <c r="BC26" s="971"/>
    </row>
    <row r="27" spans="1:55" s="954" customFormat="1" ht="15.75" customHeight="1" x14ac:dyDescent="0.2">
      <c r="A27" s="620" t="s">
        <v>543</v>
      </c>
      <c r="B27" s="364">
        <v>60142530</v>
      </c>
      <c r="C27" s="359">
        <v>39.200000000000003</v>
      </c>
      <c r="D27" s="365">
        <v>695194</v>
      </c>
      <c r="E27" s="359">
        <v>0.5</v>
      </c>
      <c r="F27" s="365">
        <v>66660</v>
      </c>
      <c r="G27" s="359">
        <v>0</v>
      </c>
      <c r="H27" s="365">
        <v>279212</v>
      </c>
      <c r="I27" s="359">
        <v>0.2</v>
      </c>
      <c r="J27" s="365">
        <v>244261</v>
      </c>
      <c r="K27" s="363">
        <v>0.2</v>
      </c>
      <c r="L27" s="364">
        <v>6889814</v>
      </c>
      <c r="M27" s="359">
        <v>4.5</v>
      </c>
      <c r="N27" s="365">
        <v>17315</v>
      </c>
      <c r="O27" s="359">
        <v>0</v>
      </c>
      <c r="P27" s="366" t="s">
        <v>673</v>
      </c>
      <c r="Q27" s="359" t="s">
        <v>673</v>
      </c>
      <c r="R27" s="346">
        <v>356850</v>
      </c>
      <c r="S27" s="355">
        <v>0.2</v>
      </c>
      <c r="T27" s="346">
        <v>325342</v>
      </c>
      <c r="U27" s="353">
        <v>0.2</v>
      </c>
      <c r="V27" s="350">
        <v>11117795</v>
      </c>
      <c r="W27" s="345">
        <v>7.2</v>
      </c>
      <c r="X27" s="373">
        <v>10181166</v>
      </c>
      <c r="Y27" s="373">
        <v>936629</v>
      </c>
      <c r="Z27" s="346" t="s">
        <v>673</v>
      </c>
      <c r="AA27" s="346">
        <v>47076</v>
      </c>
      <c r="AB27" s="345">
        <v>0</v>
      </c>
      <c r="AC27" s="346">
        <v>1466034</v>
      </c>
      <c r="AD27" s="353">
        <v>1</v>
      </c>
      <c r="AE27" s="364">
        <v>3106969</v>
      </c>
      <c r="AF27" s="359">
        <v>2</v>
      </c>
      <c r="AG27" s="365">
        <v>996701</v>
      </c>
      <c r="AH27" s="359">
        <v>0.6</v>
      </c>
      <c r="AI27" s="365">
        <v>24561338</v>
      </c>
      <c r="AJ27" s="396">
        <v>16</v>
      </c>
      <c r="AK27" s="399">
        <v>2287606</v>
      </c>
      <c r="AL27" s="400">
        <v>1.5</v>
      </c>
      <c r="AM27" s="729">
        <v>7658169</v>
      </c>
      <c r="AN27" s="401">
        <v>5</v>
      </c>
      <c r="AO27" s="398">
        <v>1452790</v>
      </c>
      <c r="AP27" s="401">
        <v>0.9</v>
      </c>
      <c r="AQ27" s="399">
        <v>84513</v>
      </c>
      <c r="AR27" s="401">
        <v>0.1</v>
      </c>
      <c r="AS27" s="399">
        <v>4080695</v>
      </c>
      <c r="AT27" s="400">
        <v>2.7</v>
      </c>
      <c r="AU27" s="364">
        <v>1736400</v>
      </c>
      <c r="AV27" s="359">
        <v>1.1000000000000001</v>
      </c>
      <c r="AW27" s="365">
        <v>5537123</v>
      </c>
      <c r="AX27" s="359">
        <v>3.6</v>
      </c>
      <c r="AY27" s="365">
        <v>20461301</v>
      </c>
      <c r="AZ27" s="727">
        <v>13.3</v>
      </c>
      <c r="BA27" s="397">
        <v>153611688</v>
      </c>
      <c r="BB27" s="363">
        <v>100</v>
      </c>
      <c r="BC27" s="971"/>
    </row>
    <row r="28" spans="1:55" s="954" customFormat="1" ht="15.75" customHeight="1" x14ac:dyDescent="0.2">
      <c r="A28" s="63" t="s">
        <v>227</v>
      </c>
      <c r="B28" s="286">
        <v>74893970</v>
      </c>
      <c r="C28" s="287">
        <v>45.1</v>
      </c>
      <c r="D28" s="288">
        <v>1345272</v>
      </c>
      <c r="E28" s="287">
        <v>0.8</v>
      </c>
      <c r="F28" s="288">
        <v>121218</v>
      </c>
      <c r="G28" s="287">
        <v>0.1</v>
      </c>
      <c r="H28" s="288">
        <v>271390</v>
      </c>
      <c r="I28" s="287">
        <v>0.2</v>
      </c>
      <c r="J28" s="288">
        <v>226103</v>
      </c>
      <c r="K28" s="289">
        <v>0.1</v>
      </c>
      <c r="L28" s="286">
        <v>8513322</v>
      </c>
      <c r="M28" s="287">
        <v>5.0999999999999996</v>
      </c>
      <c r="N28" s="288">
        <v>70527</v>
      </c>
      <c r="O28" s="287">
        <v>0</v>
      </c>
      <c r="P28" s="294" t="s">
        <v>673</v>
      </c>
      <c r="Q28" s="287" t="s">
        <v>673</v>
      </c>
      <c r="R28" s="284">
        <v>388351</v>
      </c>
      <c r="S28" s="304">
        <v>0.2</v>
      </c>
      <c r="T28" s="284">
        <v>297715</v>
      </c>
      <c r="U28" s="298">
        <v>0.2</v>
      </c>
      <c r="V28" s="281">
        <v>17363761</v>
      </c>
      <c r="W28" s="280">
        <v>10.5</v>
      </c>
      <c r="X28" s="285">
        <v>15600388</v>
      </c>
      <c r="Y28" s="285">
        <v>1763373</v>
      </c>
      <c r="Z28" s="284" t="s">
        <v>673</v>
      </c>
      <c r="AA28" s="284">
        <v>59651</v>
      </c>
      <c r="AB28" s="280">
        <v>0</v>
      </c>
      <c r="AC28" s="284">
        <v>171887</v>
      </c>
      <c r="AD28" s="298">
        <v>0.1</v>
      </c>
      <c r="AE28" s="286">
        <v>3085207</v>
      </c>
      <c r="AF28" s="287">
        <v>1.9</v>
      </c>
      <c r="AG28" s="288">
        <v>370649</v>
      </c>
      <c r="AH28" s="287">
        <v>0.2</v>
      </c>
      <c r="AI28" s="288">
        <v>21602661</v>
      </c>
      <c r="AJ28" s="292">
        <v>13</v>
      </c>
      <c r="AK28" s="321" t="s">
        <v>673</v>
      </c>
      <c r="AL28" s="325" t="s">
        <v>673</v>
      </c>
      <c r="AM28" s="322">
        <v>11040827</v>
      </c>
      <c r="AN28" s="324">
        <v>6.6</v>
      </c>
      <c r="AO28" s="741">
        <v>627159</v>
      </c>
      <c r="AP28" s="324">
        <v>0.4</v>
      </c>
      <c r="AQ28" s="321">
        <v>290717</v>
      </c>
      <c r="AR28" s="324">
        <v>0.2</v>
      </c>
      <c r="AS28" s="321">
        <v>416840</v>
      </c>
      <c r="AT28" s="325">
        <v>0.3</v>
      </c>
      <c r="AU28" s="286">
        <v>3229242</v>
      </c>
      <c r="AV28" s="287">
        <v>1.9</v>
      </c>
      <c r="AW28" s="288">
        <v>3185075</v>
      </c>
      <c r="AX28" s="287">
        <v>1.9</v>
      </c>
      <c r="AY28" s="288">
        <v>18553418</v>
      </c>
      <c r="AZ28" s="728">
        <v>11.2</v>
      </c>
      <c r="BA28" s="320">
        <v>166124962</v>
      </c>
      <c r="BB28" s="289">
        <v>100</v>
      </c>
      <c r="BC28" s="971"/>
    </row>
    <row r="29" spans="1:55" s="954" customFormat="1" ht="15.75" customHeight="1" x14ac:dyDescent="0.2">
      <c r="A29" s="620" t="s">
        <v>544</v>
      </c>
      <c r="B29" s="364">
        <v>82079625</v>
      </c>
      <c r="C29" s="359">
        <v>45.2</v>
      </c>
      <c r="D29" s="365">
        <v>1208538</v>
      </c>
      <c r="E29" s="359">
        <v>0.7</v>
      </c>
      <c r="F29" s="365">
        <v>122174</v>
      </c>
      <c r="G29" s="359">
        <v>0.1</v>
      </c>
      <c r="H29" s="365">
        <v>246284</v>
      </c>
      <c r="I29" s="359">
        <v>0.1</v>
      </c>
      <c r="J29" s="365">
        <v>246308</v>
      </c>
      <c r="K29" s="363">
        <v>0.1</v>
      </c>
      <c r="L29" s="364">
        <v>9503619</v>
      </c>
      <c r="M29" s="359">
        <v>5.2</v>
      </c>
      <c r="N29" s="365">
        <v>43508</v>
      </c>
      <c r="O29" s="359">
        <v>0</v>
      </c>
      <c r="P29" s="366" t="s">
        <v>673</v>
      </c>
      <c r="Q29" s="359" t="s">
        <v>673</v>
      </c>
      <c r="R29" s="346">
        <v>435401</v>
      </c>
      <c r="S29" s="355">
        <v>0.3</v>
      </c>
      <c r="T29" s="346">
        <v>358448</v>
      </c>
      <c r="U29" s="353">
        <v>0.2</v>
      </c>
      <c r="V29" s="350">
        <v>10128462</v>
      </c>
      <c r="W29" s="345">
        <v>5.6</v>
      </c>
      <c r="X29" s="373">
        <v>8761592</v>
      </c>
      <c r="Y29" s="373">
        <v>1366371</v>
      </c>
      <c r="Z29" s="346">
        <v>499</v>
      </c>
      <c r="AA29" s="346">
        <v>67436</v>
      </c>
      <c r="AB29" s="345">
        <v>0</v>
      </c>
      <c r="AC29" s="346">
        <v>1605301</v>
      </c>
      <c r="AD29" s="353">
        <v>0.9</v>
      </c>
      <c r="AE29" s="364">
        <v>1743226</v>
      </c>
      <c r="AF29" s="359">
        <v>1</v>
      </c>
      <c r="AG29" s="365">
        <v>1865276</v>
      </c>
      <c r="AH29" s="359">
        <v>1</v>
      </c>
      <c r="AI29" s="365">
        <v>30669814</v>
      </c>
      <c r="AJ29" s="396">
        <v>16.899999999999999</v>
      </c>
      <c r="AK29" s="399">
        <v>14003</v>
      </c>
      <c r="AL29" s="400">
        <v>0</v>
      </c>
      <c r="AM29" s="729">
        <v>11371564</v>
      </c>
      <c r="AN29" s="401">
        <v>6.3</v>
      </c>
      <c r="AO29" s="398">
        <v>1136147</v>
      </c>
      <c r="AP29" s="401">
        <v>0.6</v>
      </c>
      <c r="AQ29" s="399">
        <v>71760</v>
      </c>
      <c r="AR29" s="401">
        <v>0.1</v>
      </c>
      <c r="AS29" s="399">
        <v>1618456</v>
      </c>
      <c r="AT29" s="400">
        <v>0.9</v>
      </c>
      <c r="AU29" s="364">
        <v>2915589</v>
      </c>
      <c r="AV29" s="359">
        <v>1.6</v>
      </c>
      <c r="AW29" s="365">
        <v>2063280</v>
      </c>
      <c r="AX29" s="359">
        <v>1.1000000000000001</v>
      </c>
      <c r="AY29" s="365">
        <v>21945200</v>
      </c>
      <c r="AZ29" s="727">
        <v>12.1</v>
      </c>
      <c r="BA29" s="397">
        <v>181459419</v>
      </c>
      <c r="BB29" s="363">
        <v>100</v>
      </c>
      <c r="BC29" s="971"/>
    </row>
    <row r="30" spans="1:55" s="954" customFormat="1" ht="15.75" customHeight="1" x14ac:dyDescent="0.2">
      <c r="A30" s="63" t="s">
        <v>706</v>
      </c>
      <c r="B30" s="286">
        <v>44670511</v>
      </c>
      <c r="C30" s="287">
        <v>43.8</v>
      </c>
      <c r="D30" s="288">
        <v>880418</v>
      </c>
      <c r="E30" s="287">
        <v>0.9</v>
      </c>
      <c r="F30" s="288">
        <v>84127</v>
      </c>
      <c r="G30" s="287">
        <v>0.1</v>
      </c>
      <c r="H30" s="288">
        <v>160159</v>
      </c>
      <c r="I30" s="287">
        <v>0.2</v>
      </c>
      <c r="J30" s="288">
        <v>138058</v>
      </c>
      <c r="K30" s="289">
        <v>0.1</v>
      </c>
      <c r="L30" s="286">
        <v>5231443</v>
      </c>
      <c r="M30" s="287">
        <v>5.0999999999999996</v>
      </c>
      <c r="N30" s="288">
        <v>29911</v>
      </c>
      <c r="O30" s="287">
        <v>0</v>
      </c>
      <c r="P30" s="294">
        <v>0</v>
      </c>
      <c r="Q30" s="287">
        <v>0</v>
      </c>
      <c r="R30" s="284">
        <v>306441</v>
      </c>
      <c r="S30" s="304">
        <v>0.3</v>
      </c>
      <c r="T30" s="284">
        <v>179626</v>
      </c>
      <c r="U30" s="298">
        <v>0.2</v>
      </c>
      <c r="V30" s="281">
        <v>9824599</v>
      </c>
      <c r="W30" s="280">
        <v>9.6</v>
      </c>
      <c r="X30" s="285">
        <v>7643075</v>
      </c>
      <c r="Y30" s="285">
        <v>2181524</v>
      </c>
      <c r="Z30" s="294">
        <v>0</v>
      </c>
      <c r="AA30" s="284">
        <v>38762</v>
      </c>
      <c r="AB30" s="280">
        <v>0</v>
      </c>
      <c r="AC30" s="284">
        <v>294106</v>
      </c>
      <c r="AD30" s="298">
        <v>0.3</v>
      </c>
      <c r="AE30" s="286">
        <v>1219946</v>
      </c>
      <c r="AF30" s="287">
        <v>1.2</v>
      </c>
      <c r="AG30" s="288">
        <v>342578</v>
      </c>
      <c r="AH30" s="287">
        <v>0.3</v>
      </c>
      <c r="AI30" s="288">
        <v>15240738</v>
      </c>
      <c r="AJ30" s="292">
        <v>15</v>
      </c>
      <c r="AK30" s="321">
        <v>0</v>
      </c>
      <c r="AL30" s="325">
        <v>0</v>
      </c>
      <c r="AM30" s="322">
        <v>8713997</v>
      </c>
      <c r="AN30" s="324">
        <v>8.6</v>
      </c>
      <c r="AO30" s="741">
        <v>213059</v>
      </c>
      <c r="AP30" s="324">
        <v>0.2</v>
      </c>
      <c r="AQ30" s="321">
        <v>187837</v>
      </c>
      <c r="AR30" s="324">
        <v>0.2</v>
      </c>
      <c r="AS30" s="321">
        <v>1126496</v>
      </c>
      <c r="AT30" s="325">
        <v>1.1000000000000001</v>
      </c>
      <c r="AU30" s="286">
        <v>745505</v>
      </c>
      <c r="AV30" s="287">
        <v>0.7</v>
      </c>
      <c r="AW30" s="288">
        <v>3100362</v>
      </c>
      <c r="AX30" s="287">
        <v>3</v>
      </c>
      <c r="AY30" s="288">
        <v>9280955</v>
      </c>
      <c r="AZ30" s="728">
        <v>9.1</v>
      </c>
      <c r="BA30" s="320">
        <v>102009634</v>
      </c>
      <c r="BB30" s="289">
        <v>100</v>
      </c>
      <c r="BC30" s="971"/>
    </row>
    <row r="31" spans="1:55" s="954" customFormat="1" ht="15.75" customHeight="1" x14ac:dyDescent="0.2">
      <c r="A31" s="620" t="s">
        <v>705</v>
      </c>
      <c r="B31" s="364">
        <v>29368176</v>
      </c>
      <c r="C31" s="359">
        <v>39.9</v>
      </c>
      <c r="D31" s="365">
        <v>411409</v>
      </c>
      <c r="E31" s="359">
        <v>0.5</v>
      </c>
      <c r="F31" s="365">
        <v>44439</v>
      </c>
      <c r="G31" s="359">
        <v>0.1</v>
      </c>
      <c r="H31" s="365">
        <v>93444</v>
      </c>
      <c r="I31" s="359">
        <v>0.1</v>
      </c>
      <c r="J31" s="365">
        <v>78379</v>
      </c>
      <c r="K31" s="363">
        <v>0.1</v>
      </c>
      <c r="L31" s="364">
        <v>3999059</v>
      </c>
      <c r="M31" s="359">
        <v>5.4</v>
      </c>
      <c r="N31" s="365" t="s">
        <v>673</v>
      </c>
      <c r="O31" s="359" t="s">
        <v>673</v>
      </c>
      <c r="P31" s="365" t="s">
        <v>673</v>
      </c>
      <c r="Q31" s="365" t="s">
        <v>673</v>
      </c>
      <c r="R31" s="346">
        <v>133089</v>
      </c>
      <c r="S31" s="355">
        <v>0.2</v>
      </c>
      <c r="T31" s="346">
        <v>123980</v>
      </c>
      <c r="U31" s="353">
        <v>0.2</v>
      </c>
      <c r="V31" s="350">
        <v>7854281</v>
      </c>
      <c r="W31" s="345">
        <v>10.7</v>
      </c>
      <c r="X31" s="373">
        <v>7170624</v>
      </c>
      <c r="Y31" s="373">
        <v>683583</v>
      </c>
      <c r="Z31" s="365">
        <v>74</v>
      </c>
      <c r="AA31" s="346">
        <v>44100</v>
      </c>
      <c r="AB31" s="345">
        <v>0.1</v>
      </c>
      <c r="AC31" s="346">
        <v>641359</v>
      </c>
      <c r="AD31" s="353">
        <v>0.9</v>
      </c>
      <c r="AE31" s="364">
        <v>827351</v>
      </c>
      <c r="AF31" s="359">
        <v>1.1000000000000001</v>
      </c>
      <c r="AG31" s="365">
        <v>148895</v>
      </c>
      <c r="AH31" s="359">
        <v>0.2</v>
      </c>
      <c r="AI31" s="365">
        <v>12875979</v>
      </c>
      <c r="AJ31" s="396">
        <v>17.5</v>
      </c>
      <c r="AK31" s="399" t="s">
        <v>673</v>
      </c>
      <c r="AL31" s="400" t="s">
        <v>673</v>
      </c>
      <c r="AM31" s="729">
        <v>6001408</v>
      </c>
      <c r="AN31" s="401">
        <v>8.1</v>
      </c>
      <c r="AO31" s="398">
        <v>141555</v>
      </c>
      <c r="AP31" s="401">
        <v>0.2</v>
      </c>
      <c r="AQ31" s="399">
        <v>124377</v>
      </c>
      <c r="AR31" s="401">
        <v>0.2</v>
      </c>
      <c r="AS31" s="399">
        <v>739512</v>
      </c>
      <c r="AT31" s="400">
        <v>1</v>
      </c>
      <c r="AU31" s="364">
        <v>607528</v>
      </c>
      <c r="AV31" s="359">
        <v>0.8</v>
      </c>
      <c r="AW31" s="365">
        <v>1190979</v>
      </c>
      <c r="AX31" s="359">
        <v>1.6</v>
      </c>
      <c r="AY31" s="365">
        <v>8155100</v>
      </c>
      <c r="AZ31" s="727">
        <v>11.1</v>
      </c>
      <c r="BA31" s="397">
        <v>73604399</v>
      </c>
      <c r="BB31" s="363">
        <v>100</v>
      </c>
      <c r="BC31" s="971"/>
    </row>
    <row r="32" spans="1:55" s="954" customFormat="1" ht="15.75" customHeight="1" x14ac:dyDescent="0.2">
      <c r="A32" s="63" t="s">
        <v>278</v>
      </c>
      <c r="B32" s="286">
        <v>58508278</v>
      </c>
      <c r="C32" s="287">
        <v>39.4</v>
      </c>
      <c r="D32" s="288">
        <v>1298834</v>
      </c>
      <c r="E32" s="287">
        <v>0.9</v>
      </c>
      <c r="F32" s="288">
        <v>106797</v>
      </c>
      <c r="G32" s="287">
        <v>0.1</v>
      </c>
      <c r="H32" s="288">
        <v>181419</v>
      </c>
      <c r="I32" s="287">
        <v>0.1</v>
      </c>
      <c r="J32" s="288">
        <v>152151</v>
      </c>
      <c r="K32" s="289">
        <v>0.1</v>
      </c>
      <c r="L32" s="286">
        <v>7680849</v>
      </c>
      <c r="M32" s="287">
        <v>5.2</v>
      </c>
      <c r="N32" s="288">
        <v>52082</v>
      </c>
      <c r="O32" s="287">
        <v>0</v>
      </c>
      <c r="P32" s="294" t="s">
        <v>673</v>
      </c>
      <c r="Q32" s="287" t="s">
        <v>673</v>
      </c>
      <c r="R32" s="284">
        <v>307615</v>
      </c>
      <c r="S32" s="280">
        <v>0.2</v>
      </c>
      <c r="T32" s="284">
        <v>243575</v>
      </c>
      <c r="U32" s="298">
        <v>0.2</v>
      </c>
      <c r="V32" s="281">
        <v>20679954</v>
      </c>
      <c r="W32" s="280">
        <v>13.9</v>
      </c>
      <c r="X32" s="285">
        <v>18557509</v>
      </c>
      <c r="Y32" s="285">
        <v>2122445</v>
      </c>
      <c r="Z32" s="284" t="s">
        <v>673</v>
      </c>
      <c r="AA32" s="284">
        <v>65270</v>
      </c>
      <c r="AB32" s="280">
        <v>0</v>
      </c>
      <c r="AC32" s="284">
        <v>1868992</v>
      </c>
      <c r="AD32" s="298">
        <v>1.3</v>
      </c>
      <c r="AE32" s="286">
        <v>1838781</v>
      </c>
      <c r="AF32" s="287">
        <v>1.2</v>
      </c>
      <c r="AG32" s="288">
        <v>1439537</v>
      </c>
      <c r="AH32" s="287">
        <v>1</v>
      </c>
      <c r="AI32" s="288">
        <v>19436181</v>
      </c>
      <c r="AJ32" s="292">
        <v>13.1</v>
      </c>
      <c r="AK32" s="321" t="s">
        <v>673</v>
      </c>
      <c r="AL32" s="325" t="s">
        <v>673</v>
      </c>
      <c r="AM32" s="322">
        <v>8661421</v>
      </c>
      <c r="AN32" s="324">
        <v>5.8</v>
      </c>
      <c r="AO32" s="741">
        <v>774031</v>
      </c>
      <c r="AP32" s="324">
        <v>0.5</v>
      </c>
      <c r="AQ32" s="321">
        <v>1202513</v>
      </c>
      <c r="AR32" s="324">
        <v>0.8</v>
      </c>
      <c r="AS32" s="321">
        <v>2609609</v>
      </c>
      <c r="AT32" s="325">
        <v>1.8</v>
      </c>
      <c r="AU32" s="286">
        <v>2087395</v>
      </c>
      <c r="AV32" s="287">
        <v>1.4</v>
      </c>
      <c r="AW32" s="288">
        <v>7110436</v>
      </c>
      <c r="AX32" s="287">
        <v>4.8</v>
      </c>
      <c r="AY32" s="288">
        <v>12144600</v>
      </c>
      <c r="AZ32" s="728">
        <v>8.1999999999999993</v>
      </c>
      <c r="BA32" s="320">
        <v>148450320</v>
      </c>
      <c r="BB32" s="289">
        <v>100</v>
      </c>
      <c r="BC32" s="971"/>
    </row>
    <row r="33" spans="1:55" s="954" customFormat="1" ht="15.75" customHeight="1" x14ac:dyDescent="0.2">
      <c r="A33" s="620" t="s">
        <v>239</v>
      </c>
      <c r="B33" s="364">
        <v>66500606</v>
      </c>
      <c r="C33" s="359">
        <v>41.3</v>
      </c>
      <c r="D33" s="365">
        <v>1081840</v>
      </c>
      <c r="E33" s="359">
        <v>0.7</v>
      </c>
      <c r="F33" s="365">
        <v>160712</v>
      </c>
      <c r="G33" s="359">
        <v>0.1</v>
      </c>
      <c r="H33" s="365">
        <v>248178</v>
      </c>
      <c r="I33" s="359">
        <v>0.2</v>
      </c>
      <c r="J33" s="365">
        <v>211340</v>
      </c>
      <c r="K33" s="363">
        <v>0.1</v>
      </c>
      <c r="L33" s="364">
        <v>7929410</v>
      </c>
      <c r="M33" s="359">
        <v>4.9000000000000004</v>
      </c>
      <c r="N33" s="365">
        <v>18568</v>
      </c>
      <c r="O33" s="359">
        <v>0</v>
      </c>
      <c r="P33" s="366" t="s">
        <v>673</v>
      </c>
      <c r="Q33" s="359" t="s">
        <v>673</v>
      </c>
      <c r="R33" s="346">
        <v>348562</v>
      </c>
      <c r="S33" s="355">
        <v>0.2</v>
      </c>
      <c r="T33" s="346">
        <v>310026</v>
      </c>
      <c r="U33" s="353">
        <v>0.2</v>
      </c>
      <c r="V33" s="350">
        <v>7292377</v>
      </c>
      <c r="W33" s="345">
        <v>4.5</v>
      </c>
      <c r="X33" s="373">
        <v>6515017</v>
      </c>
      <c r="Y33" s="373">
        <v>777360</v>
      </c>
      <c r="Z33" s="346" t="s">
        <v>673</v>
      </c>
      <c r="AA33" s="346">
        <v>59847</v>
      </c>
      <c r="AB33" s="345">
        <v>0</v>
      </c>
      <c r="AC33" s="346">
        <v>2765651</v>
      </c>
      <c r="AD33" s="353">
        <v>1.7</v>
      </c>
      <c r="AE33" s="364">
        <v>3118726</v>
      </c>
      <c r="AF33" s="359">
        <v>1.9</v>
      </c>
      <c r="AG33" s="365">
        <v>620273</v>
      </c>
      <c r="AH33" s="359">
        <v>0.4</v>
      </c>
      <c r="AI33" s="365">
        <v>24912874</v>
      </c>
      <c r="AJ33" s="396">
        <v>15.5</v>
      </c>
      <c r="AK33" s="399">
        <v>10972</v>
      </c>
      <c r="AL33" s="400">
        <v>0</v>
      </c>
      <c r="AM33" s="729">
        <v>9626883</v>
      </c>
      <c r="AN33" s="401">
        <v>6</v>
      </c>
      <c r="AO33" s="398">
        <v>570296</v>
      </c>
      <c r="AP33" s="401">
        <v>0.4</v>
      </c>
      <c r="AQ33" s="399">
        <v>158823</v>
      </c>
      <c r="AR33" s="401">
        <v>0.1</v>
      </c>
      <c r="AS33" s="399">
        <v>1847486</v>
      </c>
      <c r="AT33" s="400">
        <v>1.1000000000000001</v>
      </c>
      <c r="AU33" s="364">
        <v>7235398</v>
      </c>
      <c r="AV33" s="359">
        <v>4.5</v>
      </c>
      <c r="AW33" s="365">
        <v>12728993</v>
      </c>
      <c r="AX33" s="359">
        <v>7.9</v>
      </c>
      <c r="AY33" s="365">
        <v>13323900</v>
      </c>
      <c r="AZ33" s="727">
        <v>8.3000000000000007</v>
      </c>
      <c r="BA33" s="397">
        <v>161081741</v>
      </c>
      <c r="BB33" s="363">
        <v>100</v>
      </c>
      <c r="BC33" s="971"/>
    </row>
    <row r="34" spans="1:55" s="954" customFormat="1" ht="15.75" customHeight="1" x14ac:dyDescent="0.2">
      <c r="A34" s="63" t="s">
        <v>545</v>
      </c>
      <c r="B34" s="286">
        <v>65381174</v>
      </c>
      <c r="C34" s="287">
        <v>50</v>
      </c>
      <c r="D34" s="288">
        <v>1365591</v>
      </c>
      <c r="E34" s="287">
        <v>1</v>
      </c>
      <c r="F34" s="288">
        <v>118587</v>
      </c>
      <c r="G34" s="287">
        <v>0.1</v>
      </c>
      <c r="H34" s="288">
        <v>337782</v>
      </c>
      <c r="I34" s="287">
        <v>0.3</v>
      </c>
      <c r="J34" s="288">
        <v>255961</v>
      </c>
      <c r="K34" s="289">
        <v>0.2</v>
      </c>
      <c r="L34" s="286">
        <v>7045944</v>
      </c>
      <c r="M34" s="287">
        <v>5.4</v>
      </c>
      <c r="N34" s="288" t="s">
        <v>673</v>
      </c>
      <c r="O34" s="287" t="s">
        <v>673</v>
      </c>
      <c r="P34" s="294" t="s">
        <v>673</v>
      </c>
      <c r="Q34" s="287" t="s">
        <v>673</v>
      </c>
      <c r="R34" s="284">
        <v>708491</v>
      </c>
      <c r="S34" s="280">
        <v>0.5</v>
      </c>
      <c r="T34" s="284">
        <v>333897</v>
      </c>
      <c r="U34" s="298">
        <v>0.3</v>
      </c>
      <c r="V34" s="281">
        <v>903181</v>
      </c>
      <c r="W34" s="280">
        <v>0.7</v>
      </c>
      <c r="X34" s="285">
        <v>499030</v>
      </c>
      <c r="Y34" s="285">
        <v>404151</v>
      </c>
      <c r="Z34" s="284" t="s">
        <v>673</v>
      </c>
      <c r="AA34" s="284">
        <v>72040</v>
      </c>
      <c r="AB34" s="280">
        <v>0.1</v>
      </c>
      <c r="AC34" s="284">
        <v>1115985</v>
      </c>
      <c r="AD34" s="298">
        <v>0.9</v>
      </c>
      <c r="AE34" s="286">
        <v>1996251</v>
      </c>
      <c r="AF34" s="287">
        <v>1.5</v>
      </c>
      <c r="AG34" s="288">
        <v>760619</v>
      </c>
      <c r="AH34" s="287">
        <v>0.6</v>
      </c>
      <c r="AI34" s="288">
        <v>18620000</v>
      </c>
      <c r="AJ34" s="292">
        <v>14.2</v>
      </c>
      <c r="AK34" s="321">
        <v>4022</v>
      </c>
      <c r="AL34" s="325">
        <v>0</v>
      </c>
      <c r="AM34" s="322">
        <v>9466392</v>
      </c>
      <c r="AN34" s="324">
        <v>7.2</v>
      </c>
      <c r="AO34" s="741">
        <v>425099</v>
      </c>
      <c r="AP34" s="324">
        <v>0.3</v>
      </c>
      <c r="AQ34" s="321">
        <v>208098</v>
      </c>
      <c r="AR34" s="324">
        <v>0.2</v>
      </c>
      <c r="AS34" s="321">
        <v>1221606</v>
      </c>
      <c r="AT34" s="325">
        <v>0.9</v>
      </c>
      <c r="AU34" s="286">
        <v>2124576</v>
      </c>
      <c r="AV34" s="287">
        <v>1.6</v>
      </c>
      <c r="AW34" s="288">
        <v>8252568</v>
      </c>
      <c r="AX34" s="287">
        <v>6.3</v>
      </c>
      <c r="AY34" s="288">
        <v>10038082</v>
      </c>
      <c r="AZ34" s="728">
        <v>7.7</v>
      </c>
      <c r="BA34" s="320">
        <v>130755946</v>
      </c>
      <c r="BB34" s="289">
        <v>100</v>
      </c>
      <c r="BC34" s="971"/>
    </row>
    <row r="35" spans="1:55" s="954" customFormat="1" ht="15.75" customHeight="1" x14ac:dyDescent="0.2">
      <c r="A35" s="620" t="s">
        <v>237</v>
      </c>
      <c r="B35" s="364">
        <v>70480482</v>
      </c>
      <c r="C35" s="359">
        <v>55.5</v>
      </c>
      <c r="D35" s="365">
        <v>912191</v>
      </c>
      <c r="E35" s="359">
        <v>0.7</v>
      </c>
      <c r="F35" s="365">
        <v>138111</v>
      </c>
      <c r="G35" s="359">
        <v>0.1</v>
      </c>
      <c r="H35" s="365">
        <v>393563</v>
      </c>
      <c r="I35" s="359">
        <v>0.3</v>
      </c>
      <c r="J35" s="365">
        <v>298724</v>
      </c>
      <c r="K35" s="363">
        <v>0.2</v>
      </c>
      <c r="L35" s="364">
        <v>7058020</v>
      </c>
      <c r="M35" s="359">
        <v>5.5</v>
      </c>
      <c r="N35" s="365">
        <v>89939</v>
      </c>
      <c r="O35" s="359">
        <v>0.1</v>
      </c>
      <c r="P35" s="366" t="s">
        <v>673</v>
      </c>
      <c r="Q35" s="359" t="s">
        <v>673</v>
      </c>
      <c r="R35" s="346">
        <v>525947</v>
      </c>
      <c r="S35" s="355">
        <v>0.4</v>
      </c>
      <c r="T35" s="346">
        <v>380680</v>
      </c>
      <c r="U35" s="353">
        <v>0.3</v>
      </c>
      <c r="V35" s="350">
        <v>519694</v>
      </c>
      <c r="W35" s="345">
        <v>0.4</v>
      </c>
      <c r="X35" s="373">
        <v>380293</v>
      </c>
      <c r="Y35" s="373">
        <v>139401</v>
      </c>
      <c r="Z35" s="346" t="s">
        <v>673</v>
      </c>
      <c r="AA35" s="346">
        <v>60989</v>
      </c>
      <c r="AB35" s="345">
        <v>0</v>
      </c>
      <c r="AC35" s="346">
        <v>1252351</v>
      </c>
      <c r="AD35" s="353">
        <v>1</v>
      </c>
      <c r="AE35" s="364">
        <v>2369078</v>
      </c>
      <c r="AF35" s="359">
        <v>1.9</v>
      </c>
      <c r="AG35" s="365">
        <v>633743</v>
      </c>
      <c r="AH35" s="359">
        <v>0.5</v>
      </c>
      <c r="AI35" s="365">
        <v>15827068</v>
      </c>
      <c r="AJ35" s="396">
        <v>12.4</v>
      </c>
      <c r="AK35" s="399" t="s">
        <v>673</v>
      </c>
      <c r="AL35" s="400" t="s">
        <v>673</v>
      </c>
      <c r="AM35" s="729">
        <v>7049705</v>
      </c>
      <c r="AN35" s="401">
        <v>5.5</v>
      </c>
      <c r="AO35" s="398">
        <v>752822</v>
      </c>
      <c r="AP35" s="401">
        <v>0.6</v>
      </c>
      <c r="AQ35" s="399">
        <v>80502</v>
      </c>
      <c r="AR35" s="401">
        <v>0.1</v>
      </c>
      <c r="AS35" s="399">
        <v>6944683</v>
      </c>
      <c r="AT35" s="400">
        <v>5.5</v>
      </c>
      <c r="AU35" s="364">
        <v>2253488</v>
      </c>
      <c r="AV35" s="359">
        <v>1.8</v>
      </c>
      <c r="AW35" s="365">
        <v>4273883</v>
      </c>
      <c r="AX35" s="359">
        <v>3.4</v>
      </c>
      <c r="AY35" s="365">
        <v>4777300</v>
      </c>
      <c r="AZ35" s="727">
        <v>3.8</v>
      </c>
      <c r="BA35" s="397">
        <v>127072963</v>
      </c>
      <c r="BB35" s="363">
        <v>100</v>
      </c>
      <c r="BC35" s="971"/>
    </row>
    <row r="36" spans="1:55" s="954" customFormat="1" ht="15.75" customHeight="1" x14ac:dyDescent="0.2">
      <c r="A36" s="63" t="s">
        <v>229</v>
      </c>
      <c r="B36" s="286">
        <v>116680140</v>
      </c>
      <c r="C36" s="287">
        <v>60.9</v>
      </c>
      <c r="D36" s="288">
        <v>1195481</v>
      </c>
      <c r="E36" s="287">
        <v>0.6</v>
      </c>
      <c r="F36" s="288">
        <v>165365</v>
      </c>
      <c r="G36" s="287">
        <v>0.1</v>
      </c>
      <c r="H36" s="288">
        <v>471257</v>
      </c>
      <c r="I36" s="287">
        <v>0.2</v>
      </c>
      <c r="J36" s="288">
        <v>357791</v>
      </c>
      <c r="K36" s="289">
        <v>0.2</v>
      </c>
      <c r="L36" s="286">
        <v>8629343</v>
      </c>
      <c r="M36" s="287">
        <v>4.5</v>
      </c>
      <c r="N36" s="288">
        <v>361837</v>
      </c>
      <c r="O36" s="287">
        <v>0.2</v>
      </c>
      <c r="P36" s="294" t="s">
        <v>673</v>
      </c>
      <c r="Q36" s="287" t="s">
        <v>673</v>
      </c>
      <c r="R36" s="284">
        <v>688793</v>
      </c>
      <c r="S36" s="280">
        <v>0.4</v>
      </c>
      <c r="T36" s="284">
        <v>369152</v>
      </c>
      <c r="U36" s="298">
        <v>0.2</v>
      </c>
      <c r="V36" s="281">
        <v>3964414</v>
      </c>
      <c r="W36" s="280">
        <v>2.1</v>
      </c>
      <c r="X36" s="285">
        <v>3710163</v>
      </c>
      <c r="Y36" s="285">
        <v>254251</v>
      </c>
      <c r="Z36" s="284" t="s">
        <v>673</v>
      </c>
      <c r="AA36" s="284">
        <v>60468</v>
      </c>
      <c r="AB36" s="280">
        <v>0</v>
      </c>
      <c r="AC36" s="284">
        <v>494977</v>
      </c>
      <c r="AD36" s="298">
        <v>0.3</v>
      </c>
      <c r="AE36" s="286">
        <v>2471087</v>
      </c>
      <c r="AF36" s="287">
        <v>1.3</v>
      </c>
      <c r="AG36" s="288">
        <v>788354</v>
      </c>
      <c r="AH36" s="287">
        <v>0.4</v>
      </c>
      <c r="AI36" s="288">
        <v>17313872</v>
      </c>
      <c r="AJ36" s="292">
        <v>9</v>
      </c>
      <c r="AK36" s="321" t="s">
        <v>673</v>
      </c>
      <c r="AL36" s="325" t="s">
        <v>673</v>
      </c>
      <c r="AM36" s="322">
        <v>8917912</v>
      </c>
      <c r="AN36" s="324">
        <v>4.7</v>
      </c>
      <c r="AO36" s="741">
        <v>564112</v>
      </c>
      <c r="AP36" s="324">
        <v>0.3</v>
      </c>
      <c r="AQ36" s="321">
        <v>26981</v>
      </c>
      <c r="AR36" s="324">
        <v>0</v>
      </c>
      <c r="AS36" s="321">
        <v>5308647</v>
      </c>
      <c r="AT36" s="325">
        <v>2.8</v>
      </c>
      <c r="AU36" s="286">
        <v>8658903</v>
      </c>
      <c r="AV36" s="287">
        <v>4.5</v>
      </c>
      <c r="AW36" s="288">
        <v>9841683</v>
      </c>
      <c r="AX36" s="287">
        <v>5.0999999999999996</v>
      </c>
      <c r="AY36" s="288">
        <v>4265100</v>
      </c>
      <c r="AZ36" s="728">
        <v>2.2000000000000002</v>
      </c>
      <c r="BA36" s="320">
        <v>191595669</v>
      </c>
      <c r="BB36" s="289">
        <v>100</v>
      </c>
      <c r="BC36" s="971"/>
    </row>
    <row r="37" spans="1:55" s="954" customFormat="1" ht="15.75" customHeight="1" x14ac:dyDescent="0.2">
      <c r="A37" s="620" t="s">
        <v>248</v>
      </c>
      <c r="B37" s="364">
        <v>50959154</v>
      </c>
      <c r="C37" s="359">
        <v>41.6</v>
      </c>
      <c r="D37" s="365">
        <v>756588</v>
      </c>
      <c r="E37" s="359">
        <v>0.6</v>
      </c>
      <c r="F37" s="365">
        <v>105409</v>
      </c>
      <c r="G37" s="359">
        <v>0.1</v>
      </c>
      <c r="H37" s="365">
        <v>207583</v>
      </c>
      <c r="I37" s="359">
        <v>0.2</v>
      </c>
      <c r="J37" s="365">
        <v>191939</v>
      </c>
      <c r="K37" s="363">
        <v>0.2</v>
      </c>
      <c r="L37" s="364">
        <v>5820144</v>
      </c>
      <c r="M37" s="359">
        <v>4.8</v>
      </c>
      <c r="N37" s="365">
        <v>174482</v>
      </c>
      <c r="O37" s="359">
        <v>0.1</v>
      </c>
      <c r="P37" s="366" t="s">
        <v>673</v>
      </c>
      <c r="Q37" s="359" t="s">
        <v>673</v>
      </c>
      <c r="R37" s="346">
        <v>306087</v>
      </c>
      <c r="S37" s="355">
        <v>0.3</v>
      </c>
      <c r="T37" s="346">
        <v>292876</v>
      </c>
      <c r="U37" s="353">
        <v>0.2</v>
      </c>
      <c r="V37" s="350">
        <f>SUM(X37,Y37,Z37)</f>
        <v>10306967</v>
      </c>
      <c r="W37" s="345">
        <v>8.4</v>
      </c>
      <c r="X37" s="373">
        <v>9521716</v>
      </c>
      <c r="Y37" s="373">
        <v>785243</v>
      </c>
      <c r="Z37" s="346">
        <v>8</v>
      </c>
      <c r="AA37" s="346">
        <v>42100</v>
      </c>
      <c r="AB37" s="345">
        <v>0</v>
      </c>
      <c r="AC37" s="346">
        <v>1693832</v>
      </c>
      <c r="AD37" s="353">
        <v>1.4</v>
      </c>
      <c r="AE37" s="364">
        <v>2299560</v>
      </c>
      <c r="AF37" s="359">
        <v>1.8</v>
      </c>
      <c r="AG37" s="365">
        <v>803367</v>
      </c>
      <c r="AH37" s="359">
        <v>0.6</v>
      </c>
      <c r="AI37" s="365">
        <v>22233131</v>
      </c>
      <c r="AJ37" s="396">
        <v>18.2</v>
      </c>
      <c r="AK37" s="399">
        <v>16082</v>
      </c>
      <c r="AL37" s="400">
        <v>0</v>
      </c>
      <c r="AM37" s="729">
        <v>7803978</v>
      </c>
      <c r="AN37" s="401">
        <v>6.4</v>
      </c>
      <c r="AO37" s="398">
        <v>487126</v>
      </c>
      <c r="AP37" s="401">
        <v>0.4</v>
      </c>
      <c r="AQ37" s="399">
        <v>70858</v>
      </c>
      <c r="AR37" s="401">
        <v>0.1</v>
      </c>
      <c r="AS37" s="399">
        <v>207432</v>
      </c>
      <c r="AT37" s="400">
        <v>0.2</v>
      </c>
      <c r="AU37" s="364">
        <v>4297243</v>
      </c>
      <c r="AV37" s="359">
        <v>3.5</v>
      </c>
      <c r="AW37" s="365">
        <v>2113650</v>
      </c>
      <c r="AX37" s="359">
        <v>1.7</v>
      </c>
      <c r="AY37" s="365">
        <v>11219600</v>
      </c>
      <c r="AZ37" s="727">
        <v>9.1999999999999993</v>
      </c>
      <c r="BA37" s="397">
        <f>SUM(B37,D37,F37,H37,J37,L37,N37,R37,T37,V37,AA37,AC37,AE37,AG37,AI37,AK37,AM37,AO37,AQ37,AS37,AU37,AW37,AY37)</f>
        <v>122409188</v>
      </c>
      <c r="BB37" s="363">
        <f>SUM(C37,E37,G37,I37,K37,M37,O37,S37,U37,W37,AB37,AD37,AF37,AH37,AJ37,AL37,AN37,AP37,AR37,AT37,AV37,AX37,AZ37)</f>
        <v>100.00000000000001</v>
      </c>
      <c r="BC37" s="971"/>
    </row>
    <row r="38" spans="1:55" s="954" customFormat="1" ht="15.75" customHeight="1" x14ac:dyDescent="0.2">
      <c r="A38" s="63" t="s">
        <v>546</v>
      </c>
      <c r="B38" s="286">
        <v>68896184</v>
      </c>
      <c r="C38" s="287">
        <v>46.3</v>
      </c>
      <c r="D38" s="288">
        <v>2349429</v>
      </c>
      <c r="E38" s="287">
        <v>1.6</v>
      </c>
      <c r="F38" s="288">
        <v>179065</v>
      </c>
      <c r="G38" s="287">
        <v>0.1</v>
      </c>
      <c r="H38" s="288">
        <v>426386</v>
      </c>
      <c r="I38" s="287">
        <v>0.3</v>
      </c>
      <c r="J38" s="288">
        <v>361787</v>
      </c>
      <c r="K38" s="289">
        <v>0.3</v>
      </c>
      <c r="L38" s="286">
        <v>6604525</v>
      </c>
      <c r="M38" s="287">
        <v>4.4000000000000004</v>
      </c>
      <c r="N38" s="288">
        <v>0</v>
      </c>
      <c r="O38" s="287">
        <v>0</v>
      </c>
      <c r="P38" s="294">
        <v>0</v>
      </c>
      <c r="Q38" s="287">
        <v>0</v>
      </c>
      <c r="R38" s="284">
        <v>322206</v>
      </c>
      <c r="S38" s="280">
        <v>0.2</v>
      </c>
      <c r="T38" s="284">
        <v>308319</v>
      </c>
      <c r="U38" s="298">
        <v>0.2</v>
      </c>
      <c r="V38" s="281">
        <v>5624269</v>
      </c>
      <c r="W38" s="280">
        <v>3.8</v>
      </c>
      <c r="X38" s="285">
        <v>4940681</v>
      </c>
      <c r="Y38" s="285">
        <v>683588</v>
      </c>
      <c r="Z38" s="284">
        <v>37</v>
      </c>
      <c r="AA38" s="284">
        <v>41149</v>
      </c>
      <c r="AB38" s="280">
        <v>0</v>
      </c>
      <c r="AC38" s="284">
        <v>1856960</v>
      </c>
      <c r="AD38" s="298">
        <v>1.3</v>
      </c>
      <c r="AE38" s="286">
        <v>2315019</v>
      </c>
      <c r="AF38" s="287">
        <v>1.6</v>
      </c>
      <c r="AG38" s="288">
        <v>307967</v>
      </c>
      <c r="AH38" s="287">
        <v>0.2</v>
      </c>
      <c r="AI38" s="288">
        <v>30386429</v>
      </c>
      <c r="AJ38" s="292">
        <v>20.399999999999999</v>
      </c>
      <c r="AK38" s="321">
        <v>0</v>
      </c>
      <c r="AL38" s="325">
        <v>0</v>
      </c>
      <c r="AM38" s="322">
        <v>9659746</v>
      </c>
      <c r="AN38" s="324">
        <v>6.5</v>
      </c>
      <c r="AO38" s="741">
        <v>452648</v>
      </c>
      <c r="AP38" s="324">
        <v>0.3</v>
      </c>
      <c r="AQ38" s="321">
        <v>48640</v>
      </c>
      <c r="AR38" s="324">
        <v>0</v>
      </c>
      <c r="AS38" s="321">
        <v>2232355</v>
      </c>
      <c r="AT38" s="325">
        <v>1.5</v>
      </c>
      <c r="AU38" s="286">
        <v>1812815</v>
      </c>
      <c r="AV38" s="287">
        <v>1.2</v>
      </c>
      <c r="AW38" s="288">
        <v>2754340</v>
      </c>
      <c r="AX38" s="287">
        <v>1.9</v>
      </c>
      <c r="AY38" s="288">
        <v>11737875</v>
      </c>
      <c r="AZ38" s="728">
        <v>7.9</v>
      </c>
      <c r="BA38" s="320">
        <v>148678113</v>
      </c>
      <c r="BB38" s="289">
        <v>100</v>
      </c>
      <c r="BC38" s="971"/>
    </row>
    <row r="39" spans="1:55" s="954" customFormat="1" ht="15.75" customHeight="1" x14ac:dyDescent="0.2">
      <c r="A39" s="620" t="s">
        <v>709</v>
      </c>
      <c r="B39" s="364">
        <v>67264653</v>
      </c>
      <c r="C39" s="359">
        <v>51.5</v>
      </c>
      <c r="D39" s="365">
        <v>558403</v>
      </c>
      <c r="E39" s="359">
        <v>0.4</v>
      </c>
      <c r="F39" s="365">
        <v>166813</v>
      </c>
      <c r="G39" s="359">
        <v>0.1</v>
      </c>
      <c r="H39" s="365">
        <v>397318</v>
      </c>
      <c r="I39" s="359">
        <v>0.3</v>
      </c>
      <c r="J39" s="365">
        <v>337371</v>
      </c>
      <c r="K39" s="363">
        <v>0.3</v>
      </c>
      <c r="L39" s="376">
        <v>6438868</v>
      </c>
      <c r="M39" s="359">
        <v>4.9000000000000004</v>
      </c>
      <c r="N39" s="365" t="s">
        <v>673</v>
      </c>
      <c r="O39" s="359" t="s">
        <v>673</v>
      </c>
      <c r="P39" s="366">
        <v>0</v>
      </c>
      <c r="Q39" s="359">
        <v>0</v>
      </c>
      <c r="R39" s="346">
        <v>302486</v>
      </c>
      <c r="S39" s="355">
        <v>0.2</v>
      </c>
      <c r="T39" s="346">
        <v>288208</v>
      </c>
      <c r="U39" s="353">
        <v>0.2</v>
      </c>
      <c r="V39" s="350">
        <v>858653</v>
      </c>
      <c r="W39" s="345">
        <v>0.7</v>
      </c>
      <c r="X39" s="374">
        <v>585219</v>
      </c>
      <c r="Y39" s="346">
        <v>273396</v>
      </c>
      <c r="Z39" s="373">
        <v>38</v>
      </c>
      <c r="AA39" s="346">
        <v>38172</v>
      </c>
      <c r="AB39" s="345">
        <v>0</v>
      </c>
      <c r="AC39" s="346">
        <v>1194818</v>
      </c>
      <c r="AD39" s="353">
        <v>0.9</v>
      </c>
      <c r="AE39" s="364">
        <v>2492499</v>
      </c>
      <c r="AF39" s="359">
        <v>1.9</v>
      </c>
      <c r="AG39" s="365">
        <v>579487</v>
      </c>
      <c r="AH39" s="359">
        <v>0.4</v>
      </c>
      <c r="AI39" s="365">
        <v>22917737</v>
      </c>
      <c r="AJ39" s="396">
        <v>17.600000000000001</v>
      </c>
      <c r="AK39" s="399">
        <v>0</v>
      </c>
      <c r="AL39" s="400">
        <v>0</v>
      </c>
      <c r="AM39" s="729">
        <v>9093305</v>
      </c>
      <c r="AN39" s="401">
        <v>7</v>
      </c>
      <c r="AO39" s="398">
        <v>1903064</v>
      </c>
      <c r="AP39" s="401">
        <v>1.5</v>
      </c>
      <c r="AQ39" s="399">
        <v>159841</v>
      </c>
      <c r="AR39" s="401">
        <v>0.1</v>
      </c>
      <c r="AS39" s="399">
        <v>2739095</v>
      </c>
      <c r="AT39" s="400">
        <v>2.1</v>
      </c>
      <c r="AU39" s="364">
        <v>4183747</v>
      </c>
      <c r="AV39" s="359">
        <v>3.2</v>
      </c>
      <c r="AW39" s="365">
        <v>3003817</v>
      </c>
      <c r="AX39" s="359">
        <v>2.2999999999999998</v>
      </c>
      <c r="AY39" s="365">
        <v>5705100</v>
      </c>
      <c r="AZ39" s="727">
        <v>4.4000000000000004</v>
      </c>
      <c r="BA39" s="397">
        <f>B39+D39+F39+H39+J39+L39+R39+T39+V39+AA39+AC39+AE39+AG39+AI39+AM39+AO39+AQ39+AS39+AU39+AW39+AY39</f>
        <v>130623455</v>
      </c>
      <c r="BB39" s="363">
        <v>100</v>
      </c>
      <c r="BC39" s="971"/>
    </row>
    <row r="40" spans="1:55" s="954" customFormat="1" ht="15.75" customHeight="1" x14ac:dyDescent="0.2">
      <c r="A40" s="63" t="s">
        <v>547</v>
      </c>
      <c r="B40" s="286">
        <v>50417484</v>
      </c>
      <c r="C40" s="287">
        <v>40.6</v>
      </c>
      <c r="D40" s="288">
        <v>593463</v>
      </c>
      <c r="E40" s="287">
        <v>0.5</v>
      </c>
      <c r="F40" s="288">
        <v>126065</v>
      </c>
      <c r="G40" s="287">
        <v>0.1</v>
      </c>
      <c r="H40" s="288">
        <v>299942</v>
      </c>
      <c r="I40" s="287">
        <v>0.2</v>
      </c>
      <c r="J40" s="288">
        <v>253929</v>
      </c>
      <c r="K40" s="289">
        <v>0.2</v>
      </c>
      <c r="L40" s="286">
        <v>5734316</v>
      </c>
      <c r="M40" s="287">
        <v>4.5999999999999996</v>
      </c>
      <c r="N40" s="288">
        <v>45527</v>
      </c>
      <c r="O40" s="287">
        <v>0</v>
      </c>
      <c r="P40" s="294">
        <v>0</v>
      </c>
      <c r="Q40" s="287">
        <v>0</v>
      </c>
      <c r="R40" s="284">
        <v>321240</v>
      </c>
      <c r="S40" s="280">
        <v>0.3</v>
      </c>
      <c r="T40" s="284">
        <v>294227</v>
      </c>
      <c r="U40" s="298">
        <v>0.2</v>
      </c>
      <c r="V40" s="281">
        <v>9726106</v>
      </c>
      <c r="W40" s="280">
        <v>7.8</v>
      </c>
      <c r="X40" s="285">
        <v>9046814</v>
      </c>
      <c r="Y40" s="285">
        <v>679292</v>
      </c>
      <c r="Z40" s="284">
        <v>0</v>
      </c>
      <c r="AA40" s="284">
        <v>41850</v>
      </c>
      <c r="AB40" s="280">
        <v>0</v>
      </c>
      <c r="AC40" s="284">
        <v>1106703</v>
      </c>
      <c r="AD40" s="298">
        <v>0.9</v>
      </c>
      <c r="AE40" s="286">
        <v>2088856</v>
      </c>
      <c r="AF40" s="287">
        <v>1.7</v>
      </c>
      <c r="AG40" s="288">
        <v>503563</v>
      </c>
      <c r="AH40" s="287">
        <v>0.4</v>
      </c>
      <c r="AI40" s="288">
        <v>24406997</v>
      </c>
      <c r="AJ40" s="292">
        <v>19.600000000000001</v>
      </c>
      <c r="AK40" s="321">
        <v>0</v>
      </c>
      <c r="AL40" s="325">
        <v>0</v>
      </c>
      <c r="AM40" s="322">
        <v>8164486</v>
      </c>
      <c r="AN40" s="324">
        <v>6.6</v>
      </c>
      <c r="AO40" s="741">
        <v>278950</v>
      </c>
      <c r="AP40" s="324">
        <v>0.2</v>
      </c>
      <c r="AQ40" s="321">
        <v>187262</v>
      </c>
      <c r="AR40" s="324">
        <v>0.2</v>
      </c>
      <c r="AS40" s="321">
        <v>5239354</v>
      </c>
      <c r="AT40" s="325">
        <v>4.2</v>
      </c>
      <c r="AU40" s="286">
        <v>2108420</v>
      </c>
      <c r="AV40" s="287">
        <v>1.7</v>
      </c>
      <c r="AW40" s="288">
        <v>1412879</v>
      </c>
      <c r="AX40" s="287">
        <v>1.1000000000000001</v>
      </c>
      <c r="AY40" s="288">
        <v>10968800</v>
      </c>
      <c r="AZ40" s="728">
        <v>8.8000000000000007</v>
      </c>
      <c r="BA40" s="320">
        <v>124320419</v>
      </c>
      <c r="BB40" s="289">
        <v>100</v>
      </c>
      <c r="BC40" s="971"/>
    </row>
    <row r="41" spans="1:55" s="954" customFormat="1" ht="15.75" customHeight="1" x14ac:dyDescent="0.2">
      <c r="A41" s="620" t="s">
        <v>548</v>
      </c>
      <c r="B41" s="364">
        <v>56614423</v>
      </c>
      <c r="C41" s="359">
        <v>41.8</v>
      </c>
      <c r="D41" s="365">
        <v>624697</v>
      </c>
      <c r="E41" s="359">
        <v>0.5</v>
      </c>
      <c r="F41" s="365">
        <v>139430</v>
      </c>
      <c r="G41" s="359">
        <v>0.1</v>
      </c>
      <c r="H41" s="365">
        <v>331867</v>
      </c>
      <c r="I41" s="359">
        <v>0.2</v>
      </c>
      <c r="J41" s="365">
        <v>281253</v>
      </c>
      <c r="K41" s="363">
        <v>0.2</v>
      </c>
      <c r="L41" s="364">
        <v>6612245</v>
      </c>
      <c r="M41" s="359">
        <v>4.9000000000000004</v>
      </c>
      <c r="N41" s="365">
        <v>70036</v>
      </c>
      <c r="O41" s="359">
        <v>0.1</v>
      </c>
      <c r="P41" s="366" t="s">
        <v>673</v>
      </c>
      <c r="Q41" s="359" t="s">
        <v>673</v>
      </c>
      <c r="R41" s="346">
        <v>337777</v>
      </c>
      <c r="S41" s="355">
        <v>0.3</v>
      </c>
      <c r="T41" s="346">
        <v>329981</v>
      </c>
      <c r="U41" s="353">
        <v>0.2</v>
      </c>
      <c r="V41" s="350">
        <v>12319373</v>
      </c>
      <c r="W41" s="345">
        <v>9.1</v>
      </c>
      <c r="X41" s="373">
        <v>11933237</v>
      </c>
      <c r="Y41" s="373">
        <v>386136</v>
      </c>
      <c r="Z41" s="346" t="s">
        <v>673</v>
      </c>
      <c r="AA41" s="346">
        <v>51287</v>
      </c>
      <c r="AB41" s="345">
        <v>0</v>
      </c>
      <c r="AC41" s="346">
        <v>1395894</v>
      </c>
      <c r="AD41" s="353">
        <v>1</v>
      </c>
      <c r="AE41" s="364">
        <v>1923184</v>
      </c>
      <c r="AF41" s="359">
        <v>1.4</v>
      </c>
      <c r="AG41" s="365">
        <v>545643</v>
      </c>
      <c r="AH41" s="359">
        <v>0.4</v>
      </c>
      <c r="AI41" s="365">
        <v>26309842</v>
      </c>
      <c r="AJ41" s="396">
        <v>19.399999999999999</v>
      </c>
      <c r="AK41" s="399" t="s">
        <v>673</v>
      </c>
      <c r="AL41" s="400" t="s">
        <v>673</v>
      </c>
      <c r="AM41" s="729">
        <v>11004160</v>
      </c>
      <c r="AN41" s="401">
        <v>8.1</v>
      </c>
      <c r="AO41" s="398">
        <v>710232</v>
      </c>
      <c r="AP41" s="401">
        <v>0.5</v>
      </c>
      <c r="AQ41" s="399">
        <v>130450</v>
      </c>
      <c r="AR41" s="401">
        <v>0.1</v>
      </c>
      <c r="AS41" s="399">
        <v>548012</v>
      </c>
      <c r="AT41" s="400">
        <v>0.4</v>
      </c>
      <c r="AU41" s="364">
        <v>1762065</v>
      </c>
      <c r="AV41" s="359">
        <v>1.3</v>
      </c>
      <c r="AW41" s="365">
        <v>1247326</v>
      </c>
      <c r="AX41" s="359">
        <v>0.9</v>
      </c>
      <c r="AY41" s="365">
        <v>12309873</v>
      </c>
      <c r="AZ41" s="727">
        <v>9.1</v>
      </c>
      <c r="BA41" s="397">
        <v>135599050</v>
      </c>
      <c r="BB41" s="363">
        <v>100</v>
      </c>
      <c r="BC41" s="971"/>
    </row>
    <row r="42" spans="1:55" s="954" customFormat="1" ht="15.75" customHeight="1" x14ac:dyDescent="0.2">
      <c r="A42" s="63" t="s">
        <v>704</v>
      </c>
      <c r="B42" s="286">
        <v>38613772</v>
      </c>
      <c r="C42" s="287">
        <v>37.700000000000003</v>
      </c>
      <c r="D42" s="288">
        <v>431161</v>
      </c>
      <c r="E42" s="287">
        <v>0.4</v>
      </c>
      <c r="F42" s="288">
        <v>84086</v>
      </c>
      <c r="G42" s="287">
        <v>0.1</v>
      </c>
      <c r="H42" s="288">
        <v>200275</v>
      </c>
      <c r="I42" s="287">
        <v>0.2</v>
      </c>
      <c r="J42" s="288">
        <v>170044</v>
      </c>
      <c r="K42" s="289">
        <v>0.2</v>
      </c>
      <c r="L42" s="286">
        <v>4740824</v>
      </c>
      <c r="M42" s="287">
        <v>4.5999999999999996</v>
      </c>
      <c r="N42" s="288">
        <v>0</v>
      </c>
      <c r="O42" s="287">
        <v>0</v>
      </c>
      <c r="P42" s="294">
        <v>0</v>
      </c>
      <c r="Q42" s="287">
        <v>0</v>
      </c>
      <c r="R42" s="284">
        <v>232900</v>
      </c>
      <c r="S42" s="280">
        <v>0.2</v>
      </c>
      <c r="T42" s="284">
        <v>254476</v>
      </c>
      <c r="U42" s="298">
        <v>0.2</v>
      </c>
      <c r="V42" s="281">
        <v>11385331</v>
      </c>
      <c r="W42" s="280">
        <v>11.1</v>
      </c>
      <c r="X42" s="285">
        <v>10781698</v>
      </c>
      <c r="Y42" s="285">
        <v>603589</v>
      </c>
      <c r="Z42" s="284">
        <v>44</v>
      </c>
      <c r="AA42" s="284">
        <v>35168</v>
      </c>
      <c r="AB42" s="280">
        <v>0</v>
      </c>
      <c r="AC42" s="284">
        <v>1202964</v>
      </c>
      <c r="AD42" s="298">
        <v>1.2</v>
      </c>
      <c r="AE42" s="286">
        <v>1056035</v>
      </c>
      <c r="AF42" s="287">
        <v>1</v>
      </c>
      <c r="AG42" s="288">
        <v>550878</v>
      </c>
      <c r="AH42" s="287">
        <v>0.6</v>
      </c>
      <c r="AI42" s="288">
        <v>22220342</v>
      </c>
      <c r="AJ42" s="292">
        <v>21.6</v>
      </c>
      <c r="AK42" s="321">
        <v>47056</v>
      </c>
      <c r="AL42" s="325">
        <v>0</v>
      </c>
      <c r="AM42" s="322">
        <v>7891314</v>
      </c>
      <c r="AN42" s="324">
        <v>7.7</v>
      </c>
      <c r="AO42" s="741">
        <v>370614</v>
      </c>
      <c r="AP42" s="324">
        <v>0.4</v>
      </c>
      <c r="AQ42" s="321">
        <v>106933</v>
      </c>
      <c r="AR42" s="324">
        <v>0.1</v>
      </c>
      <c r="AS42" s="321">
        <v>260017</v>
      </c>
      <c r="AT42" s="325">
        <v>0.3</v>
      </c>
      <c r="AU42" s="286">
        <v>54119</v>
      </c>
      <c r="AV42" s="287">
        <v>0.1</v>
      </c>
      <c r="AW42" s="288">
        <v>1099660</v>
      </c>
      <c r="AX42" s="287">
        <v>1.1000000000000001</v>
      </c>
      <c r="AY42" s="288">
        <v>11524144</v>
      </c>
      <c r="AZ42" s="728">
        <v>11.2</v>
      </c>
      <c r="BA42" s="320">
        <v>102532113</v>
      </c>
      <c r="BB42" s="289">
        <v>100</v>
      </c>
      <c r="BC42" s="971"/>
    </row>
    <row r="43" spans="1:55" s="954" customFormat="1" ht="15.75" customHeight="1" x14ac:dyDescent="0.2">
      <c r="A43" s="620" t="s">
        <v>703</v>
      </c>
      <c r="B43" s="364">
        <v>28611217</v>
      </c>
      <c r="C43" s="359">
        <v>33.6</v>
      </c>
      <c r="D43" s="365">
        <v>336758</v>
      </c>
      <c r="E43" s="359">
        <v>0.4</v>
      </c>
      <c r="F43" s="365">
        <v>68881</v>
      </c>
      <c r="G43" s="359">
        <v>0.1</v>
      </c>
      <c r="H43" s="365">
        <v>163947</v>
      </c>
      <c r="I43" s="359">
        <v>0.2</v>
      </c>
      <c r="J43" s="365">
        <v>138939</v>
      </c>
      <c r="K43" s="363">
        <v>0.2</v>
      </c>
      <c r="L43" s="364">
        <v>3878741</v>
      </c>
      <c r="M43" s="359">
        <v>4.5</v>
      </c>
      <c r="N43" s="365" t="s">
        <v>673</v>
      </c>
      <c r="O43" s="359" t="s">
        <v>673</v>
      </c>
      <c r="P43" s="366" t="s">
        <v>673</v>
      </c>
      <c r="Q43" s="359" t="s">
        <v>673</v>
      </c>
      <c r="R43" s="346">
        <v>182280</v>
      </c>
      <c r="S43" s="355">
        <v>0.2</v>
      </c>
      <c r="T43" s="346">
        <v>173261</v>
      </c>
      <c r="U43" s="353">
        <v>0.2</v>
      </c>
      <c r="V43" s="350">
        <v>12183996</v>
      </c>
      <c r="W43" s="345">
        <v>14.3</v>
      </c>
      <c r="X43" s="373">
        <v>11469038</v>
      </c>
      <c r="Y43" s="373">
        <v>714958</v>
      </c>
      <c r="Z43" s="346" t="s">
        <v>673</v>
      </c>
      <c r="AA43" s="346">
        <v>27997</v>
      </c>
      <c r="AB43" s="345">
        <v>0</v>
      </c>
      <c r="AC43" s="346">
        <v>781982</v>
      </c>
      <c r="AD43" s="353">
        <v>0.9</v>
      </c>
      <c r="AE43" s="364">
        <v>555025</v>
      </c>
      <c r="AF43" s="359">
        <v>0.7</v>
      </c>
      <c r="AG43" s="365">
        <v>325682</v>
      </c>
      <c r="AH43" s="359">
        <v>0.4</v>
      </c>
      <c r="AI43" s="365">
        <v>19830309</v>
      </c>
      <c r="AJ43" s="396">
        <v>23.3</v>
      </c>
      <c r="AK43" s="399" t="s">
        <v>673</v>
      </c>
      <c r="AL43" s="400" t="s">
        <v>673</v>
      </c>
      <c r="AM43" s="729">
        <v>8447013</v>
      </c>
      <c r="AN43" s="401">
        <v>9.9</v>
      </c>
      <c r="AO43" s="398">
        <v>128992</v>
      </c>
      <c r="AP43" s="401">
        <v>0.1</v>
      </c>
      <c r="AQ43" s="399">
        <v>219541</v>
      </c>
      <c r="AR43" s="401">
        <v>0.3</v>
      </c>
      <c r="AS43" s="399">
        <v>1623398</v>
      </c>
      <c r="AT43" s="400">
        <v>1.9</v>
      </c>
      <c r="AU43" s="364">
        <v>1624990</v>
      </c>
      <c r="AV43" s="359">
        <v>1.9</v>
      </c>
      <c r="AW43" s="365">
        <v>1087340</v>
      </c>
      <c r="AX43" s="359">
        <v>1.3</v>
      </c>
      <c r="AY43" s="365">
        <v>4800100</v>
      </c>
      <c r="AZ43" s="727">
        <v>5.6</v>
      </c>
      <c r="BA43" s="397">
        <v>85190389</v>
      </c>
      <c r="BB43" s="363">
        <v>100</v>
      </c>
      <c r="BC43" s="971"/>
    </row>
    <row r="44" spans="1:55" s="954" customFormat="1" ht="15.75" customHeight="1" x14ac:dyDescent="0.2">
      <c r="A44" s="63" t="s">
        <v>549</v>
      </c>
      <c r="B44" s="286">
        <v>77047930</v>
      </c>
      <c r="C44" s="287">
        <v>37.6</v>
      </c>
      <c r="D44" s="288">
        <v>756054</v>
      </c>
      <c r="E44" s="287">
        <v>0.4</v>
      </c>
      <c r="F44" s="288">
        <v>146239</v>
      </c>
      <c r="G44" s="287">
        <v>0.1</v>
      </c>
      <c r="H44" s="288">
        <v>348152</v>
      </c>
      <c r="I44" s="287">
        <v>0.2</v>
      </c>
      <c r="J44" s="288">
        <v>295244</v>
      </c>
      <c r="K44" s="289">
        <v>0.1</v>
      </c>
      <c r="L44" s="286">
        <v>9098982</v>
      </c>
      <c r="M44" s="287">
        <v>4.4000000000000004</v>
      </c>
      <c r="N44" s="288" t="s">
        <v>673</v>
      </c>
      <c r="O44" s="287" t="s">
        <v>673</v>
      </c>
      <c r="P44" s="294" t="s">
        <v>673</v>
      </c>
      <c r="Q44" s="287" t="s">
        <v>673</v>
      </c>
      <c r="R44" s="284">
        <v>409207</v>
      </c>
      <c r="S44" s="280">
        <v>0.2</v>
      </c>
      <c r="T44" s="284">
        <v>404338</v>
      </c>
      <c r="U44" s="298">
        <v>0.2</v>
      </c>
      <c r="V44" s="281">
        <v>20023576</v>
      </c>
      <c r="W44" s="280">
        <v>9.8000000000000007</v>
      </c>
      <c r="X44" s="285">
        <v>19425443</v>
      </c>
      <c r="Y44" s="285">
        <v>598114</v>
      </c>
      <c r="Z44" s="284">
        <v>19</v>
      </c>
      <c r="AA44" s="284">
        <v>65428</v>
      </c>
      <c r="AB44" s="280">
        <v>0</v>
      </c>
      <c r="AC44" s="284">
        <v>2325392</v>
      </c>
      <c r="AD44" s="298">
        <v>1.1000000000000001</v>
      </c>
      <c r="AE44" s="286">
        <v>2246068</v>
      </c>
      <c r="AF44" s="287">
        <v>1.1000000000000001</v>
      </c>
      <c r="AG44" s="288">
        <v>339764</v>
      </c>
      <c r="AH44" s="287">
        <v>0.2</v>
      </c>
      <c r="AI44" s="288">
        <v>49042291</v>
      </c>
      <c r="AJ44" s="292">
        <v>23.9</v>
      </c>
      <c r="AK44" s="321" t="s">
        <v>673</v>
      </c>
      <c r="AL44" s="325" t="s">
        <v>673</v>
      </c>
      <c r="AM44" s="322">
        <v>13176684</v>
      </c>
      <c r="AN44" s="324">
        <v>6.4</v>
      </c>
      <c r="AO44" s="741">
        <v>992218</v>
      </c>
      <c r="AP44" s="324">
        <v>0.5</v>
      </c>
      <c r="AQ44" s="321">
        <v>164146</v>
      </c>
      <c r="AR44" s="324">
        <v>0.1</v>
      </c>
      <c r="AS44" s="321">
        <v>1742543</v>
      </c>
      <c r="AT44" s="325">
        <v>0.8</v>
      </c>
      <c r="AU44" s="286">
        <v>2150346</v>
      </c>
      <c r="AV44" s="287">
        <v>1</v>
      </c>
      <c r="AW44" s="288">
        <v>4585746</v>
      </c>
      <c r="AX44" s="287">
        <v>2.2000000000000002</v>
      </c>
      <c r="AY44" s="288">
        <v>19825100</v>
      </c>
      <c r="AZ44" s="728">
        <v>9.6999999999999993</v>
      </c>
      <c r="BA44" s="320">
        <v>205185448</v>
      </c>
      <c r="BB44" s="289">
        <v>100</v>
      </c>
      <c r="BC44" s="971"/>
    </row>
    <row r="45" spans="1:55" s="954" customFormat="1" ht="15.75" customHeight="1" x14ac:dyDescent="0.2">
      <c r="A45" s="620" t="s">
        <v>550</v>
      </c>
      <c r="B45" s="364">
        <v>96205981</v>
      </c>
      <c r="C45" s="359">
        <v>46.2</v>
      </c>
      <c r="D45" s="365">
        <v>1416365</v>
      </c>
      <c r="E45" s="359">
        <v>0.7</v>
      </c>
      <c r="F45" s="365">
        <v>157018</v>
      </c>
      <c r="G45" s="359">
        <v>0.1</v>
      </c>
      <c r="H45" s="365">
        <v>470590</v>
      </c>
      <c r="I45" s="359">
        <v>0.2</v>
      </c>
      <c r="J45" s="365">
        <v>373277</v>
      </c>
      <c r="K45" s="363">
        <v>0.2</v>
      </c>
      <c r="L45" s="364">
        <v>9778848</v>
      </c>
      <c r="M45" s="359">
        <v>4.7</v>
      </c>
      <c r="N45" s="365">
        <v>47639</v>
      </c>
      <c r="O45" s="359">
        <v>0</v>
      </c>
      <c r="P45" s="366" t="s">
        <v>673</v>
      </c>
      <c r="Q45" s="359" t="s">
        <v>673</v>
      </c>
      <c r="R45" s="346">
        <v>567476</v>
      </c>
      <c r="S45" s="355">
        <v>0.3</v>
      </c>
      <c r="T45" s="346">
        <v>468297</v>
      </c>
      <c r="U45" s="353">
        <v>0.2</v>
      </c>
      <c r="V45" s="350">
        <v>12354850</v>
      </c>
      <c r="W45" s="345">
        <v>5.9</v>
      </c>
      <c r="X45" s="373">
        <v>11112154</v>
      </c>
      <c r="Y45" s="373">
        <v>1242696</v>
      </c>
      <c r="Z45" s="346" t="s">
        <v>673</v>
      </c>
      <c r="AA45" s="346">
        <v>97101</v>
      </c>
      <c r="AB45" s="345">
        <v>0.1</v>
      </c>
      <c r="AC45" s="346">
        <v>1642098</v>
      </c>
      <c r="AD45" s="353">
        <v>0.8</v>
      </c>
      <c r="AE45" s="364">
        <v>6529400</v>
      </c>
      <c r="AF45" s="359">
        <v>3.1</v>
      </c>
      <c r="AG45" s="365">
        <v>1093323</v>
      </c>
      <c r="AH45" s="359">
        <v>0.5</v>
      </c>
      <c r="AI45" s="365">
        <v>32917881</v>
      </c>
      <c r="AJ45" s="396">
        <v>15.8</v>
      </c>
      <c r="AK45" s="399">
        <v>6984</v>
      </c>
      <c r="AL45" s="400">
        <v>0</v>
      </c>
      <c r="AM45" s="729">
        <v>12451045</v>
      </c>
      <c r="AN45" s="401">
        <v>6</v>
      </c>
      <c r="AO45" s="398">
        <v>546961</v>
      </c>
      <c r="AP45" s="401">
        <v>0.3</v>
      </c>
      <c r="AQ45" s="399">
        <v>212117</v>
      </c>
      <c r="AR45" s="401">
        <v>0.1</v>
      </c>
      <c r="AS45" s="399">
        <v>479098</v>
      </c>
      <c r="AT45" s="400">
        <v>0.2</v>
      </c>
      <c r="AU45" s="364">
        <v>7556951</v>
      </c>
      <c r="AV45" s="359">
        <v>3.6</v>
      </c>
      <c r="AW45" s="365">
        <v>4376985</v>
      </c>
      <c r="AX45" s="359">
        <v>2.1</v>
      </c>
      <c r="AY45" s="365">
        <v>18474300</v>
      </c>
      <c r="AZ45" s="727">
        <v>8.9</v>
      </c>
      <c r="BA45" s="397">
        <v>208224585</v>
      </c>
      <c r="BB45" s="363">
        <v>100</v>
      </c>
      <c r="BC45" s="971"/>
    </row>
    <row r="46" spans="1:55" s="954" customFormat="1" ht="15.75" customHeight="1" x14ac:dyDescent="0.2">
      <c r="A46" s="63" t="s">
        <v>551</v>
      </c>
      <c r="B46" s="206">
        <v>79238902</v>
      </c>
      <c r="C46" s="204">
        <v>40</v>
      </c>
      <c r="D46" s="207">
        <v>775527</v>
      </c>
      <c r="E46" s="204">
        <v>0.4</v>
      </c>
      <c r="F46" s="207">
        <v>132149</v>
      </c>
      <c r="G46" s="204">
        <v>0.1</v>
      </c>
      <c r="H46" s="207">
        <v>395966</v>
      </c>
      <c r="I46" s="204">
        <v>0.2</v>
      </c>
      <c r="J46" s="207">
        <v>313846</v>
      </c>
      <c r="K46" s="205">
        <v>0.2</v>
      </c>
      <c r="L46" s="206">
        <v>8055974</v>
      </c>
      <c r="M46" s="204">
        <v>4.0999999999999996</v>
      </c>
      <c r="N46" s="207" t="s">
        <v>673</v>
      </c>
      <c r="O46" s="204" t="s">
        <v>673</v>
      </c>
      <c r="P46" s="208" t="s">
        <v>673</v>
      </c>
      <c r="Q46" s="204" t="s">
        <v>673</v>
      </c>
      <c r="R46" s="210">
        <v>341742</v>
      </c>
      <c r="S46" s="340">
        <v>0.2</v>
      </c>
      <c r="T46" s="210">
        <v>384750</v>
      </c>
      <c r="U46" s="214">
        <v>0.2</v>
      </c>
      <c r="V46" s="201">
        <v>12190178</v>
      </c>
      <c r="W46" s="192">
        <v>6.2</v>
      </c>
      <c r="X46" s="213">
        <v>11697359</v>
      </c>
      <c r="Y46" s="213">
        <v>492819</v>
      </c>
      <c r="Z46" s="210" t="s">
        <v>673</v>
      </c>
      <c r="AA46" s="210">
        <v>62621</v>
      </c>
      <c r="AB46" s="192">
        <v>0</v>
      </c>
      <c r="AC46" s="210">
        <v>1605320</v>
      </c>
      <c r="AD46" s="214">
        <v>0.8</v>
      </c>
      <c r="AE46" s="206">
        <v>6507847</v>
      </c>
      <c r="AF46" s="204">
        <v>3.3</v>
      </c>
      <c r="AG46" s="207">
        <v>383628</v>
      </c>
      <c r="AH46" s="204">
        <v>0.2</v>
      </c>
      <c r="AI46" s="207">
        <v>46943697</v>
      </c>
      <c r="AJ46" s="83">
        <v>23.7</v>
      </c>
      <c r="AK46" s="497" t="s">
        <v>673</v>
      </c>
      <c r="AL46" s="537" t="s">
        <v>673</v>
      </c>
      <c r="AM46" s="731">
        <v>11691354</v>
      </c>
      <c r="AN46" s="732">
        <v>5.9</v>
      </c>
      <c r="AO46" s="740">
        <v>2684666</v>
      </c>
      <c r="AP46" s="732">
        <v>1.4</v>
      </c>
      <c r="AQ46" s="497">
        <v>216999</v>
      </c>
      <c r="AR46" s="732">
        <v>0.1</v>
      </c>
      <c r="AS46" s="497">
        <v>982093</v>
      </c>
      <c r="AT46" s="537">
        <v>0.5</v>
      </c>
      <c r="AU46" s="206">
        <v>417256</v>
      </c>
      <c r="AV46" s="204">
        <v>0.2</v>
      </c>
      <c r="AW46" s="207">
        <v>6537669</v>
      </c>
      <c r="AX46" s="204">
        <v>3.3</v>
      </c>
      <c r="AY46" s="207">
        <v>18176466</v>
      </c>
      <c r="AZ46" s="742">
        <v>9.1999999999999993</v>
      </c>
      <c r="BA46" s="228">
        <v>198038650</v>
      </c>
      <c r="BB46" s="205">
        <v>100</v>
      </c>
      <c r="BC46" s="971"/>
    </row>
    <row r="47" spans="1:55" s="954" customFormat="1" ht="15.75" customHeight="1" x14ac:dyDescent="0.2">
      <c r="A47" s="620" t="s">
        <v>702</v>
      </c>
      <c r="B47" s="364">
        <v>42554235</v>
      </c>
      <c r="C47" s="359">
        <v>38.6</v>
      </c>
      <c r="D47" s="365">
        <v>490978</v>
      </c>
      <c r="E47" s="359">
        <v>0.5</v>
      </c>
      <c r="F47" s="365">
        <v>88440</v>
      </c>
      <c r="G47" s="359">
        <v>0.1</v>
      </c>
      <c r="H47" s="365">
        <v>265101</v>
      </c>
      <c r="I47" s="359">
        <v>0.2</v>
      </c>
      <c r="J47" s="365">
        <v>210391</v>
      </c>
      <c r="K47" s="363">
        <v>0.2</v>
      </c>
      <c r="L47" s="364">
        <v>4890985</v>
      </c>
      <c r="M47" s="359">
        <v>4.4000000000000004</v>
      </c>
      <c r="N47" s="365" t="s">
        <v>673</v>
      </c>
      <c r="O47" s="359" t="s">
        <v>673</v>
      </c>
      <c r="P47" s="366" t="s">
        <v>673</v>
      </c>
      <c r="Q47" s="359" t="s">
        <v>673</v>
      </c>
      <c r="R47" s="346">
        <v>216694</v>
      </c>
      <c r="S47" s="355">
        <v>0.2</v>
      </c>
      <c r="T47" s="346">
        <v>305318</v>
      </c>
      <c r="U47" s="353">
        <v>0.3</v>
      </c>
      <c r="V47" s="350">
        <v>9616374</v>
      </c>
      <c r="W47" s="345">
        <v>8.6999999999999993</v>
      </c>
      <c r="X47" s="373">
        <v>9259912</v>
      </c>
      <c r="Y47" s="373">
        <v>356462</v>
      </c>
      <c r="Z47" s="626" t="s">
        <v>673</v>
      </c>
      <c r="AA47" s="346">
        <v>44562</v>
      </c>
      <c r="AB47" s="345">
        <v>0</v>
      </c>
      <c r="AC47" s="346">
        <v>744188</v>
      </c>
      <c r="AD47" s="353">
        <v>0.7</v>
      </c>
      <c r="AE47" s="364">
        <v>2330860</v>
      </c>
      <c r="AF47" s="359">
        <v>2.1</v>
      </c>
      <c r="AG47" s="365">
        <v>483806</v>
      </c>
      <c r="AH47" s="359">
        <v>0.4</v>
      </c>
      <c r="AI47" s="365">
        <v>19527775</v>
      </c>
      <c r="AJ47" s="396">
        <v>17.7</v>
      </c>
      <c r="AK47" s="399" t="s">
        <v>673</v>
      </c>
      <c r="AL47" s="400" t="s">
        <v>673</v>
      </c>
      <c r="AM47" s="729">
        <v>7203845</v>
      </c>
      <c r="AN47" s="401">
        <v>6.5</v>
      </c>
      <c r="AO47" s="398">
        <v>7107064</v>
      </c>
      <c r="AP47" s="401">
        <v>6.4</v>
      </c>
      <c r="AQ47" s="399">
        <v>158677</v>
      </c>
      <c r="AR47" s="401">
        <v>0.2</v>
      </c>
      <c r="AS47" s="399">
        <v>690142</v>
      </c>
      <c r="AT47" s="400">
        <v>0.6</v>
      </c>
      <c r="AU47" s="364">
        <v>1015137</v>
      </c>
      <c r="AV47" s="359">
        <v>0.9</v>
      </c>
      <c r="AW47" s="365">
        <v>2028483</v>
      </c>
      <c r="AX47" s="359">
        <v>1.8</v>
      </c>
      <c r="AY47" s="365">
        <v>10435588</v>
      </c>
      <c r="AZ47" s="727">
        <v>9.5</v>
      </c>
      <c r="BA47" s="397">
        <v>110408643</v>
      </c>
      <c r="BB47" s="363">
        <v>100</v>
      </c>
      <c r="BC47" s="971"/>
    </row>
    <row r="48" spans="1:55" s="954" customFormat="1" ht="15.75" customHeight="1" x14ac:dyDescent="0.2">
      <c r="A48" s="63" t="s">
        <v>552</v>
      </c>
      <c r="B48" s="286">
        <v>86895805</v>
      </c>
      <c r="C48" s="287">
        <v>50.2</v>
      </c>
      <c r="D48" s="288">
        <v>820634</v>
      </c>
      <c r="E48" s="287">
        <v>0.5</v>
      </c>
      <c r="F48" s="288">
        <v>213319</v>
      </c>
      <c r="G48" s="287">
        <v>0.1</v>
      </c>
      <c r="H48" s="288">
        <v>639021</v>
      </c>
      <c r="I48" s="287">
        <v>0.4</v>
      </c>
      <c r="J48" s="288">
        <v>506060</v>
      </c>
      <c r="K48" s="289">
        <v>0.3</v>
      </c>
      <c r="L48" s="286">
        <v>7927772</v>
      </c>
      <c r="M48" s="287">
        <v>4.5999999999999996</v>
      </c>
      <c r="N48" s="288">
        <v>136086</v>
      </c>
      <c r="O48" s="287">
        <v>0.1</v>
      </c>
      <c r="P48" s="294">
        <v>0</v>
      </c>
      <c r="Q48" s="287">
        <v>0</v>
      </c>
      <c r="R48" s="284">
        <v>362246</v>
      </c>
      <c r="S48" s="280">
        <v>0.2</v>
      </c>
      <c r="T48" s="284">
        <v>333127</v>
      </c>
      <c r="U48" s="298">
        <v>0.2</v>
      </c>
      <c r="V48" s="281">
        <v>3665382</v>
      </c>
      <c r="W48" s="280">
        <v>2.1</v>
      </c>
      <c r="X48" s="285">
        <v>3268177</v>
      </c>
      <c r="Y48" s="285">
        <v>397205</v>
      </c>
      <c r="Z48" s="284">
        <v>0</v>
      </c>
      <c r="AA48" s="284">
        <v>60691</v>
      </c>
      <c r="AB48" s="280">
        <v>0</v>
      </c>
      <c r="AC48" s="284">
        <v>1143440</v>
      </c>
      <c r="AD48" s="298">
        <v>0.7</v>
      </c>
      <c r="AE48" s="286">
        <v>6626798</v>
      </c>
      <c r="AF48" s="287">
        <v>3.8</v>
      </c>
      <c r="AG48" s="288">
        <v>931111</v>
      </c>
      <c r="AH48" s="287">
        <v>0.5</v>
      </c>
      <c r="AI48" s="288">
        <v>29735918</v>
      </c>
      <c r="AJ48" s="292">
        <v>17.2</v>
      </c>
      <c r="AK48" s="321">
        <v>0</v>
      </c>
      <c r="AL48" s="325">
        <v>0</v>
      </c>
      <c r="AM48" s="322">
        <v>11122557</v>
      </c>
      <c r="AN48" s="324">
        <v>6.4</v>
      </c>
      <c r="AO48" s="741">
        <v>932520</v>
      </c>
      <c r="AP48" s="324">
        <v>0.5</v>
      </c>
      <c r="AQ48" s="321">
        <v>143231</v>
      </c>
      <c r="AR48" s="324">
        <v>0.1</v>
      </c>
      <c r="AS48" s="321">
        <v>465981</v>
      </c>
      <c r="AT48" s="325">
        <v>0.3</v>
      </c>
      <c r="AU48" s="286">
        <v>2947087</v>
      </c>
      <c r="AV48" s="287">
        <v>1.7</v>
      </c>
      <c r="AW48" s="288">
        <v>5297978</v>
      </c>
      <c r="AX48" s="287">
        <v>3.1</v>
      </c>
      <c r="AY48" s="288">
        <v>12221800</v>
      </c>
      <c r="AZ48" s="728">
        <v>7</v>
      </c>
      <c r="BA48" s="320">
        <v>173128564</v>
      </c>
      <c r="BB48" s="289">
        <v>100</v>
      </c>
      <c r="BC48" s="971"/>
    </row>
    <row r="49" spans="1:55" s="954" customFormat="1" ht="15.75" customHeight="1" x14ac:dyDescent="0.2">
      <c r="A49" s="620" t="s">
        <v>231</v>
      </c>
      <c r="B49" s="364">
        <v>52286246</v>
      </c>
      <c r="C49" s="359">
        <v>40.799999999999997</v>
      </c>
      <c r="D49" s="365">
        <v>778154</v>
      </c>
      <c r="E49" s="359">
        <v>0.6</v>
      </c>
      <c r="F49" s="365">
        <v>145549</v>
      </c>
      <c r="G49" s="359">
        <v>0.1</v>
      </c>
      <c r="H49" s="365">
        <v>457095</v>
      </c>
      <c r="I49" s="359">
        <v>0.4</v>
      </c>
      <c r="J49" s="365">
        <v>367424</v>
      </c>
      <c r="K49" s="363">
        <v>0.3</v>
      </c>
      <c r="L49" s="364">
        <v>6056276</v>
      </c>
      <c r="M49" s="359">
        <v>4.7</v>
      </c>
      <c r="N49" s="365">
        <v>243143</v>
      </c>
      <c r="O49" s="359">
        <v>0.2</v>
      </c>
      <c r="P49" s="366" t="s">
        <v>673</v>
      </c>
      <c r="Q49" s="359" t="s">
        <v>673</v>
      </c>
      <c r="R49" s="346">
        <v>265675</v>
      </c>
      <c r="S49" s="355">
        <v>0.2</v>
      </c>
      <c r="T49" s="346">
        <v>228869</v>
      </c>
      <c r="U49" s="353">
        <v>0.2</v>
      </c>
      <c r="V49" s="350">
        <v>13550756</v>
      </c>
      <c r="W49" s="345">
        <v>10.6</v>
      </c>
      <c r="X49" s="373">
        <v>12745940</v>
      </c>
      <c r="Y49" s="373">
        <v>804558</v>
      </c>
      <c r="Z49" s="346">
        <v>258</v>
      </c>
      <c r="AA49" s="346">
        <v>42244</v>
      </c>
      <c r="AB49" s="345">
        <v>0</v>
      </c>
      <c r="AC49" s="346">
        <v>715524</v>
      </c>
      <c r="AD49" s="353">
        <v>0.6</v>
      </c>
      <c r="AE49" s="364">
        <v>2178357</v>
      </c>
      <c r="AF49" s="359">
        <v>1.7</v>
      </c>
      <c r="AG49" s="365">
        <v>581664</v>
      </c>
      <c r="AH49" s="359">
        <v>0.4</v>
      </c>
      <c r="AI49" s="365">
        <v>23327827</v>
      </c>
      <c r="AJ49" s="396">
        <v>18.2</v>
      </c>
      <c r="AK49" s="399">
        <v>3003</v>
      </c>
      <c r="AL49" s="400">
        <v>0</v>
      </c>
      <c r="AM49" s="729">
        <v>8020872</v>
      </c>
      <c r="AN49" s="401">
        <v>6.3</v>
      </c>
      <c r="AO49" s="398">
        <v>294104</v>
      </c>
      <c r="AP49" s="401">
        <v>0.2</v>
      </c>
      <c r="AQ49" s="399">
        <v>218797</v>
      </c>
      <c r="AR49" s="401">
        <v>0.2</v>
      </c>
      <c r="AS49" s="399">
        <v>1617996</v>
      </c>
      <c r="AT49" s="400">
        <v>1.3</v>
      </c>
      <c r="AU49" s="364">
        <v>304656</v>
      </c>
      <c r="AV49" s="359">
        <v>0.2</v>
      </c>
      <c r="AW49" s="365">
        <v>2927579</v>
      </c>
      <c r="AX49" s="359">
        <v>2.2999999999999998</v>
      </c>
      <c r="AY49" s="365">
        <v>13407200</v>
      </c>
      <c r="AZ49" s="727">
        <v>10.5</v>
      </c>
      <c r="BA49" s="397">
        <v>128019010</v>
      </c>
      <c r="BB49" s="363">
        <v>100</v>
      </c>
      <c r="BC49" s="971"/>
    </row>
    <row r="50" spans="1:55" s="954" customFormat="1" ht="15.75" customHeight="1" x14ac:dyDescent="0.2">
      <c r="A50" s="63" t="s">
        <v>553</v>
      </c>
      <c r="B50" s="206">
        <v>58987486</v>
      </c>
      <c r="C50" s="204">
        <v>39</v>
      </c>
      <c r="D50" s="207">
        <v>817106</v>
      </c>
      <c r="E50" s="204">
        <v>0.5</v>
      </c>
      <c r="F50" s="207">
        <v>157034</v>
      </c>
      <c r="G50" s="204">
        <v>0.1</v>
      </c>
      <c r="H50" s="207">
        <v>275719</v>
      </c>
      <c r="I50" s="204">
        <v>0.2</v>
      </c>
      <c r="J50" s="207">
        <v>229974</v>
      </c>
      <c r="K50" s="205">
        <v>0.2</v>
      </c>
      <c r="L50" s="206">
        <v>6828023</v>
      </c>
      <c r="M50" s="204">
        <v>4.5</v>
      </c>
      <c r="N50" s="207">
        <v>16369</v>
      </c>
      <c r="O50" s="204">
        <v>0</v>
      </c>
      <c r="P50" s="208" t="s">
        <v>673</v>
      </c>
      <c r="Q50" s="204" t="s">
        <v>673</v>
      </c>
      <c r="R50" s="210">
        <v>201950</v>
      </c>
      <c r="S50" s="340">
        <v>0.1</v>
      </c>
      <c r="T50" s="210">
        <v>307107</v>
      </c>
      <c r="U50" s="214">
        <v>0.2</v>
      </c>
      <c r="V50" s="201">
        <v>10964167</v>
      </c>
      <c r="W50" s="192">
        <v>7.2</v>
      </c>
      <c r="X50" s="213">
        <v>10185469</v>
      </c>
      <c r="Y50" s="213">
        <v>778698</v>
      </c>
      <c r="Z50" s="210" t="s">
        <v>673</v>
      </c>
      <c r="AA50" s="210">
        <v>47993</v>
      </c>
      <c r="AB50" s="192">
        <v>0</v>
      </c>
      <c r="AC50" s="210">
        <v>754046</v>
      </c>
      <c r="AD50" s="214">
        <v>0.5</v>
      </c>
      <c r="AE50" s="206">
        <v>1953643</v>
      </c>
      <c r="AF50" s="204">
        <v>1.3</v>
      </c>
      <c r="AG50" s="207">
        <v>750405</v>
      </c>
      <c r="AH50" s="204">
        <v>0.5</v>
      </c>
      <c r="AI50" s="207">
        <v>32713200</v>
      </c>
      <c r="AJ50" s="83">
        <v>21.6</v>
      </c>
      <c r="AK50" s="497" t="s">
        <v>673</v>
      </c>
      <c r="AL50" s="537" t="s">
        <v>673</v>
      </c>
      <c r="AM50" s="731">
        <v>10077324</v>
      </c>
      <c r="AN50" s="732">
        <v>6.7</v>
      </c>
      <c r="AO50" s="740">
        <v>387170</v>
      </c>
      <c r="AP50" s="732">
        <v>0.3</v>
      </c>
      <c r="AQ50" s="497">
        <v>402532</v>
      </c>
      <c r="AR50" s="732">
        <v>0.3</v>
      </c>
      <c r="AS50" s="497">
        <v>4632885</v>
      </c>
      <c r="AT50" s="537">
        <v>3.1</v>
      </c>
      <c r="AU50" s="206">
        <v>874608</v>
      </c>
      <c r="AV50" s="204">
        <v>0.6</v>
      </c>
      <c r="AW50" s="207">
        <v>2428981</v>
      </c>
      <c r="AX50" s="204">
        <v>1.6</v>
      </c>
      <c r="AY50" s="207">
        <v>17404700</v>
      </c>
      <c r="AZ50" s="742">
        <v>11.5</v>
      </c>
      <c r="BA50" s="228">
        <v>151212422</v>
      </c>
      <c r="BB50" s="205">
        <v>100</v>
      </c>
      <c r="BC50" s="971"/>
    </row>
    <row r="51" spans="1:55" s="954" customFormat="1" ht="15.75" customHeight="1" x14ac:dyDescent="0.2">
      <c r="A51" s="620" t="s">
        <v>701</v>
      </c>
      <c r="B51" s="364">
        <v>23737535</v>
      </c>
      <c r="C51" s="359">
        <v>23.5</v>
      </c>
      <c r="D51" s="365">
        <v>610553</v>
      </c>
      <c r="E51" s="359">
        <v>0.6</v>
      </c>
      <c r="F51" s="365">
        <v>55562</v>
      </c>
      <c r="G51" s="359">
        <v>0.1</v>
      </c>
      <c r="H51" s="365">
        <v>78735</v>
      </c>
      <c r="I51" s="359">
        <v>0.1</v>
      </c>
      <c r="J51" s="365">
        <v>61567</v>
      </c>
      <c r="K51" s="363">
        <v>0.1</v>
      </c>
      <c r="L51" s="364">
        <v>3693268</v>
      </c>
      <c r="M51" s="359">
        <v>3.7</v>
      </c>
      <c r="N51" s="365">
        <v>16442</v>
      </c>
      <c r="O51" s="359">
        <v>0</v>
      </c>
      <c r="P51" s="366" t="s">
        <v>673</v>
      </c>
      <c r="Q51" s="359" t="s">
        <v>673</v>
      </c>
      <c r="R51" s="346">
        <v>161271</v>
      </c>
      <c r="S51" s="355">
        <v>0.2</v>
      </c>
      <c r="T51" s="346">
        <v>108118</v>
      </c>
      <c r="U51" s="353">
        <v>0.1</v>
      </c>
      <c r="V51" s="350">
        <v>23134584</v>
      </c>
      <c r="W51" s="345">
        <v>22.9</v>
      </c>
      <c r="X51" s="373">
        <v>20894560</v>
      </c>
      <c r="Y51" s="373">
        <v>2240024</v>
      </c>
      <c r="Z51" s="346" t="s">
        <v>673</v>
      </c>
      <c r="AA51" s="346">
        <v>21707</v>
      </c>
      <c r="AB51" s="345">
        <v>0</v>
      </c>
      <c r="AC51" s="346">
        <v>994723</v>
      </c>
      <c r="AD51" s="353">
        <v>1</v>
      </c>
      <c r="AE51" s="364">
        <v>1060869</v>
      </c>
      <c r="AF51" s="359">
        <v>1</v>
      </c>
      <c r="AG51" s="365">
        <v>769825</v>
      </c>
      <c r="AH51" s="359">
        <v>0.8</v>
      </c>
      <c r="AI51" s="365">
        <v>12417765</v>
      </c>
      <c r="AJ51" s="396">
        <v>12.3</v>
      </c>
      <c r="AK51" s="399" t="s">
        <v>673</v>
      </c>
      <c r="AL51" s="400" t="s">
        <v>673</v>
      </c>
      <c r="AM51" s="729">
        <v>6687611</v>
      </c>
      <c r="AN51" s="401">
        <v>6.6</v>
      </c>
      <c r="AO51" s="398">
        <v>198264</v>
      </c>
      <c r="AP51" s="401">
        <v>0.2</v>
      </c>
      <c r="AQ51" s="399">
        <v>260959</v>
      </c>
      <c r="AR51" s="401">
        <v>0.3</v>
      </c>
      <c r="AS51" s="399">
        <v>1751456</v>
      </c>
      <c r="AT51" s="400">
        <v>1.7</v>
      </c>
      <c r="AU51" s="364">
        <v>2133402</v>
      </c>
      <c r="AV51" s="359">
        <v>2.1</v>
      </c>
      <c r="AW51" s="365">
        <v>10201067</v>
      </c>
      <c r="AX51" s="359">
        <v>10.1</v>
      </c>
      <c r="AY51" s="365">
        <v>12662968</v>
      </c>
      <c r="AZ51" s="727">
        <v>12.6</v>
      </c>
      <c r="BA51" s="397">
        <v>100818251</v>
      </c>
      <c r="BB51" s="363">
        <v>100</v>
      </c>
      <c r="BC51" s="971"/>
    </row>
    <row r="52" spans="1:55" s="954" customFormat="1" ht="15.75" customHeight="1" x14ac:dyDescent="0.2">
      <c r="A52" s="63" t="s">
        <v>700</v>
      </c>
      <c r="B52" s="286">
        <v>28674463</v>
      </c>
      <c r="C52" s="287">
        <v>28.9</v>
      </c>
      <c r="D52" s="288">
        <v>730128</v>
      </c>
      <c r="E52" s="287">
        <v>0.7</v>
      </c>
      <c r="F52" s="288">
        <v>76993</v>
      </c>
      <c r="G52" s="287">
        <v>0.1</v>
      </c>
      <c r="H52" s="288">
        <v>82437</v>
      </c>
      <c r="I52" s="287">
        <v>0.1</v>
      </c>
      <c r="J52" s="288">
        <v>71338</v>
      </c>
      <c r="K52" s="289">
        <v>0.1</v>
      </c>
      <c r="L52" s="286">
        <v>3973462</v>
      </c>
      <c r="M52" s="287">
        <v>4</v>
      </c>
      <c r="N52" s="288">
        <v>10348</v>
      </c>
      <c r="O52" s="287">
        <v>0</v>
      </c>
      <c r="P52" s="294" t="s">
        <v>673</v>
      </c>
      <c r="Q52" s="287" t="s">
        <v>673</v>
      </c>
      <c r="R52" s="284">
        <v>141446</v>
      </c>
      <c r="S52" s="280">
        <v>0.1</v>
      </c>
      <c r="T52" s="284">
        <v>127941</v>
      </c>
      <c r="U52" s="298">
        <v>0.1</v>
      </c>
      <c r="V52" s="281">
        <v>21957846</v>
      </c>
      <c r="W52" s="280">
        <v>22.1</v>
      </c>
      <c r="X52" s="285">
        <v>19624737</v>
      </c>
      <c r="Y52" s="285">
        <v>2333109</v>
      </c>
      <c r="Z52" s="284" t="s">
        <v>673</v>
      </c>
      <c r="AA52" s="284">
        <v>34352</v>
      </c>
      <c r="AB52" s="280">
        <v>0</v>
      </c>
      <c r="AC52" s="284">
        <v>1134003</v>
      </c>
      <c r="AD52" s="298">
        <v>1.1000000000000001</v>
      </c>
      <c r="AE52" s="286">
        <v>1778887</v>
      </c>
      <c r="AF52" s="287">
        <v>1.8</v>
      </c>
      <c r="AG52" s="288">
        <v>1005311</v>
      </c>
      <c r="AH52" s="287">
        <v>1</v>
      </c>
      <c r="AI52" s="288">
        <v>16259861</v>
      </c>
      <c r="AJ52" s="292">
        <v>16.399999999999999</v>
      </c>
      <c r="AK52" s="321">
        <v>8539</v>
      </c>
      <c r="AL52" s="325">
        <v>0</v>
      </c>
      <c r="AM52" s="322">
        <v>7114644</v>
      </c>
      <c r="AN52" s="324">
        <v>7.2</v>
      </c>
      <c r="AO52" s="741">
        <v>1077859</v>
      </c>
      <c r="AP52" s="324">
        <v>1.1000000000000001</v>
      </c>
      <c r="AQ52" s="321">
        <v>130782</v>
      </c>
      <c r="AR52" s="324">
        <v>0.1</v>
      </c>
      <c r="AS52" s="321">
        <v>1406938</v>
      </c>
      <c r="AT52" s="325">
        <v>1.4</v>
      </c>
      <c r="AU52" s="286">
        <v>1485835</v>
      </c>
      <c r="AV52" s="287">
        <v>1.5</v>
      </c>
      <c r="AW52" s="288">
        <v>3847778</v>
      </c>
      <c r="AX52" s="287">
        <v>3.9</v>
      </c>
      <c r="AY52" s="288">
        <v>8127635</v>
      </c>
      <c r="AZ52" s="728">
        <v>8.1999999999999993</v>
      </c>
      <c r="BA52" s="320">
        <v>99258826</v>
      </c>
      <c r="BB52" s="289">
        <v>100</v>
      </c>
      <c r="BC52" s="971"/>
    </row>
    <row r="53" spans="1:55" s="954" customFormat="1" ht="15.75" customHeight="1" x14ac:dyDescent="0.2">
      <c r="A53" s="620" t="s">
        <v>233</v>
      </c>
      <c r="B53" s="364">
        <v>82965895</v>
      </c>
      <c r="C53" s="359">
        <v>39.200000000000003</v>
      </c>
      <c r="D53" s="365">
        <v>1885561</v>
      </c>
      <c r="E53" s="359">
        <v>0.9</v>
      </c>
      <c r="F53" s="365">
        <v>140799</v>
      </c>
      <c r="G53" s="359">
        <v>0.1</v>
      </c>
      <c r="H53" s="365">
        <v>291650</v>
      </c>
      <c r="I53" s="359">
        <v>0.1</v>
      </c>
      <c r="J53" s="365">
        <v>236167</v>
      </c>
      <c r="K53" s="363">
        <v>0.1</v>
      </c>
      <c r="L53" s="364">
        <v>8807073</v>
      </c>
      <c r="M53" s="359">
        <v>4.2</v>
      </c>
      <c r="N53" s="365">
        <v>42139</v>
      </c>
      <c r="O53" s="359">
        <v>0</v>
      </c>
      <c r="P53" s="366" t="s">
        <v>673</v>
      </c>
      <c r="Q53" s="359" t="s">
        <v>673</v>
      </c>
      <c r="R53" s="346">
        <v>377417</v>
      </c>
      <c r="S53" s="355">
        <v>0.2</v>
      </c>
      <c r="T53" s="346">
        <v>473485</v>
      </c>
      <c r="U53" s="353">
        <v>0.2</v>
      </c>
      <c r="V53" s="350">
        <v>15198528</v>
      </c>
      <c r="W53" s="345">
        <v>7.2</v>
      </c>
      <c r="X53" s="373">
        <v>11591886</v>
      </c>
      <c r="Y53" s="373">
        <v>3606566</v>
      </c>
      <c r="Z53" s="346">
        <v>76</v>
      </c>
      <c r="AA53" s="346">
        <v>78340</v>
      </c>
      <c r="AB53" s="345">
        <v>0</v>
      </c>
      <c r="AC53" s="346">
        <v>2862867</v>
      </c>
      <c r="AD53" s="353">
        <v>1.4</v>
      </c>
      <c r="AE53" s="364">
        <v>1999335</v>
      </c>
      <c r="AF53" s="359">
        <v>0.9</v>
      </c>
      <c r="AG53" s="365">
        <v>1121396</v>
      </c>
      <c r="AH53" s="359">
        <v>0.5</v>
      </c>
      <c r="AI53" s="365">
        <v>37169944</v>
      </c>
      <c r="AJ53" s="396">
        <v>17.600000000000001</v>
      </c>
      <c r="AK53" s="399" t="s">
        <v>673</v>
      </c>
      <c r="AL53" s="400" t="s">
        <v>673</v>
      </c>
      <c r="AM53" s="729">
        <v>15226179</v>
      </c>
      <c r="AN53" s="401">
        <v>7.2</v>
      </c>
      <c r="AO53" s="398">
        <v>692024</v>
      </c>
      <c r="AP53" s="401">
        <v>0.3</v>
      </c>
      <c r="AQ53" s="399">
        <v>740875</v>
      </c>
      <c r="AR53" s="401">
        <v>0.3</v>
      </c>
      <c r="AS53" s="399">
        <v>5274852</v>
      </c>
      <c r="AT53" s="400">
        <v>2.5</v>
      </c>
      <c r="AU53" s="364">
        <v>5914305</v>
      </c>
      <c r="AV53" s="359">
        <v>2.8</v>
      </c>
      <c r="AW53" s="365">
        <v>5102179</v>
      </c>
      <c r="AX53" s="359">
        <v>2.4</v>
      </c>
      <c r="AY53" s="365">
        <v>25099273</v>
      </c>
      <c r="AZ53" s="727">
        <v>11.9</v>
      </c>
      <c r="BA53" s="397">
        <v>211700283</v>
      </c>
      <c r="BB53" s="363">
        <v>100</v>
      </c>
      <c r="BC53" s="971"/>
    </row>
    <row r="54" spans="1:55" s="954" customFormat="1" ht="15.75" customHeight="1" x14ac:dyDescent="0.2">
      <c r="A54" s="63" t="s">
        <v>699</v>
      </c>
      <c r="B54" s="286">
        <v>31283758</v>
      </c>
      <c r="C54" s="287">
        <v>28.9</v>
      </c>
      <c r="D54" s="288">
        <v>633207</v>
      </c>
      <c r="E54" s="287">
        <v>0.6</v>
      </c>
      <c r="F54" s="288">
        <v>69574</v>
      </c>
      <c r="G54" s="287">
        <v>0.1</v>
      </c>
      <c r="H54" s="288">
        <v>120893</v>
      </c>
      <c r="I54" s="287">
        <v>0.1</v>
      </c>
      <c r="J54" s="288">
        <v>87219</v>
      </c>
      <c r="K54" s="289">
        <v>0.1</v>
      </c>
      <c r="L54" s="286">
        <v>4212186</v>
      </c>
      <c r="M54" s="287">
        <v>3.9</v>
      </c>
      <c r="N54" s="288">
        <v>19599</v>
      </c>
      <c r="O54" s="287">
        <v>0</v>
      </c>
      <c r="P54" s="294" t="s">
        <v>673</v>
      </c>
      <c r="Q54" s="287" t="s">
        <v>673</v>
      </c>
      <c r="R54" s="284">
        <v>193013</v>
      </c>
      <c r="S54" s="280">
        <v>0.2</v>
      </c>
      <c r="T54" s="284">
        <v>154975</v>
      </c>
      <c r="U54" s="298">
        <v>0.1</v>
      </c>
      <c r="V54" s="281">
        <v>21580569</v>
      </c>
      <c r="W54" s="280">
        <v>20</v>
      </c>
      <c r="X54" s="285">
        <v>18162745</v>
      </c>
      <c r="Y54" s="285">
        <v>3417824</v>
      </c>
      <c r="Z54" s="284" t="s">
        <v>673</v>
      </c>
      <c r="AA54" s="284">
        <v>23897</v>
      </c>
      <c r="AB54" s="280">
        <v>0</v>
      </c>
      <c r="AC54" s="284">
        <v>926316</v>
      </c>
      <c r="AD54" s="298">
        <v>0.9</v>
      </c>
      <c r="AE54" s="286">
        <v>1400878</v>
      </c>
      <c r="AF54" s="287">
        <v>1.3</v>
      </c>
      <c r="AG54" s="288">
        <v>884631</v>
      </c>
      <c r="AH54" s="287">
        <v>0.8</v>
      </c>
      <c r="AI54" s="288">
        <v>14373479</v>
      </c>
      <c r="AJ54" s="292">
        <v>13.3</v>
      </c>
      <c r="AK54" s="321">
        <v>125941</v>
      </c>
      <c r="AL54" s="325">
        <v>0.1</v>
      </c>
      <c r="AM54" s="322">
        <v>6019995</v>
      </c>
      <c r="AN54" s="324">
        <v>5.6</v>
      </c>
      <c r="AO54" s="741">
        <v>568000</v>
      </c>
      <c r="AP54" s="324">
        <v>0.5</v>
      </c>
      <c r="AQ54" s="321">
        <v>1228512</v>
      </c>
      <c r="AR54" s="324">
        <v>1.1000000000000001</v>
      </c>
      <c r="AS54" s="321">
        <v>3050451</v>
      </c>
      <c r="AT54" s="325">
        <v>2.8</v>
      </c>
      <c r="AU54" s="286">
        <v>1430026</v>
      </c>
      <c r="AV54" s="287">
        <v>1.3</v>
      </c>
      <c r="AW54" s="288">
        <v>5046330</v>
      </c>
      <c r="AX54" s="287">
        <v>4.7</v>
      </c>
      <c r="AY54" s="288">
        <v>14720600</v>
      </c>
      <c r="AZ54" s="728">
        <v>13.6</v>
      </c>
      <c r="BA54" s="320">
        <v>108154049</v>
      </c>
      <c r="BB54" s="289">
        <v>100</v>
      </c>
      <c r="BC54" s="971"/>
    </row>
    <row r="55" spans="1:55" s="954" customFormat="1" ht="15.75" customHeight="1" x14ac:dyDescent="0.2">
      <c r="A55" s="620" t="s">
        <v>270</v>
      </c>
      <c r="B55" s="364">
        <v>73640340</v>
      </c>
      <c r="C55" s="359">
        <v>42.4</v>
      </c>
      <c r="D55" s="365">
        <v>1563514</v>
      </c>
      <c r="E55" s="359">
        <v>0.9</v>
      </c>
      <c r="F55" s="365">
        <v>136748</v>
      </c>
      <c r="G55" s="359">
        <v>0.1</v>
      </c>
      <c r="H55" s="365">
        <v>238082</v>
      </c>
      <c r="I55" s="359">
        <v>0.1</v>
      </c>
      <c r="J55" s="365">
        <v>172181</v>
      </c>
      <c r="K55" s="363">
        <v>0.1</v>
      </c>
      <c r="L55" s="364">
        <v>8661858</v>
      </c>
      <c r="M55" s="359">
        <v>5</v>
      </c>
      <c r="N55" s="365">
        <v>48101</v>
      </c>
      <c r="O55" s="359">
        <v>0</v>
      </c>
      <c r="P55" s="366" t="s">
        <v>673</v>
      </c>
      <c r="Q55" s="359" t="s">
        <v>673</v>
      </c>
      <c r="R55" s="346">
        <v>440606</v>
      </c>
      <c r="S55" s="355">
        <v>0.3</v>
      </c>
      <c r="T55" s="346">
        <v>377002</v>
      </c>
      <c r="U55" s="353">
        <v>0.2</v>
      </c>
      <c r="V55" s="350">
        <v>15910611</v>
      </c>
      <c r="W55" s="345">
        <v>9.1999999999999993</v>
      </c>
      <c r="X55" s="373">
        <v>14328171</v>
      </c>
      <c r="Y55" s="373">
        <v>1582429</v>
      </c>
      <c r="Z55" s="346">
        <v>11</v>
      </c>
      <c r="AA55" s="346">
        <v>68039</v>
      </c>
      <c r="AB55" s="345">
        <v>0</v>
      </c>
      <c r="AC55" s="346">
        <v>1288095</v>
      </c>
      <c r="AD55" s="353">
        <v>0.7</v>
      </c>
      <c r="AE55" s="364">
        <v>3595168</v>
      </c>
      <c r="AF55" s="359">
        <v>2.1</v>
      </c>
      <c r="AG55" s="365">
        <v>1144403</v>
      </c>
      <c r="AH55" s="359">
        <v>0.7</v>
      </c>
      <c r="AI55" s="365">
        <v>29122730</v>
      </c>
      <c r="AJ55" s="396">
        <v>16.8</v>
      </c>
      <c r="AK55" s="399" t="s">
        <v>673</v>
      </c>
      <c r="AL55" s="400" t="s">
        <v>673</v>
      </c>
      <c r="AM55" s="729">
        <v>11892559</v>
      </c>
      <c r="AN55" s="401">
        <v>6.9</v>
      </c>
      <c r="AO55" s="398">
        <v>454761</v>
      </c>
      <c r="AP55" s="401">
        <v>0.3</v>
      </c>
      <c r="AQ55" s="399">
        <v>242175</v>
      </c>
      <c r="AR55" s="401">
        <v>0.1</v>
      </c>
      <c r="AS55" s="399">
        <v>1827497</v>
      </c>
      <c r="AT55" s="400">
        <v>1.1000000000000001</v>
      </c>
      <c r="AU55" s="364">
        <v>5777031</v>
      </c>
      <c r="AV55" s="359">
        <v>3.3</v>
      </c>
      <c r="AW55" s="365">
        <v>2326220</v>
      </c>
      <c r="AX55" s="359">
        <v>1.3</v>
      </c>
      <c r="AY55" s="365">
        <v>14605400</v>
      </c>
      <c r="AZ55" s="727">
        <v>8.4</v>
      </c>
      <c r="BA55" s="397">
        <v>173533121</v>
      </c>
      <c r="BB55" s="363">
        <v>100</v>
      </c>
      <c r="BC55" s="971"/>
    </row>
    <row r="56" spans="1:55" s="954" customFormat="1" ht="15.75" customHeight="1" x14ac:dyDescent="0.2">
      <c r="A56" s="63" t="s">
        <v>289</v>
      </c>
      <c r="B56" s="206">
        <v>33085350</v>
      </c>
      <c r="C56" s="204">
        <v>28.1</v>
      </c>
      <c r="D56" s="207">
        <v>777457</v>
      </c>
      <c r="E56" s="204">
        <v>0.7</v>
      </c>
      <c r="F56" s="207">
        <v>85957</v>
      </c>
      <c r="G56" s="204">
        <v>0.1</v>
      </c>
      <c r="H56" s="207">
        <v>122070</v>
      </c>
      <c r="I56" s="204">
        <v>0.1</v>
      </c>
      <c r="J56" s="207">
        <v>110679</v>
      </c>
      <c r="K56" s="205">
        <v>0.1</v>
      </c>
      <c r="L56" s="206">
        <v>4834751</v>
      </c>
      <c r="M56" s="204">
        <v>4.0999999999999996</v>
      </c>
      <c r="N56" s="207">
        <v>44638</v>
      </c>
      <c r="O56" s="204">
        <v>0</v>
      </c>
      <c r="P56" s="544" t="s">
        <v>673</v>
      </c>
      <c r="Q56" s="545" t="s">
        <v>673</v>
      </c>
      <c r="R56" s="210">
        <v>258008</v>
      </c>
      <c r="S56" s="340">
        <v>0.2</v>
      </c>
      <c r="T56" s="210">
        <v>163071</v>
      </c>
      <c r="U56" s="214">
        <v>0.1</v>
      </c>
      <c r="V56" s="201">
        <v>25585474</v>
      </c>
      <c r="W56" s="192">
        <v>21.7</v>
      </c>
      <c r="X56" s="213">
        <v>23848445</v>
      </c>
      <c r="Y56" s="213">
        <v>1737029</v>
      </c>
      <c r="Z56" s="210" t="s">
        <v>673</v>
      </c>
      <c r="AA56" s="210">
        <v>42786</v>
      </c>
      <c r="AB56" s="192">
        <v>0</v>
      </c>
      <c r="AC56" s="210">
        <v>990690</v>
      </c>
      <c r="AD56" s="214">
        <v>0.8</v>
      </c>
      <c r="AE56" s="206">
        <v>3068366</v>
      </c>
      <c r="AF56" s="204">
        <v>2.6</v>
      </c>
      <c r="AG56" s="207">
        <v>937673</v>
      </c>
      <c r="AH56" s="204">
        <v>0.8</v>
      </c>
      <c r="AI56" s="207">
        <v>16800403</v>
      </c>
      <c r="AJ56" s="83">
        <v>14.3</v>
      </c>
      <c r="AK56" s="497">
        <v>74323</v>
      </c>
      <c r="AL56" s="537">
        <v>0.1</v>
      </c>
      <c r="AM56" s="731">
        <v>7570564</v>
      </c>
      <c r="AN56" s="732">
        <v>6.4</v>
      </c>
      <c r="AO56" s="740">
        <v>494697</v>
      </c>
      <c r="AP56" s="732">
        <v>0.4</v>
      </c>
      <c r="AQ56" s="497">
        <v>279852</v>
      </c>
      <c r="AR56" s="732">
        <v>0.2</v>
      </c>
      <c r="AS56" s="497">
        <v>3642507</v>
      </c>
      <c r="AT56" s="537">
        <v>3.1</v>
      </c>
      <c r="AU56" s="206">
        <v>2603026</v>
      </c>
      <c r="AV56" s="204">
        <v>2.2000000000000002</v>
      </c>
      <c r="AW56" s="207">
        <v>5931459</v>
      </c>
      <c r="AX56" s="204">
        <v>5</v>
      </c>
      <c r="AY56" s="207">
        <v>10430279</v>
      </c>
      <c r="AZ56" s="742">
        <v>8.9</v>
      </c>
      <c r="BA56" s="228">
        <v>117934080</v>
      </c>
      <c r="BB56" s="205">
        <v>100</v>
      </c>
      <c r="BC56" s="971"/>
    </row>
    <row r="57" spans="1:55" s="954" customFormat="1" ht="15.75" customHeight="1" x14ac:dyDescent="0.2">
      <c r="A57" s="620" t="s">
        <v>235</v>
      </c>
      <c r="B57" s="364">
        <v>64445751</v>
      </c>
      <c r="C57" s="359">
        <v>40</v>
      </c>
      <c r="D57" s="365">
        <v>1005075</v>
      </c>
      <c r="E57" s="359">
        <v>0.6</v>
      </c>
      <c r="F57" s="365">
        <v>165138</v>
      </c>
      <c r="G57" s="359">
        <v>0.1</v>
      </c>
      <c r="H57" s="365">
        <v>344737</v>
      </c>
      <c r="I57" s="359">
        <v>0.2</v>
      </c>
      <c r="J57" s="365">
        <v>254819</v>
      </c>
      <c r="K57" s="363">
        <v>0.2</v>
      </c>
      <c r="L57" s="364">
        <v>8405562</v>
      </c>
      <c r="M57" s="359">
        <v>5.2</v>
      </c>
      <c r="N57" s="365">
        <v>27009</v>
      </c>
      <c r="O57" s="359">
        <v>0</v>
      </c>
      <c r="P57" s="366" t="s">
        <v>673</v>
      </c>
      <c r="Q57" s="359" t="s">
        <v>673</v>
      </c>
      <c r="R57" s="346">
        <v>322985</v>
      </c>
      <c r="S57" s="355">
        <v>0.2</v>
      </c>
      <c r="T57" s="346">
        <v>291487</v>
      </c>
      <c r="U57" s="353">
        <v>0.2</v>
      </c>
      <c r="V57" s="350">
        <v>15486161</v>
      </c>
      <c r="W57" s="345">
        <v>9.6</v>
      </c>
      <c r="X57" s="373">
        <v>14099385</v>
      </c>
      <c r="Y57" s="373">
        <v>1386776</v>
      </c>
      <c r="Z57" s="346" t="s">
        <v>673</v>
      </c>
      <c r="AA57" s="346">
        <v>80331</v>
      </c>
      <c r="AB57" s="345">
        <v>0.1</v>
      </c>
      <c r="AC57" s="346">
        <v>1925959</v>
      </c>
      <c r="AD57" s="353">
        <v>1.2</v>
      </c>
      <c r="AE57" s="364">
        <v>2201763</v>
      </c>
      <c r="AF57" s="359">
        <v>1.4</v>
      </c>
      <c r="AG57" s="365">
        <v>1808676</v>
      </c>
      <c r="AH57" s="359">
        <v>1.1000000000000001</v>
      </c>
      <c r="AI57" s="365">
        <v>24164647</v>
      </c>
      <c r="AJ57" s="396">
        <v>15</v>
      </c>
      <c r="AK57" s="399">
        <v>663</v>
      </c>
      <c r="AL57" s="400">
        <v>0</v>
      </c>
      <c r="AM57" s="729">
        <v>9829577</v>
      </c>
      <c r="AN57" s="401">
        <v>6.1</v>
      </c>
      <c r="AO57" s="398">
        <v>103620</v>
      </c>
      <c r="AP57" s="401">
        <v>0.1</v>
      </c>
      <c r="AQ57" s="399">
        <v>134225</v>
      </c>
      <c r="AR57" s="401">
        <v>0.1</v>
      </c>
      <c r="AS57" s="399">
        <v>6363144</v>
      </c>
      <c r="AT57" s="400">
        <v>3.9</v>
      </c>
      <c r="AU57" s="364">
        <v>2410272</v>
      </c>
      <c r="AV57" s="359">
        <v>1.5</v>
      </c>
      <c r="AW57" s="365">
        <v>1991345</v>
      </c>
      <c r="AX57" s="359">
        <v>1.2</v>
      </c>
      <c r="AY57" s="365">
        <v>19334966</v>
      </c>
      <c r="AZ57" s="727">
        <v>12</v>
      </c>
      <c r="BA57" s="397">
        <v>161097912</v>
      </c>
      <c r="BB57" s="363">
        <v>100</v>
      </c>
      <c r="BC57" s="971"/>
    </row>
    <row r="58" spans="1:55" s="954" customFormat="1" ht="15.75" customHeight="1" x14ac:dyDescent="0.2">
      <c r="A58" s="63" t="s">
        <v>280</v>
      </c>
      <c r="B58" s="286">
        <v>69401998</v>
      </c>
      <c r="C58" s="287">
        <v>36.4</v>
      </c>
      <c r="D58" s="288">
        <v>1461102</v>
      </c>
      <c r="E58" s="287">
        <v>0.8</v>
      </c>
      <c r="F58" s="288">
        <v>152652</v>
      </c>
      <c r="G58" s="287">
        <v>0.1</v>
      </c>
      <c r="H58" s="288">
        <v>250716</v>
      </c>
      <c r="I58" s="287">
        <v>0.1</v>
      </c>
      <c r="J58" s="288">
        <v>211198</v>
      </c>
      <c r="K58" s="289">
        <v>0.1</v>
      </c>
      <c r="L58" s="286">
        <v>9631585</v>
      </c>
      <c r="M58" s="287">
        <v>5.0999999999999996</v>
      </c>
      <c r="N58" s="288">
        <v>80557</v>
      </c>
      <c r="O58" s="287">
        <v>0</v>
      </c>
      <c r="P58" s="294" t="s">
        <v>673</v>
      </c>
      <c r="Q58" s="287" t="s">
        <v>673</v>
      </c>
      <c r="R58" s="284">
        <v>252339</v>
      </c>
      <c r="S58" s="280">
        <v>0.1</v>
      </c>
      <c r="T58" s="284">
        <v>371187</v>
      </c>
      <c r="U58" s="298">
        <v>0.2</v>
      </c>
      <c r="V58" s="281">
        <v>21372292</v>
      </c>
      <c r="W58" s="280">
        <v>11.2</v>
      </c>
      <c r="X58" s="285">
        <v>18828558</v>
      </c>
      <c r="Y58" s="285">
        <v>2543734</v>
      </c>
      <c r="Z58" s="284" t="s">
        <v>673</v>
      </c>
      <c r="AA58" s="284">
        <v>68920</v>
      </c>
      <c r="AB58" s="280">
        <v>0</v>
      </c>
      <c r="AC58" s="284">
        <v>806552</v>
      </c>
      <c r="AD58" s="298">
        <v>0.4</v>
      </c>
      <c r="AE58" s="286">
        <v>2463761</v>
      </c>
      <c r="AF58" s="287">
        <v>1.3</v>
      </c>
      <c r="AG58" s="288">
        <v>1002356</v>
      </c>
      <c r="AH58" s="287">
        <v>0.5</v>
      </c>
      <c r="AI58" s="288">
        <v>39938371</v>
      </c>
      <c r="AJ58" s="292">
        <v>21</v>
      </c>
      <c r="AK58" s="321">
        <v>3075</v>
      </c>
      <c r="AL58" s="325">
        <v>0</v>
      </c>
      <c r="AM58" s="322">
        <v>13652861</v>
      </c>
      <c r="AN58" s="324">
        <v>7.2</v>
      </c>
      <c r="AO58" s="741">
        <v>778852</v>
      </c>
      <c r="AP58" s="324">
        <v>0.4</v>
      </c>
      <c r="AQ58" s="321">
        <v>205843</v>
      </c>
      <c r="AR58" s="324">
        <v>0.1</v>
      </c>
      <c r="AS58" s="321">
        <v>1730203</v>
      </c>
      <c r="AT58" s="325">
        <v>0.9</v>
      </c>
      <c r="AU58" s="286">
        <v>3200532</v>
      </c>
      <c r="AV58" s="287">
        <v>1.7</v>
      </c>
      <c r="AW58" s="288">
        <v>5232424</v>
      </c>
      <c r="AX58" s="287">
        <v>2.8</v>
      </c>
      <c r="AY58" s="288">
        <v>18227300</v>
      </c>
      <c r="AZ58" s="728">
        <v>9.6</v>
      </c>
      <c r="BA58" s="320">
        <v>190496676</v>
      </c>
      <c r="BB58" s="289">
        <v>100</v>
      </c>
      <c r="BC58" s="971"/>
    </row>
    <row r="59" spans="1:55" s="954" customFormat="1" ht="15.75" customHeight="1" x14ac:dyDescent="0.2">
      <c r="A59" s="620" t="s">
        <v>281</v>
      </c>
      <c r="B59" s="364">
        <v>45140201</v>
      </c>
      <c r="C59" s="359">
        <v>29.1</v>
      </c>
      <c r="D59" s="365">
        <v>797239</v>
      </c>
      <c r="E59" s="359">
        <v>0.5</v>
      </c>
      <c r="F59" s="365">
        <v>148090</v>
      </c>
      <c r="G59" s="359">
        <v>0.1</v>
      </c>
      <c r="H59" s="365">
        <v>142622</v>
      </c>
      <c r="I59" s="359">
        <v>0.1</v>
      </c>
      <c r="J59" s="365">
        <v>128749</v>
      </c>
      <c r="K59" s="363">
        <v>0.1</v>
      </c>
      <c r="L59" s="364">
        <v>6516842</v>
      </c>
      <c r="M59" s="359">
        <v>4.2</v>
      </c>
      <c r="N59" s="365">
        <v>10292</v>
      </c>
      <c r="O59" s="359">
        <v>0</v>
      </c>
      <c r="P59" s="366" t="s">
        <v>673</v>
      </c>
      <c r="Q59" s="359" t="s">
        <v>673</v>
      </c>
      <c r="R59" s="346">
        <v>157615</v>
      </c>
      <c r="S59" s="355">
        <v>0.1</v>
      </c>
      <c r="T59" s="346">
        <v>185628</v>
      </c>
      <c r="U59" s="353">
        <v>0.1</v>
      </c>
      <c r="V59" s="350">
        <v>24297738</v>
      </c>
      <c r="W59" s="345">
        <v>15.6</v>
      </c>
      <c r="X59" s="373">
        <v>22356829</v>
      </c>
      <c r="Y59" s="373">
        <v>1940909</v>
      </c>
      <c r="Z59" s="346" t="s">
        <v>673</v>
      </c>
      <c r="AA59" s="346">
        <v>50741</v>
      </c>
      <c r="AB59" s="345">
        <v>0</v>
      </c>
      <c r="AC59" s="346">
        <v>1778472</v>
      </c>
      <c r="AD59" s="353">
        <v>1.1000000000000001</v>
      </c>
      <c r="AE59" s="364">
        <v>2272274</v>
      </c>
      <c r="AF59" s="359">
        <v>1.5</v>
      </c>
      <c r="AG59" s="365">
        <v>776642</v>
      </c>
      <c r="AH59" s="359">
        <v>0.5</v>
      </c>
      <c r="AI59" s="365">
        <v>33042049</v>
      </c>
      <c r="AJ59" s="396">
        <v>21.3</v>
      </c>
      <c r="AK59" s="399" t="s">
        <v>673</v>
      </c>
      <c r="AL59" s="400" t="s">
        <v>673</v>
      </c>
      <c r="AM59" s="729">
        <v>10342424</v>
      </c>
      <c r="AN59" s="401">
        <v>6.7</v>
      </c>
      <c r="AO59" s="398">
        <v>257652</v>
      </c>
      <c r="AP59" s="401">
        <v>0.2</v>
      </c>
      <c r="AQ59" s="399">
        <v>228615</v>
      </c>
      <c r="AR59" s="401">
        <v>0.1</v>
      </c>
      <c r="AS59" s="399">
        <v>2058097</v>
      </c>
      <c r="AT59" s="400">
        <v>1.3</v>
      </c>
      <c r="AU59" s="364">
        <v>2804753</v>
      </c>
      <c r="AV59" s="359">
        <v>1.8</v>
      </c>
      <c r="AW59" s="365">
        <v>2584520</v>
      </c>
      <c r="AX59" s="359">
        <v>1.7</v>
      </c>
      <c r="AY59" s="365">
        <v>21683920</v>
      </c>
      <c r="AZ59" s="727">
        <v>13.9</v>
      </c>
      <c r="BA59" s="397">
        <v>155405175</v>
      </c>
      <c r="BB59" s="363">
        <v>100</v>
      </c>
      <c r="BC59" s="971"/>
    </row>
    <row r="60" spans="1:55" s="954" customFormat="1" ht="15.75" customHeight="1" x14ac:dyDescent="0.2">
      <c r="A60" s="63" t="s">
        <v>287</v>
      </c>
      <c r="B60" s="286">
        <v>42567186</v>
      </c>
      <c r="C60" s="287">
        <v>33.299999999999997</v>
      </c>
      <c r="D60" s="288">
        <v>836764</v>
      </c>
      <c r="E60" s="287">
        <v>0.7</v>
      </c>
      <c r="F60" s="288">
        <v>57731</v>
      </c>
      <c r="G60" s="287">
        <v>0</v>
      </c>
      <c r="H60" s="288">
        <v>128280</v>
      </c>
      <c r="I60" s="287">
        <v>0.1</v>
      </c>
      <c r="J60" s="288">
        <v>117578</v>
      </c>
      <c r="K60" s="289">
        <v>0.1</v>
      </c>
      <c r="L60" s="286">
        <v>5498219</v>
      </c>
      <c r="M60" s="287">
        <v>4.3</v>
      </c>
      <c r="N60" s="288">
        <v>7499</v>
      </c>
      <c r="O60" s="287">
        <v>0</v>
      </c>
      <c r="P60" s="294" t="s">
        <v>673</v>
      </c>
      <c r="Q60" s="287" t="s">
        <v>673</v>
      </c>
      <c r="R60" s="284">
        <v>317818</v>
      </c>
      <c r="S60" s="280">
        <v>0.2</v>
      </c>
      <c r="T60" s="284">
        <v>221857</v>
      </c>
      <c r="U60" s="298">
        <v>0.2</v>
      </c>
      <c r="V60" s="281">
        <v>19446514</v>
      </c>
      <c r="W60" s="280">
        <v>15.2</v>
      </c>
      <c r="X60" s="285">
        <v>18182760</v>
      </c>
      <c r="Y60" s="285">
        <v>1263740</v>
      </c>
      <c r="Z60" s="284">
        <v>14</v>
      </c>
      <c r="AA60" s="284">
        <v>66670</v>
      </c>
      <c r="AB60" s="280">
        <v>0.1</v>
      </c>
      <c r="AC60" s="284">
        <v>1560963</v>
      </c>
      <c r="AD60" s="298">
        <v>1.2</v>
      </c>
      <c r="AE60" s="286">
        <v>1518018</v>
      </c>
      <c r="AF60" s="287">
        <v>1.2</v>
      </c>
      <c r="AG60" s="288">
        <v>1177622</v>
      </c>
      <c r="AH60" s="287">
        <v>0.9</v>
      </c>
      <c r="AI60" s="288">
        <v>24121484</v>
      </c>
      <c r="AJ60" s="292">
        <v>18.899999999999999</v>
      </c>
      <c r="AK60" s="321">
        <v>112392</v>
      </c>
      <c r="AL60" s="325">
        <v>0.1</v>
      </c>
      <c r="AM60" s="322">
        <v>10077478</v>
      </c>
      <c r="AN60" s="324">
        <v>7.9</v>
      </c>
      <c r="AO60" s="741">
        <v>636330</v>
      </c>
      <c r="AP60" s="324">
        <v>0.5</v>
      </c>
      <c r="AQ60" s="321">
        <v>629560</v>
      </c>
      <c r="AR60" s="324">
        <v>0.5</v>
      </c>
      <c r="AS60" s="321">
        <v>2347786</v>
      </c>
      <c r="AT60" s="325">
        <v>1.8</v>
      </c>
      <c r="AU60" s="286">
        <v>1278768</v>
      </c>
      <c r="AV60" s="287">
        <v>1</v>
      </c>
      <c r="AW60" s="288">
        <v>3807078</v>
      </c>
      <c r="AX60" s="287">
        <v>3</v>
      </c>
      <c r="AY60" s="288">
        <v>11285848</v>
      </c>
      <c r="AZ60" s="728">
        <v>8.8000000000000007</v>
      </c>
      <c r="BA60" s="320">
        <v>127819443</v>
      </c>
      <c r="BB60" s="289">
        <v>100</v>
      </c>
      <c r="BC60" s="971"/>
    </row>
    <row r="61" spans="1:55" s="954" customFormat="1" ht="15.75" customHeight="1" x14ac:dyDescent="0.2">
      <c r="A61" s="620" t="s">
        <v>384</v>
      </c>
      <c r="B61" s="376">
        <v>54738378</v>
      </c>
      <c r="C61" s="359">
        <v>25.9</v>
      </c>
      <c r="D61" s="365">
        <v>969481</v>
      </c>
      <c r="E61" s="359">
        <v>0.5</v>
      </c>
      <c r="F61" s="365">
        <v>84666</v>
      </c>
      <c r="G61" s="359">
        <v>0</v>
      </c>
      <c r="H61" s="365">
        <v>115707</v>
      </c>
      <c r="I61" s="359">
        <v>0.1</v>
      </c>
      <c r="J61" s="365">
        <v>118041</v>
      </c>
      <c r="K61" s="363">
        <v>0.1</v>
      </c>
      <c r="L61" s="364">
        <v>8263522</v>
      </c>
      <c r="M61" s="359">
        <v>3.9</v>
      </c>
      <c r="N61" s="365">
        <v>52299</v>
      </c>
      <c r="O61" s="359">
        <v>0</v>
      </c>
      <c r="P61" s="366" t="s">
        <v>673</v>
      </c>
      <c r="Q61" s="359" t="s">
        <v>673</v>
      </c>
      <c r="R61" s="346">
        <v>196447</v>
      </c>
      <c r="S61" s="345">
        <v>0.1</v>
      </c>
      <c r="T61" s="346">
        <v>215192</v>
      </c>
      <c r="U61" s="353">
        <v>0.1</v>
      </c>
      <c r="V61" s="357">
        <v>34095103</v>
      </c>
      <c r="W61" s="345">
        <v>16.2</v>
      </c>
      <c r="X61" s="346">
        <v>32475081</v>
      </c>
      <c r="Y61" s="346">
        <v>1620022</v>
      </c>
      <c r="Z61" s="346" t="s">
        <v>673</v>
      </c>
      <c r="AA61" s="346">
        <v>59764</v>
      </c>
      <c r="AB61" s="345">
        <v>0</v>
      </c>
      <c r="AC61" s="346">
        <v>2297157</v>
      </c>
      <c r="AD61" s="353">
        <v>1.1000000000000001</v>
      </c>
      <c r="AE61" s="364">
        <v>3685240</v>
      </c>
      <c r="AF61" s="359">
        <v>1.7</v>
      </c>
      <c r="AG61" s="365">
        <v>761380</v>
      </c>
      <c r="AH61" s="359">
        <v>0.4</v>
      </c>
      <c r="AI61" s="365">
        <v>53455508</v>
      </c>
      <c r="AJ61" s="359">
        <v>25.3</v>
      </c>
      <c r="AK61" s="399">
        <v>300</v>
      </c>
      <c r="AL61" s="400">
        <v>0</v>
      </c>
      <c r="AM61" s="428">
        <v>11682015</v>
      </c>
      <c r="AN61" s="401">
        <v>5.5</v>
      </c>
      <c r="AO61" s="399">
        <v>606648</v>
      </c>
      <c r="AP61" s="401">
        <v>0.3</v>
      </c>
      <c r="AQ61" s="399">
        <v>981151</v>
      </c>
      <c r="AR61" s="401">
        <v>0.5</v>
      </c>
      <c r="AS61" s="399">
        <v>4635142</v>
      </c>
      <c r="AT61" s="400">
        <v>2.2000000000000002</v>
      </c>
      <c r="AU61" s="364">
        <v>4064041</v>
      </c>
      <c r="AV61" s="359">
        <v>1.9</v>
      </c>
      <c r="AW61" s="365">
        <v>4837255</v>
      </c>
      <c r="AX61" s="359">
        <v>2.2999999999999998</v>
      </c>
      <c r="AY61" s="365">
        <v>25130575</v>
      </c>
      <c r="AZ61" s="396">
        <v>11.9</v>
      </c>
      <c r="BA61" s="429">
        <v>211045012</v>
      </c>
      <c r="BB61" s="402">
        <v>100</v>
      </c>
      <c r="BC61" s="971"/>
    </row>
    <row r="62" spans="1:55" s="954" customFormat="1" ht="15.75" customHeight="1" x14ac:dyDescent="0.2">
      <c r="A62" s="63" t="s">
        <v>698</v>
      </c>
      <c r="B62" s="303">
        <v>30337272</v>
      </c>
      <c r="C62" s="287">
        <v>24.6</v>
      </c>
      <c r="D62" s="288">
        <v>717658</v>
      </c>
      <c r="E62" s="287">
        <v>0.6</v>
      </c>
      <c r="F62" s="288">
        <v>45074</v>
      </c>
      <c r="G62" s="287">
        <v>0</v>
      </c>
      <c r="H62" s="288">
        <v>61714</v>
      </c>
      <c r="I62" s="287">
        <v>0.1</v>
      </c>
      <c r="J62" s="288">
        <v>63059</v>
      </c>
      <c r="K62" s="289">
        <v>0.1</v>
      </c>
      <c r="L62" s="303">
        <v>4674018</v>
      </c>
      <c r="M62" s="287">
        <v>3.8</v>
      </c>
      <c r="N62" s="288">
        <v>35756</v>
      </c>
      <c r="O62" s="287">
        <v>0</v>
      </c>
      <c r="P62" s="294">
        <v>0</v>
      </c>
      <c r="Q62" s="292">
        <v>0</v>
      </c>
      <c r="R62" s="288">
        <v>145519</v>
      </c>
      <c r="S62" s="287">
        <v>0.1</v>
      </c>
      <c r="T62" s="288">
        <v>150463</v>
      </c>
      <c r="U62" s="289">
        <v>0.1</v>
      </c>
      <c r="V62" s="308">
        <v>25106906</v>
      </c>
      <c r="W62" s="280">
        <v>20.3</v>
      </c>
      <c r="X62" s="284">
        <v>23177688</v>
      </c>
      <c r="Y62" s="284">
        <v>1929151</v>
      </c>
      <c r="Z62" s="284">
        <v>67</v>
      </c>
      <c r="AA62" s="284">
        <v>34518</v>
      </c>
      <c r="AB62" s="280">
        <v>0</v>
      </c>
      <c r="AC62" s="284">
        <v>2252919</v>
      </c>
      <c r="AD62" s="298">
        <v>1.8</v>
      </c>
      <c r="AE62" s="281">
        <v>2173263</v>
      </c>
      <c r="AF62" s="280">
        <v>1.8</v>
      </c>
      <c r="AG62" s="284">
        <v>739640</v>
      </c>
      <c r="AH62" s="280">
        <v>0.6</v>
      </c>
      <c r="AI62" s="284">
        <v>20964502</v>
      </c>
      <c r="AJ62" s="280">
        <v>17</v>
      </c>
      <c r="AK62" s="284">
        <v>759641</v>
      </c>
      <c r="AL62" s="298">
        <v>0.6</v>
      </c>
      <c r="AM62" s="743">
        <v>8124670</v>
      </c>
      <c r="AN62" s="324">
        <v>6.6</v>
      </c>
      <c r="AO62" s="321">
        <v>613024</v>
      </c>
      <c r="AP62" s="324">
        <v>0.5</v>
      </c>
      <c r="AQ62" s="321">
        <v>1869787</v>
      </c>
      <c r="AR62" s="324">
        <v>1.5</v>
      </c>
      <c r="AS62" s="321">
        <v>5339366</v>
      </c>
      <c r="AT62" s="325">
        <v>4.3</v>
      </c>
      <c r="AU62" s="322">
        <v>4069376</v>
      </c>
      <c r="AV62" s="324">
        <v>3.3</v>
      </c>
      <c r="AW62" s="321">
        <v>5256275</v>
      </c>
      <c r="AX62" s="324">
        <v>4.3</v>
      </c>
      <c r="AY62" s="321">
        <v>9855100</v>
      </c>
      <c r="AZ62" s="323">
        <v>8</v>
      </c>
      <c r="BA62" s="744">
        <v>123389520</v>
      </c>
      <c r="BB62" s="289">
        <v>100</v>
      </c>
      <c r="BC62" s="971"/>
    </row>
    <row r="63" spans="1:55" s="954" customFormat="1" ht="15.75" customHeight="1" x14ac:dyDescent="0.2">
      <c r="A63" s="620" t="s">
        <v>282</v>
      </c>
      <c r="B63" s="376">
        <v>78611318</v>
      </c>
      <c r="C63" s="359">
        <v>44.5</v>
      </c>
      <c r="D63" s="365">
        <v>1727528</v>
      </c>
      <c r="E63" s="359">
        <v>1</v>
      </c>
      <c r="F63" s="365">
        <v>114451</v>
      </c>
      <c r="G63" s="359">
        <v>0.1</v>
      </c>
      <c r="H63" s="365">
        <v>155588</v>
      </c>
      <c r="I63" s="359">
        <v>0.1</v>
      </c>
      <c r="J63" s="365">
        <v>141136</v>
      </c>
      <c r="K63" s="363">
        <v>0.1</v>
      </c>
      <c r="L63" s="364">
        <v>9090653</v>
      </c>
      <c r="M63" s="359">
        <v>5.2</v>
      </c>
      <c r="N63" s="365">
        <v>80713</v>
      </c>
      <c r="O63" s="359">
        <v>0</v>
      </c>
      <c r="P63" s="366" t="s">
        <v>673</v>
      </c>
      <c r="Q63" s="359" t="s">
        <v>673</v>
      </c>
      <c r="R63" s="346">
        <v>273151</v>
      </c>
      <c r="S63" s="345">
        <v>0.2</v>
      </c>
      <c r="T63" s="346">
        <v>416716</v>
      </c>
      <c r="U63" s="353">
        <v>0.2</v>
      </c>
      <c r="V63" s="357">
        <v>9163245</v>
      </c>
      <c r="W63" s="345">
        <v>5.2</v>
      </c>
      <c r="X63" s="346">
        <v>7983399</v>
      </c>
      <c r="Y63" s="346">
        <v>1179846</v>
      </c>
      <c r="Z63" s="346" t="s">
        <v>673</v>
      </c>
      <c r="AA63" s="346">
        <v>74466</v>
      </c>
      <c r="AB63" s="345">
        <v>0</v>
      </c>
      <c r="AC63" s="346">
        <v>1463835</v>
      </c>
      <c r="AD63" s="353">
        <v>0.8</v>
      </c>
      <c r="AE63" s="364">
        <v>2801053</v>
      </c>
      <c r="AF63" s="359">
        <v>1.6</v>
      </c>
      <c r="AG63" s="365">
        <v>826855</v>
      </c>
      <c r="AH63" s="359">
        <v>0.5</v>
      </c>
      <c r="AI63" s="365">
        <v>33733165</v>
      </c>
      <c r="AJ63" s="359">
        <v>19.100000000000001</v>
      </c>
      <c r="AK63" s="399">
        <v>16495</v>
      </c>
      <c r="AL63" s="400">
        <v>0</v>
      </c>
      <c r="AM63" s="428">
        <v>11992109</v>
      </c>
      <c r="AN63" s="401">
        <v>6.8</v>
      </c>
      <c r="AO63" s="399">
        <v>549259</v>
      </c>
      <c r="AP63" s="401">
        <v>0.3</v>
      </c>
      <c r="AQ63" s="399">
        <v>183828</v>
      </c>
      <c r="AR63" s="401">
        <v>0.1</v>
      </c>
      <c r="AS63" s="399">
        <v>165729</v>
      </c>
      <c r="AT63" s="400">
        <v>0.1</v>
      </c>
      <c r="AU63" s="364">
        <v>4930210</v>
      </c>
      <c r="AV63" s="359">
        <v>2.8</v>
      </c>
      <c r="AW63" s="365">
        <v>4806582</v>
      </c>
      <c r="AX63" s="359">
        <v>2.7</v>
      </c>
      <c r="AY63" s="365">
        <v>15189500</v>
      </c>
      <c r="AZ63" s="396">
        <v>8.6</v>
      </c>
      <c r="BA63" s="429">
        <v>176507585</v>
      </c>
      <c r="BB63" s="402">
        <v>100</v>
      </c>
      <c r="BC63" s="971"/>
    </row>
    <row r="64" spans="1:55" s="954" customFormat="1" ht="15.75" customHeight="1" x14ac:dyDescent="0.2">
      <c r="A64" s="63" t="s">
        <v>241</v>
      </c>
      <c r="B64" s="303">
        <v>53683227</v>
      </c>
      <c r="C64" s="287">
        <v>33</v>
      </c>
      <c r="D64" s="288">
        <v>1356783</v>
      </c>
      <c r="E64" s="287">
        <v>0.8</v>
      </c>
      <c r="F64" s="288">
        <v>64341</v>
      </c>
      <c r="G64" s="287">
        <v>0</v>
      </c>
      <c r="H64" s="288">
        <v>107536</v>
      </c>
      <c r="I64" s="287">
        <v>0.1</v>
      </c>
      <c r="J64" s="288">
        <v>122125</v>
      </c>
      <c r="K64" s="289">
        <v>0.1</v>
      </c>
      <c r="L64" s="303">
        <v>7977525</v>
      </c>
      <c r="M64" s="287">
        <v>4.9000000000000004</v>
      </c>
      <c r="N64" s="288">
        <v>190731</v>
      </c>
      <c r="O64" s="287">
        <v>0.1</v>
      </c>
      <c r="P64" s="294" t="s">
        <v>673</v>
      </c>
      <c r="Q64" s="292" t="s">
        <v>673</v>
      </c>
      <c r="R64" s="288">
        <v>201658</v>
      </c>
      <c r="S64" s="287">
        <v>0.1</v>
      </c>
      <c r="T64" s="288">
        <v>292417</v>
      </c>
      <c r="U64" s="289">
        <v>0.2</v>
      </c>
      <c r="V64" s="308">
        <v>23823701</v>
      </c>
      <c r="W64" s="280">
        <v>14.7</v>
      </c>
      <c r="X64" s="284">
        <v>22295845</v>
      </c>
      <c r="Y64" s="284">
        <v>1527769</v>
      </c>
      <c r="Z64" s="284">
        <v>87</v>
      </c>
      <c r="AA64" s="284">
        <v>103186</v>
      </c>
      <c r="AB64" s="280">
        <v>0.1</v>
      </c>
      <c r="AC64" s="284">
        <v>2154167</v>
      </c>
      <c r="AD64" s="298">
        <v>1.3</v>
      </c>
      <c r="AE64" s="281">
        <v>2260985</v>
      </c>
      <c r="AF64" s="280">
        <v>1.4</v>
      </c>
      <c r="AG64" s="284">
        <v>1131016</v>
      </c>
      <c r="AH64" s="280">
        <v>0.7</v>
      </c>
      <c r="AI64" s="284">
        <v>33343880</v>
      </c>
      <c r="AJ64" s="280">
        <v>20.5</v>
      </c>
      <c r="AK64" s="284" t="s">
        <v>673</v>
      </c>
      <c r="AL64" s="298" t="s">
        <v>673</v>
      </c>
      <c r="AM64" s="743">
        <v>12996692</v>
      </c>
      <c r="AN64" s="324">
        <v>8</v>
      </c>
      <c r="AO64" s="321">
        <v>396726</v>
      </c>
      <c r="AP64" s="324">
        <v>0.2</v>
      </c>
      <c r="AQ64" s="321">
        <v>347208</v>
      </c>
      <c r="AR64" s="324">
        <v>0.2</v>
      </c>
      <c r="AS64" s="321">
        <v>3538971</v>
      </c>
      <c r="AT64" s="325">
        <v>2.2000000000000002</v>
      </c>
      <c r="AU64" s="322">
        <v>1784482</v>
      </c>
      <c r="AV64" s="324">
        <v>1.1000000000000001</v>
      </c>
      <c r="AW64" s="321">
        <v>2279073</v>
      </c>
      <c r="AX64" s="324">
        <v>1.4</v>
      </c>
      <c r="AY64" s="321">
        <v>14423208</v>
      </c>
      <c r="AZ64" s="323">
        <v>8.9</v>
      </c>
      <c r="BA64" s="744">
        <v>162579638</v>
      </c>
      <c r="BB64" s="289">
        <v>100</v>
      </c>
      <c r="BC64" s="971"/>
    </row>
    <row r="65" spans="1:55" s="954" customFormat="1" ht="15.75" customHeight="1" x14ac:dyDescent="0.2">
      <c r="A65" s="620" t="s">
        <v>272</v>
      </c>
      <c r="B65" s="376">
        <v>87427345</v>
      </c>
      <c r="C65" s="359">
        <v>35</v>
      </c>
      <c r="D65" s="365">
        <v>1786356</v>
      </c>
      <c r="E65" s="359">
        <v>0.7</v>
      </c>
      <c r="F65" s="365">
        <v>138044</v>
      </c>
      <c r="G65" s="359">
        <v>0.1</v>
      </c>
      <c r="H65" s="365">
        <v>152875</v>
      </c>
      <c r="I65" s="359">
        <v>0.1</v>
      </c>
      <c r="J65" s="365">
        <v>178850</v>
      </c>
      <c r="K65" s="363">
        <v>0.1</v>
      </c>
      <c r="L65" s="376">
        <v>11569029</v>
      </c>
      <c r="M65" s="359">
        <v>4.5999999999999996</v>
      </c>
      <c r="N65" s="365">
        <v>56419</v>
      </c>
      <c r="O65" s="359">
        <v>0</v>
      </c>
      <c r="P65" s="366" t="s">
        <v>673</v>
      </c>
      <c r="Q65" s="365">
        <v>0</v>
      </c>
      <c r="R65" s="346">
        <v>251179</v>
      </c>
      <c r="S65" s="359">
        <v>0.1</v>
      </c>
      <c r="T65" s="365">
        <v>527703</v>
      </c>
      <c r="U65" s="363">
        <v>0.2</v>
      </c>
      <c r="V65" s="350">
        <v>30083531</v>
      </c>
      <c r="W65" s="345">
        <v>12</v>
      </c>
      <c r="X65" s="346">
        <v>27684652</v>
      </c>
      <c r="Y65" s="346">
        <v>2398879</v>
      </c>
      <c r="Z65" s="346" t="s">
        <v>673</v>
      </c>
      <c r="AA65" s="346">
        <v>116109</v>
      </c>
      <c r="AB65" s="345">
        <v>0</v>
      </c>
      <c r="AC65" s="346">
        <v>2541766</v>
      </c>
      <c r="AD65" s="353">
        <v>1</v>
      </c>
      <c r="AE65" s="350">
        <v>5161257</v>
      </c>
      <c r="AF65" s="345">
        <v>2.1</v>
      </c>
      <c r="AG65" s="346">
        <v>1132156</v>
      </c>
      <c r="AH65" s="345">
        <v>0.5</v>
      </c>
      <c r="AI65" s="346">
        <v>52589819</v>
      </c>
      <c r="AJ65" s="345">
        <v>21</v>
      </c>
      <c r="AK65" s="346" t="s">
        <v>673</v>
      </c>
      <c r="AL65" s="353">
        <v>0</v>
      </c>
      <c r="AM65" s="428">
        <v>17214052</v>
      </c>
      <c r="AN65" s="401">
        <v>6.9</v>
      </c>
      <c r="AO65" s="399">
        <v>443242</v>
      </c>
      <c r="AP65" s="401">
        <v>0.2</v>
      </c>
      <c r="AQ65" s="399">
        <v>742001</v>
      </c>
      <c r="AR65" s="745">
        <v>0.3</v>
      </c>
      <c r="AS65" s="399">
        <v>8755081</v>
      </c>
      <c r="AT65" s="400">
        <v>3.5</v>
      </c>
      <c r="AU65" s="729">
        <v>7198623</v>
      </c>
      <c r="AV65" s="401">
        <v>2.9</v>
      </c>
      <c r="AW65" s="399">
        <v>2815477</v>
      </c>
      <c r="AX65" s="401">
        <v>1.1000000000000001</v>
      </c>
      <c r="AY65" s="399">
        <v>19075800</v>
      </c>
      <c r="AZ65" s="526">
        <v>7.6</v>
      </c>
      <c r="BA65" s="746">
        <v>249956714</v>
      </c>
      <c r="BB65" s="747">
        <v>100</v>
      </c>
      <c r="BC65" s="971"/>
    </row>
    <row r="66" spans="1:55" s="954" customFormat="1" ht="15.75" customHeight="1" thickBot="1" x14ac:dyDescent="0.25">
      <c r="A66" s="63" t="s">
        <v>554</v>
      </c>
      <c r="B66" s="286">
        <v>48816343</v>
      </c>
      <c r="C66" s="287">
        <v>32.700000000000003</v>
      </c>
      <c r="D66" s="288">
        <v>752419</v>
      </c>
      <c r="E66" s="287">
        <v>0.5</v>
      </c>
      <c r="F66" s="288">
        <v>32827</v>
      </c>
      <c r="G66" s="287">
        <v>0</v>
      </c>
      <c r="H66" s="288">
        <v>54437</v>
      </c>
      <c r="I66" s="287">
        <v>0</v>
      </c>
      <c r="J66" s="288">
        <v>47023</v>
      </c>
      <c r="K66" s="289">
        <v>0</v>
      </c>
      <c r="L66" s="286">
        <v>6098101</v>
      </c>
      <c r="M66" s="287">
        <v>4.0999999999999996</v>
      </c>
      <c r="N66" s="288">
        <v>0</v>
      </c>
      <c r="O66" s="287">
        <v>0</v>
      </c>
      <c r="P66" s="294">
        <v>0</v>
      </c>
      <c r="Q66" s="287">
        <v>0</v>
      </c>
      <c r="R66" s="284">
        <v>138391</v>
      </c>
      <c r="S66" s="280">
        <v>0.1</v>
      </c>
      <c r="T66" s="284">
        <v>95119</v>
      </c>
      <c r="U66" s="298">
        <v>0.1</v>
      </c>
      <c r="V66" s="281">
        <v>8359681</v>
      </c>
      <c r="W66" s="280">
        <v>5.6</v>
      </c>
      <c r="X66" s="285">
        <v>7615128</v>
      </c>
      <c r="Y66" s="285">
        <v>744553</v>
      </c>
      <c r="Z66" s="284">
        <v>0</v>
      </c>
      <c r="AA66" s="284">
        <v>41703</v>
      </c>
      <c r="AB66" s="280">
        <v>0</v>
      </c>
      <c r="AC66" s="284">
        <v>1557602</v>
      </c>
      <c r="AD66" s="298">
        <v>1</v>
      </c>
      <c r="AE66" s="286">
        <v>2703739</v>
      </c>
      <c r="AF66" s="287">
        <v>1.8</v>
      </c>
      <c r="AG66" s="288">
        <v>672343</v>
      </c>
      <c r="AH66" s="287">
        <v>0.5</v>
      </c>
      <c r="AI66" s="288">
        <v>38581025</v>
      </c>
      <c r="AJ66" s="280">
        <v>25.9</v>
      </c>
      <c r="AK66" s="321">
        <v>289868</v>
      </c>
      <c r="AL66" s="298">
        <v>0.2</v>
      </c>
      <c r="AM66" s="743">
        <v>17713781</v>
      </c>
      <c r="AN66" s="324">
        <v>11.9</v>
      </c>
      <c r="AO66" s="321">
        <v>690996</v>
      </c>
      <c r="AP66" s="324">
        <v>0.5</v>
      </c>
      <c r="AQ66" s="321">
        <v>90213</v>
      </c>
      <c r="AR66" s="324">
        <v>0.1</v>
      </c>
      <c r="AS66" s="321">
        <v>5118071</v>
      </c>
      <c r="AT66" s="325">
        <v>3.4</v>
      </c>
      <c r="AU66" s="286">
        <v>5592528</v>
      </c>
      <c r="AV66" s="287">
        <v>3.8</v>
      </c>
      <c r="AW66" s="288">
        <v>1675733</v>
      </c>
      <c r="AX66" s="287">
        <v>1.1000000000000001</v>
      </c>
      <c r="AY66" s="288">
        <v>9956900</v>
      </c>
      <c r="AZ66" s="323">
        <v>6.7</v>
      </c>
      <c r="BA66" s="744">
        <v>149078843</v>
      </c>
      <c r="BB66" s="289">
        <v>100</v>
      </c>
      <c r="BC66" s="971"/>
    </row>
    <row r="67" spans="1:55" ht="15.75" customHeight="1" thickTop="1" x14ac:dyDescent="0.2">
      <c r="A67" s="621" t="s">
        <v>555</v>
      </c>
      <c r="B67" s="774">
        <f>SUM(B7:B66)</f>
        <v>3484787913</v>
      </c>
      <c r="C67" s="775" t="s">
        <v>564</v>
      </c>
      <c r="D67" s="832">
        <f t="shared" ref="D67:T67" si="0">SUM(D7:D66)</f>
        <v>58816255</v>
      </c>
      <c r="E67" s="775" t="s">
        <v>564</v>
      </c>
      <c r="F67" s="832">
        <f t="shared" si="0"/>
        <v>6221145</v>
      </c>
      <c r="G67" s="775" t="s">
        <v>564</v>
      </c>
      <c r="H67" s="832">
        <f t="shared" si="0"/>
        <v>13691595</v>
      </c>
      <c r="I67" s="775" t="s">
        <v>564</v>
      </c>
      <c r="J67" s="832">
        <f t="shared" si="0"/>
        <v>11582454</v>
      </c>
      <c r="K67" s="777" t="s">
        <v>564</v>
      </c>
      <c r="L67" s="774">
        <f t="shared" si="0"/>
        <v>415184153</v>
      </c>
      <c r="M67" s="775" t="s">
        <v>564</v>
      </c>
      <c r="N67" s="832">
        <f t="shared" si="0"/>
        <v>2967779</v>
      </c>
      <c r="O67" s="775" t="s">
        <v>564</v>
      </c>
      <c r="P67" s="832">
        <f t="shared" si="0"/>
        <v>0</v>
      </c>
      <c r="Q67" s="775" t="s">
        <v>564</v>
      </c>
      <c r="R67" s="832">
        <f t="shared" si="0"/>
        <v>18131862</v>
      </c>
      <c r="S67" s="775" t="s">
        <v>564</v>
      </c>
      <c r="T67" s="832">
        <f t="shared" si="0"/>
        <v>17445816</v>
      </c>
      <c r="U67" s="777" t="s">
        <v>564</v>
      </c>
      <c r="V67" s="833">
        <f>SUM(V7:V66)</f>
        <v>826374078</v>
      </c>
      <c r="W67" s="780" t="s">
        <v>564</v>
      </c>
      <c r="X67" s="834">
        <f t="shared" ref="X67:AK67" si="1">SUM(X7:X66)</f>
        <v>732045468</v>
      </c>
      <c r="Y67" s="834">
        <f t="shared" si="1"/>
        <v>71454434</v>
      </c>
      <c r="Z67" s="834">
        <f t="shared" si="1"/>
        <v>22874213</v>
      </c>
      <c r="AA67" s="834">
        <f t="shared" si="1"/>
        <v>3337472</v>
      </c>
      <c r="AB67" s="780" t="s">
        <v>564</v>
      </c>
      <c r="AC67" s="834">
        <f t="shared" si="1"/>
        <v>80962204</v>
      </c>
      <c r="AD67" s="781" t="s">
        <v>564</v>
      </c>
      <c r="AE67" s="833">
        <f t="shared" si="1"/>
        <v>143262775</v>
      </c>
      <c r="AF67" s="780" t="s">
        <v>564</v>
      </c>
      <c r="AG67" s="834">
        <f t="shared" si="1"/>
        <v>52309773</v>
      </c>
      <c r="AH67" s="780" t="s">
        <v>564</v>
      </c>
      <c r="AI67" s="834">
        <f t="shared" si="1"/>
        <v>1578802988</v>
      </c>
      <c r="AJ67" s="780" t="s">
        <v>564</v>
      </c>
      <c r="AK67" s="834">
        <f t="shared" si="1"/>
        <v>5061044</v>
      </c>
      <c r="AL67" s="863" t="s">
        <v>564</v>
      </c>
      <c r="AM67" s="835">
        <f>SUM(AM7:AM66)</f>
        <v>629313060</v>
      </c>
      <c r="AN67" s="836" t="s">
        <v>564</v>
      </c>
      <c r="AO67" s="837">
        <f t="shared" ref="AO67:BA67" si="2">SUM(AO7:AO66)</f>
        <v>51002067</v>
      </c>
      <c r="AP67" s="836" t="s">
        <v>564</v>
      </c>
      <c r="AQ67" s="837">
        <f t="shared" si="2"/>
        <v>19873048</v>
      </c>
      <c r="AR67" s="836" t="s">
        <v>564</v>
      </c>
      <c r="AS67" s="837">
        <f t="shared" si="2"/>
        <v>183696788</v>
      </c>
      <c r="AT67" s="838" t="s">
        <v>564</v>
      </c>
      <c r="AU67" s="835">
        <f t="shared" si="2"/>
        <v>196556686</v>
      </c>
      <c r="AV67" s="836" t="s">
        <v>564</v>
      </c>
      <c r="AW67" s="837">
        <f t="shared" si="2"/>
        <v>286987269</v>
      </c>
      <c r="AX67" s="836" t="s">
        <v>564</v>
      </c>
      <c r="AY67" s="837">
        <f t="shared" si="2"/>
        <v>788836678</v>
      </c>
      <c r="AZ67" s="839" t="s">
        <v>564</v>
      </c>
      <c r="BA67" s="840">
        <f t="shared" si="2"/>
        <v>8875205262</v>
      </c>
      <c r="BB67" s="838" t="s">
        <v>564</v>
      </c>
    </row>
    <row r="68" spans="1:55" ht="15.75" customHeight="1" thickBot="1" x14ac:dyDescent="0.25">
      <c r="A68" s="453" t="s">
        <v>556</v>
      </c>
      <c r="B68" s="788">
        <f>AVERAGE(B7:B66)</f>
        <v>58079798.549999997</v>
      </c>
      <c r="C68" s="789">
        <f t="shared" ref="C68:U68" si="3">AVERAGE(C7:C66)</f>
        <v>38.79</v>
      </c>
      <c r="D68" s="463">
        <f t="shared" si="3"/>
        <v>980270.91666666663</v>
      </c>
      <c r="E68" s="789">
        <f t="shared" si="3"/>
        <v>0.66666666666666663</v>
      </c>
      <c r="F68" s="463">
        <f t="shared" si="3"/>
        <v>103685.75</v>
      </c>
      <c r="G68" s="789">
        <f t="shared" si="3"/>
        <v>7.6600000000000001E-2</v>
      </c>
      <c r="H68" s="463">
        <f t="shared" si="3"/>
        <v>228193.25</v>
      </c>
      <c r="I68" s="789">
        <f t="shared" si="3"/>
        <v>0.15499999999999994</v>
      </c>
      <c r="J68" s="463">
        <f t="shared" si="3"/>
        <v>193040.9</v>
      </c>
      <c r="K68" s="841">
        <f t="shared" si="3"/>
        <v>0.13833333333333328</v>
      </c>
      <c r="L68" s="788">
        <f t="shared" si="3"/>
        <v>6919735.8833333338</v>
      </c>
      <c r="M68" s="789">
        <f t="shared" si="3"/>
        <v>4.6816666666666666</v>
      </c>
      <c r="N68" s="463">
        <f t="shared" si="3"/>
        <v>57072.673076923078</v>
      </c>
      <c r="O68" s="789">
        <f t="shared" si="3"/>
        <v>2.8076923076923076E-2</v>
      </c>
      <c r="P68" s="463">
        <f t="shared" si="3"/>
        <v>0</v>
      </c>
      <c r="Q68" s="789">
        <f t="shared" si="3"/>
        <v>0</v>
      </c>
      <c r="R68" s="463">
        <f t="shared" si="3"/>
        <v>302197.7</v>
      </c>
      <c r="S68" s="789">
        <f t="shared" si="3"/>
        <v>0.20999999999999985</v>
      </c>
      <c r="T68" s="463">
        <f t="shared" si="3"/>
        <v>290763.59999999998</v>
      </c>
      <c r="U68" s="841">
        <f t="shared" si="3"/>
        <v>0.19166666666666651</v>
      </c>
      <c r="V68" s="454">
        <f>AVERAGE(V7:V66)</f>
        <v>13772901.300000001</v>
      </c>
      <c r="W68" s="456">
        <f t="shared" ref="W68:AD68" si="4">AVERAGE(W7:W66)</f>
        <v>9.8166666666666682</v>
      </c>
      <c r="X68" s="455">
        <f t="shared" si="4"/>
        <v>12200757.800000001</v>
      </c>
      <c r="Y68" s="455">
        <f t="shared" si="4"/>
        <v>1190907.2333333334</v>
      </c>
      <c r="Z68" s="455">
        <f t="shared" si="4"/>
        <v>618221.97297297302</v>
      </c>
      <c r="AA68" s="455">
        <f t="shared" si="4"/>
        <v>55624.533333333333</v>
      </c>
      <c r="AB68" s="456">
        <f t="shared" si="4"/>
        <v>1.2166666666666666E-2</v>
      </c>
      <c r="AC68" s="455">
        <f t="shared" si="4"/>
        <v>1349370.0666666667</v>
      </c>
      <c r="AD68" s="563">
        <f t="shared" si="4"/>
        <v>0.91833333333333322</v>
      </c>
      <c r="AE68" s="454">
        <f t="shared" ref="AE68:AL68" si="5">AVERAGE(AE7:AE66)</f>
        <v>2387712.9166666665</v>
      </c>
      <c r="AF68" s="456">
        <f t="shared" si="5"/>
        <v>1.5716666666666665</v>
      </c>
      <c r="AG68" s="455">
        <f t="shared" si="5"/>
        <v>871829.55</v>
      </c>
      <c r="AH68" s="456">
        <f t="shared" si="5"/>
        <v>0.58333333333333326</v>
      </c>
      <c r="AI68" s="455">
        <f t="shared" si="5"/>
        <v>26313383.133333333</v>
      </c>
      <c r="AJ68" s="456">
        <f t="shared" si="5"/>
        <v>17.59</v>
      </c>
      <c r="AK68" s="455">
        <f t="shared" si="5"/>
        <v>136784.97297297296</v>
      </c>
      <c r="AL68" s="923">
        <f t="shared" si="5"/>
        <v>9.4744736842105284E-2</v>
      </c>
      <c r="AM68" s="842">
        <f>AVERAGE(AM7:AM66)</f>
        <v>10488551</v>
      </c>
      <c r="AN68" s="843">
        <f t="shared" ref="AN68:BB68" si="6">AVERAGE(AN7:AN66)</f>
        <v>7.1758333333333297</v>
      </c>
      <c r="AO68" s="844">
        <f t="shared" si="6"/>
        <v>850034.45</v>
      </c>
      <c r="AP68" s="843">
        <f t="shared" si="6"/>
        <v>0.58666666666666656</v>
      </c>
      <c r="AQ68" s="844">
        <f t="shared" si="6"/>
        <v>331217.46666666667</v>
      </c>
      <c r="AR68" s="843">
        <f t="shared" si="6"/>
        <v>0.24499999999999991</v>
      </c>
      <c r="AS68" s="844">
        <f t="shared" si="6"/>
        <v>3061613.1333333333</v>
      </c>
      <c r="AT68" s="845">
        <f t="shared" si="6"/>
        <v>2.1033333333333335</v>
      </c>
      <c r="AU68" s="842">
        <f t="shared" si="6"/>
        <v>3275944.7666666666</v>
      </c>
      <c r="AV68" s="843">
        <f t="shared" si="6"/>
        <v>2.1749999999999998</v>
      </c>
      <c r="AW68" s="844">
        <f t="shared" si="6"/>
        <v>4783121.1500000004</v>
      </c>
      <c r="AX68" s="843">
        <f t="shared" si="6"/>
        <v>3.2783333333333333</v>
      </c>
      <c r="AY68" s="844">
        <f t="shared" si="6"/>
        <v>13147277.966666667</v>
      </c>
      <c r="AZ68" s="846">
        <f t="shared" si="6"/>
        <v>8.9449999999999985</v>
      </c>
      <c r="BA68" s="847">
        <f t="shared" si="6"/>
        <v>147920087.69999999</v>
      </c>
      <c r="BB68" s="845">
        <f t="shared" si="6"/>
        <v>99.999171666666669</v>
      </c>
    </row>
    <row r="69" spans="1:55" ht="16.2" thickTop="1" x14ac:dyDescent="0.2">
      <c r="A69" s="230" t="s">
        <v>306</v>
      </c>
      <c r="B69" s="76"/>
      <c r="C69" s="1086"/>
      <c r="D69" s="24"/>
      <c r="E69" s="1086"/>
      <c r="F69" s="24"/>
      <c r="G69" s="1086"/>
      <c r="H69" s="24"/>
      <c r="I69" s="1086"/>
      <c r="J69" s="24"/>
      <c r="K69" s="1086"/>
      <c r="L69" s="76"/>
      <c r="M69" s="61"/>
      <c r="N69" s="76"/>
      <c r="O69" s="61"/>
      <c r="P69" s="76"/>
      <c r="Q69" s="61"/>
      <c r="R69" s="77"/>
      <c r="S69" s="78"/>
      <c r="T69" s="77"/>
      <c r="U69" s="78"/>
      <c r="V69" s="1087"/>
      <c r="W69" s="1088"/>
      <c r="X69" s="76"/>
      <c r="Y69" s="76"/>
      <c r="Z69" s="1087"/>
      <c r="AA69" s="1087"/>
      <c r="AB69" s="1088"/>
      <c r="AC69" s="1087"/>
      <c r="AD69" s="78"/>
      <c r="AE69" s="24"/>
      <c r="AF69" s="1086"/>
      <c r="AG69" s="24"/>
      <c r="AH69" s="1086"/>
      <c r="AI69" s="24"/>
      <c r="AJ69" s="1086"/>
      <c r="AK69" s="140"/>
      <c r="AL69" s="141"/>
      <c r="AM69" s="142"/>
      <c r="AN69" s="143"/>
      <c r="AO69" s="142"/>
      <c r="AP69" s="143"/>
      <c r="AQ69" s="142"/>
      <c r="AR69" s="143"/>
      <c r="AS69" s="142"/>
      <c r="AT69" s="143"/>
      <c r="AU69" s="24"/>
      <c r="AV69" s="1086"/>
      <c r="AW69" s="24"/>
      <c r="AX69" s="1086"/>
      <c r="AY69" s="24"/>
      <c r="AZ69" s="1086"/>
      <c r="BA69" s="24"/>
      <c r="BB69" s="1086"/>
    </row>
    <row r="131" spans="2:55" ht="28.5" customHeight="1" x14ac:dyDescent="0.2">
      <c r="B131" s="1474"/>
      <c r="C131" s="1474"/>
      <c r="D131" s="1474"/>
      <c r="E131" s="1474"/>
      <c r="F131" s="1474"/>
      <c r="G131" s="1474"/>
      <c r="H131" s="1474"/>
      <c r="I131" s="1474"/>
      <c r="J131" s="1474"/>
      <c r="K131" s="1474"/>
      <c r="L131" s="1224"/>
      <c r="M131" s="1224"/>
      <c r="N131" s="1224"/>
      <c r="O131" s="1224"/>
      <c r="P131" s="1224"/>
      <c r="Q131" s="1224"/>
      <c r="R131" s="1224"/>
      <c r="S131" s="1224"/>
      <c r="T131" s="1224"/>
      <c r="U131" s="1224"/>
      <c r="V131" s="1224"/>
      <c r="W131" s="1224"/>
      <c r="X131" s="1224"/>
      <c r="Y131" s="1224"/>
      <c r="Z131" s="1224"/>
      <c r="AA131" s="1224"/>
      <c r="AB131" s="1224"/>
      <c r="AC131" s="1224"/>
      <c r="AD131" s="1224"/>
      <c r="AE131" s="1474"/>
      <c r="AF131" s="1474"/>
      <c r="AG131" s="1474"/>
      <c r="AH131" s="1474"/>
      <c r="AI131" s="1474"/>
      <c r="AJ131" s="1474"/>
      <c r="AK131" s="1474"/>
      <c r="AL131" s="1474"/>
      <c r="AM131" s="1224"/>
      <c r="AN131" s="1224"/>
      <c r="AO131" s="1224"/>
      <c r="AP131" s="1224"/>
      <c r="AQ131" s="1224"/>
      <c r="AR131" s="1224"/>
      <c r="AS131" s="1224"/>
      <c r="AT131" s="1224"/>
      <c r="AU131" s="1224"/>
      <c r="AV131" s="1224"/>
      <c r="AW131" s="1224"/>
      <c r="AX131" s="1224"/>
      <c r="AY131" s="1224"/>
      <c r="AZ131" s="1224"/>
      <c r="BA131" s="1224"/>
      <c r="BB131" s="1224"/>
      <c r="BC131" s="1224"/>
    </row>
  </sheetData>
  <customSheetViews>
    <customSheetView guid="{CFB8F6A3-286B-44DA-98E2-E06FA9DC17D9}" scale="90" showGridLines="0">
      <pane xSplit="1" ySplit="6" topLeftCell="B43" activePane="bottomRight" state="frozen"/>
      <selection pane="bottomRight" activeCell="A7" sqref="A7:A54"/>
      <colBreaks count="5" manualBreakCount="5">
        <brk id="11" max="70" man="1"/>
        <brk id="22" max="70" man="1"/>
        <brk id="32" max="70" man="1"/>
        <brk id="41" max="70" man="1"/>
        <brk id="50" max="70" man="1"/>
      </colBreaks>
      <pageMargins left="0.6692913385826772" right="0.43307086614173229" top="0.78740157480314965" bottom="0.39370078740157483" header="0.51181102362204722" footer="0.19685039370078741"/>
      <pageSetup paperSize="9" scale="80" firstPageNumber="12" fitToWidth="0" orientation="portrait" useFirstPageNumber="1"/>
      <headerFooter alignWithMargins="0"/>
    </customSheetView>
    <customSheetView guid="{429188B7-F8E8-41E0-BAA6-8F869C883D4F}" scale="70" showGridLines="0">
      <pane xSplit="1" ySplit="6" topLeftCell="B7" activePane="bottomRight" state="frozen"/>
      <selection pane="bottomRight" activeCell="A2" sqref="A2"/>
      <colBreaks count="5" manualBreakCount="5">
        <brk id="11" min="2" max="72" man="1"/>
        <brk id="21" min="2" max="72" man="1"/>
        <brk id="30" min="2" max="72" man="1"/>
        <brk id="38" min="2" max="72" man="1"/>
        <brk id="46" min="2" max="72" man="1"/>
      </colBreaks>
      <pageMargins left="0.74803149606299213" right="0.23622047244094491" top="1.1023622047244095" bottom="0.39370078740157483" header="0.59055118110236227" footer="0.31496062992125984"/>
      <pageSetup paperSize="8" firstPageNumber="12" fitToWidth="0" orientation="portrait"/>
      <headerFooter alignWithMargins="0">
        <oddHeader>&amp;L&amp;"ＭＳ Ｐゴシック,太字"&amp;16ⅱ　歳入内訳（款別）
（平成30年度）</oddHeader>
      </headerFooter>
    </customSheetView>
  </customSheetViews>
  <mergeCells count="34">
    <mergeCell ref="B3:C4"/>
    <mergeCell ref="D3:E4"/>
    <mergeCell ref="J3:K4"/>
    <mergeCell ref="H3:I4"/>
    <mergeCell ref="F3:G4"/>
    <mergeCell ref="P4:Q4"/>
    <mergeCell ref="X3:Z4"/>
    <mergeCell ref="AE3:AF4"/>
    <mergeCell ref="T3:U4"/>
    <mergeCell ref="L3:M4"/>
    <mergeCell ref="N3:O4"/>
    <mergeCell ref="R3:S4"/>
    <mergeCell ref="P3:Q3"/>
    <mergeCell ref="AC3:AD4"/>
    <mergeCell ref="AA3:AB4"/>
    <mergeCell ref="AU131:BC131"/>
    <mergeCell ref="AU3:AV4"/>
    <mergeCell ref="AW3:AX4"/>
    <mergeCell ref="AY3:AZ4"/>
    <mergeCell ref="V3:W4"/>
    <mergeCell ref="AK3:AL3"/>
    <mergeCell ref="AI3:AJ4"/>
    <mergeCell ref="AG3:AH4"/>
    <mergeCell ref="AK4:AL4"/>
    <mergeCell ref="BA3:BB4"/>
    <mergeCell ref="AM3:AN4"/>
    <mergeCell ref="AO3:AP4"/>
    <mergeCell ref="AQ3:AR4"/>
    <mergeCell ref="AS3:AT4"/>
    <mergeCell ref="B131:K131"/>
    <mergeCell ref="L131:U131"/>
    <mergeCell ref="V131:AD131"/>
    <mergeCell ref="AE131:AL131"/>
    <mergeCell ref="AM131:AT131"/>
  </mergeCells>
  <phoneticPr fontId="2"/>
  <dataValidations count="1">
    <dataValidation imeMode="disabled" allowBlank="1" showInputMessage="1" showErrorMessage="1" sqref="B7:BB66" xr:uid="{00000000-0002-0000-0A00-000000000000}"/>
  </dataValidations>
  <pageMargins left="0.74803149606299213" right="0.23622047244094491" top="1.1023622047244095" bottom="0.39370078740157483" header="0.59055118110236227" footer="0.31496062992125984"/>
  <pageSetup paperSize="8" firstPageNumber="12" fitToWidth="0" orientation="portrait" r:id="rId1"/>
  <headerFooter alignWithMargins="0">
    <oddHeader>&amp;L&amp;"ＭＳ Ｐゴシック,太字"&amp;16ⅱ　歳入内訳（款別）
（平成30年度）</oddHeader>
  </headerFooter>
  <colBreaks count="5" manualBreakCount="5">
    <brk id="11" min="2" max="72" man="1"/>
    <brk id="21" min="2" max="72" man="1"/>
    <brk id="30" min="2" max="72" man="1"/>
    <brk id="38" min="2" max="72" man="1"/>
    <brk id="46" min="2" max="72"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AF131"/>
  <sheetViews>
    <sheetView showGridLines="0" view="pageBreakPreview" zoomScale="90" zoomScaleNormal="100" zoomScaleSheetLayoutView="90" workbookViewId="0">
      <pane xSplit="1" ySplit="6" topLeftCell="B58" activePane="bottomRight" state="frozen"/>
      <selection pane="topRight" activeCell="B1" sqref="B1"/>
      <selection pane="bottomLeft" activeCell="A7" sqref="A7"/>
      <selection pane="bottomRight" activeCell="N85" sqref="N85"/>
    </sheetView>
  </sheetViews>
  <sheetFormatPr defaultRowHeight="13.2" x14ac:dyDescent="0.2"/>
  <cols>
    <col min="1" max="1" width="12.88671875" customWidth="1"/>
    <col min="2" max="2" width="16.21875" customWidth="1"/>
    <col min="3" max="3" width="7.44140625" customWidth="1"/>
    <col min="4" max="4" width="16.21875" customWidth="1"/>
    <col min="5" max="5" width="7.44140625" customWidth="1"/>
    <col min="6" max="6" width="16.21875" customWidth="1"/>
    <col min="7" max="7" width="7.44140625" customWidth="1"/>
    <col min="8" max="8" width="16.21875" customWidth="1"/>
    <col min="9" max="9" width="7.44140625" customWidth="1"/>
    <col min="10" max="10" width="16.21875" customWidth="1"/>
    <col min="11" max="11" width="7.44140625" customWidth="1"/>
    <col min="12" max="12" width="16.21875" customWidth="1"/>
    <col min="13" max="13" width="7.44140625" customWidth="1"/>
    <col min="14" max="14" width="16.21875" customWidth="1"/>
    <col min="15" max="15" width="7.44140625" customWidth="1"/>
    <col min="16" max="16" width="16.21875" customWidth="1"/>
    <col min="17" max="17" width="7.44140625" customWidth="1"/>
    <col min="18" max="18" width="16.21875" customWidth="1"/>
    <col min="19" max="19" width="7.44140625" customWidth="1"/>
    <col min="20" max="20" width="16.21875" customWidth="1"/>
    <col min="21" max="21" width="7.44140625" customWidth="1"/>
    <col min="22" max="22" width="16.21875" customWidth="1"/>
    <col min="23" max="23" width="7.44140625" customWidth="1"/>
    <col min="24" max="24" width="16.21875" customWidth="1"/>
    <col min="25" max="25" width="7.44140625" customWidth="1"/>
    <col min="26" max="26" width="16.21875" customWidth="1"/>
    <col min="27" max="27" width="7.44140625" customWidth="1"/>
    <col min="28" max="28" width="15" customWidth="1"/>
    <col min="29" max="29" width="7.44140625" customWidth="1"/>
    <col min="30" max="30" width="25.88671875" customWidth="1"/>
    <col min="31" max="31" width="15" customWidth="1"/>
    <col min="32" max="32" width="11.33203125" bestFit="1" customWidth="1"/>
  </cols>
  <sheetData>
    <row r="1" spans="1:32" ht="19.2" x14ac:dyDescent="0.2">
      <c r="A1" s="1" t="s">
        <v>173</v>
      </c>
      <c r="B1" s="1"/>
      <c r="F1" s="954"/>
      <c r="G1" s="959"/>
      <c r="H1" s="959"/>
    </row>
    <row r="2" spans="1:32" ht="19.5" customHeight="1" x14ac:dyDescent="0.2">
      <c r="A2" s="129" t="s">
        <v>878</v>
      </c>
      <c r="B2" s="129"/>
    </row>
    <row r="3" spans="1:32" ht="18" customHeight="1" x14ac:dyDescent="0.2">
      <c r="A3" s="73" t="s">
        <v>525</v>
      </c>
      <c r="B3" s="1252" t="s">
        <v>174</v>
      </c>
      <c r="C3" s="1466"/>
      <c r="D3" s="1466" t="s">
        <v>175</v>
      </c>
      <c r="E3" s="1466"/>
      <c r="F3" s="1466" t="s">
        <v>176</v>
      </c>
      <c r="G3" s="1466"/>
      <c r="H3" s="1466" t="s">
        <v>177</v>
      </c>
      <c r="I3" s="1487"/>
      <c r="J3" s="1475" t="s">
        <v>178</v>
      </c>
      <c r="K3" s="1466"/>
      <c r="L3" s="1466" t="s">
        <v>179</v>
      </c>
      <c r="M3" s="1466"/>
      <c r="N3" s="1466" t="s">
        <v>180</v>
      </c>
      <c r="O3" s="1466"/>
      <c r="P3" s="1466" t="s">
        <v>181</v>
      </c>
      <c r="Q3" s="1487"/>
      <c r="R3" s="1475" t="s">
        <v>182</v>
      </c>
      <c r="S3" s="1466"/>
      <c r="T3" s="1466" t="s">
        <v>183</v>
      </c>
      <c r="U3" s="1466"/>
      <c r="V3" s="1466" t="s">
        <v>184</v>
      </c>
      <c r="W3" s="1466"/>
      <c r="X3" s="1466" t="s">
        <v>185</v>
      </c>
      <c r="Y3" s="1487"/>
      <c r="Z3" s="1475" t="s">
        <v>186</v>
      </c>
      <c r="AA3" s="1466"/>
      <c r="AB3" s="1466" t="s">
        <v>187</v>
      </c>
      <c r="AC3" s="1244"/>
      <c r="AD3" s="1498" t="s">
        <v>188</v>
      </c>
      <c r="AE3" s="1253"/>
    </row>
    <row r="4" spans="1:32" ht="18" customHeight="1" x14ac:dyDescent="0.2">
      <c r="A4" s="82"/>
      <c r="B4" s="1464"/>
      <c r="C4" s="1414"/>
      <c r="D4" s="1414"/>
      <c r="E4" s="1414"/>
      <c r="F4" s="1414"/>
      <c r="G4" s="1414"/>
      <c r="H4" s="1414"/>
      <c r="I4" s="1190"/>
      <c r="J4" s="1177"/>
      <c r="K4" s="1414"/>
      <c r="L4" s="1414"/>
      <c r="M4" s="1414"/>
      <c r="N4" s="1414"/>
      <c r="O4" s="1414"/>
      <c r="P4" s="1414"/>
      <c r="Q4" s="1190"/>
      <c r="R4" s="1177"/>
      <c r="S4" s="1414"/>
      <c r="T4" s="1414"/>
      <c r="U4" s="1414"/>
      <c r="V4" s="1414"/>
      <c r="W4" s="1414"/>
      <c r="X4" s="1414"/>
      <c r="Y4" s="1190"/>
      <c r="Z4" s="1177"/>
      <c r="AA4" s="1414"/>
      <c r="AB4" s="1414"/>
      <c r="AC4" s="1212"/>
      <c r="AD4" s="1499"/>
      <c r="AE4" s="1500"/>
    </row>
    <row r="5" spans="1:32" ht="18" customHeight="1" x14ac:dyDescent="0.2">
      <c r="A5" s="964"/>
      <c r="B5" s="6"/>
      <c r="C5" s="39" t="s">
        <v>100</v>
      </c>
      <c r="D5" s="6"/>
      <c r="E5" s="39" t="s">
        <v>100</v>
      </c>
      <c r="F5" s="6"/>
      <c r="G5" s="39" t="s">
        <v>100</v>
      </c>
      <c r="H5" s="20"/>
      <c r="I5" s="49" t="s">
        <v>100</v>
      </c>
      <c r="J5" s="23"/>
      <c r="K5" s="39" t="s">
        <v>100</v>
      </c>
      <c r="L5" s="6"/>
      <c r="M5" s="39" t="s">
        <v>100</v>
      </c>
      <c r="N5" s="6"/>
      <c r="O5" s="39" t="s">
        <v>100</v>
      </c>
      <c r="P5" s="6"/>
      <c r="Q5" s="50" t="s">
        <v>100</v>
      </c>
      <c r="R5" s="23"/>
      <c r="S5" s="39" t="s">
        <v>100</v>
      </c>
      <c r="T5" s="6"/>
      <c r="U5" s="39" t="s">
        <v>100</v>
      </c>
      <c r="V5" s="6"/>
      <c r="W5" s="39" t="s">
        <v>100</v>
      </c>
      <c r="X5" s="20"/>
      <c r="Y5" s="49" t="s">
        <v>100</v>
      </c>
      <c r="Z5" s="23"/>
      <c r="AA5" s="39" t="s">
        <v>100</v>
      </c>
      <c r="AB5" s="6"/>
      <c r="AC5" s="40" t="s">
        <v>100</v>
      </c>
      <c r="AD5" s="48"/>
      <c r="AE5" s="49" t="s">
        <v>100</v>
      </c>
    </row>
    <row r="6" spans="1:32" ht="18" customHeight="1" x14ac:dyDescent="0.2">
      <c r="A6" s="87" t="s">
        <v>520</v>
      </c>
      <c r="B6" s="90" t="s">
        <v>156</v>
      </c>
      <c r="C6" s="80" t="s">
        <v>201</v>
      </c>
      <c r="D6" s="80" t="s">
        <v>156</v>
      </c>
      <c r="E6" s="80" t="s">
        <v>201</v>
      </c>
      <c r="F6" s="80" t="s">
        <v>156</v>
      </c>
      <c r="G6" s="80" t="s">
        <v>201</v>
      </c>
      <c r="H6" s="80" t="s">
        <v>156</v>
      </c>
      <c r="I6" s="81" t="s">
        <v>201</v>
      </c>
      <c r="J6" s="90" t="s">
        <v>156</v>
      </c>
      <c r="K6" s="80" t="s">
        <v>201</v>
      </c>
      <c r="L6" s="80" t="s">
        <v>156</v>
      </c>
      <c r="M6" s="80" t="s">
        <v>201</v>
      </c>
      <c r="N6" s="80" t="s">
        <v>156</v>
      </c>
      <c r="O6" s="80" t="s">
        <v>201</v>
      </c>
      <c r="P6" s="80" t="s">
        <v>156</v>
      </c>
      <c r="Q6" s="81" t="s">
        <v>201</v>
      </c>
      <c r="R6" s="90" t="s">
        <v>156</v>
      </c>
      <c r="S6" s="80" t="s">
        <v>201</v>
      </c>
      <c r="T6" s="80" t="s">
        <v>156</v>
      </c>
      <c r="U6" s="80" t="s">
        <v>201</v>
      </c>
      <c r="V6" s="80" t="s">
        <v>156</v>
      </c>
      <c r="W6" s="80" t="s">
        <v>201</v>
      </c>
      <c r="X6" s="80" t="s">
        <v>156</v>
      </c>
      <c r="Y6" s="81" t="s">
        <v>201</v>
      </c>
      <c r="Z6" s="90" t="s">
        <v>156</v>
      </c>
      <c r="AA6" s="80" t="s">
        <v>201</v>
      </c>
      <c r="AB6" s="80" t="s">
        <v>156</v>
      </c>
      <c r="AC6" s="97" t="s">
        <v>201</v>
      </c>
      <c r="AD6" s="108" t="s">
        <v>156</v>
      </c>
      <c r="AE6" s="81" t="s">
        <v>201</v>
      </c>
    </row>
    <row r="7" spans="1:32" ht="15.75" customHeight="1" x14ac:dyDescent="0.2">
      <c r="A7" s="343" t="s">
        <v>274</v>
      </c>
      <c r="B7" s="364">
        <v>488401</v>
      </c>
      <c r="C7" s="359">
        <v>0.4</v>
      </c>
      <c r="D7" s="365">
        <v>8086565</v>
      </c>
      <c r="E7" s="359">
        <v>6.1</v>
      </c>
      <c r="F7" s="365">
        <v>59258600</v>
      </c>
      <c r="G7" s="359">
        <v>44.7</v>
      </c>
      <c r="H7" s="365">
        <v>9175022</v>
      </c>
      <c r="I7" s="362">
        <v>6.9</v>
      </c>
      <c r="J7" s="364">
        <v>150428</v>
      </c>
      <c r="K7" s="419">
        <v>0.1</v>
      </c>
      <c r="L7" s="397">
        <v>752984</v>
      </c>
      <c r="M7" s="359">
        <v>0.6</v>
      </c>
      <c r="N7" s="365">
        <v>9319557</v>
      </c>
      <c r="O7" s="359">
        <v>7</v>
      </c>
      <c r="P7" s="366">
        <v>12704947</v>
      </c>
      <c r="Q7" s="363">
        <v>9.6</v>
      </c>
      <c r="R7" s="364">
        <v>3712319</v>
      </c>
      <c r="S7" s="359">
        <v>2.8</v>
      </c>
      <c r="T7" s="365">
        <v>12779065</v>
      </c>
      <c r="U7" s="359">
        <v>9.6999999999999993</v>
      </c>
      <c r="V7" s="365">
        <v>55641</v>
      </c>
      <c r="W7" s="359">
        <v>0</v>
      </c>
      <c r="X7" s="365">
        <v>15694190</v>
      </c>
      <c r="Y7" s="362">
        <v>11.9</v>
      </c>
      <c r="Z7" s="364">
        <v>330774</v>
      </c>
      <c r="AA7" s="359">
        <v>0.2</v>
      </c>
      <c r="AB7" s="365" t="s">
        <v>673</v>
      </c>
      <c r="AC7" s="396" t="s">
        <v>673</v>
      </c>
      <c r="AD7" s="429">
        <v>132508493</v>
      </c>
      <c r="AE7" s="426">
        <v>100</v>
      </c>
      <c r="AF7" s="965"/>
    </row>
    <row r="8" spans="1:32" ht="15.75" customHeight="1" x14ac:dyDescent="0.2">
      <c r="A8" s="63" t="s">
        <v>533</v>
      </c>
      <c r="B8" s="286">
        <v>588767</v>
      </c>
      <c r="C8" s="287">
        <v>0.4</v>
      </c>
      <c r="D8" s="288">
        <v>9788424</v>
      </c>
      <c r="E8" s="287">
        <v>6.3</v>
      </c>
      <c r="F8" s="288">
        <v>71612061</v>
      </c>
      <c r="G8" s="287">
        <v>46.1</v>
      </c>
      <c r="H8" s="288">
        <v>9902692</v>
      </c>
      <c r="I8" s="289">
        <v>6.4</v>
      </c>
      <c r="J8" s="286">
        <v>143143</v>
      </c>
      <c r="K8" s="287">
        <v>0.1</v>
      </c>
      <c r="L8" s="288">
        <v>2017001</v>
      </c>
      <c r="M8" s="287">
        <v>1.3</v>
      </c>
      <c r="N8" s="288">
        <v>6124461</v>
      </c>
      <c r="O8" s="287">
        <v>3.9</v>
      </c>
      <c r="P8" s="294">
        <v>19489565</v>
      </c>
      <c r="Q8" s="289">
        <v>12.6</v>
      </c>
      <c r="R8" s="286">
        <v>4166349</v>
      </c>
      <c r="S8" s="287">
        <v>2.7</v>
      </c>
      <c r="T8" s="288">
        <v>13031492</v>
      </c>
      <c r="U8" s="287">
        <v>8.4</v>
      </c>
      <c r="V8" s="288">
        <v>521676</v>
      </c>
      <c r="W8" s="287">
        <v>0.3</v>
      </c>
      <c r="X8" s="288">
        <v>17791633</v>
      </c>
      <c r="Y8" s="289">
        <v>11.5</v>
      </c>
      <c r="Z8" s="286" t="s">
        <v>673</v>
      </c>
      <c r="AA8" s="287" t="s">
        <v>673</v>
      </c>
      <c r="AB8" s="288" t="s">
        <v>673</v>
      </c>
      <c r="AC8" s="292" t="s">
        <v>673</v>
      </c>
      <c r="AD8" s="335">
        <v>155177264</v>
      </c>
      <c r="AE8" s="295">
        <v>99.999999999999986</v>
      </c>
      <c r="AF8" s="965"/>
    </row>
    <row r="9" spans="1:32" ht="15.75" customHeight="1" x14ac:dyDescent="0.2">
      <c r="A9" s="343" t="s">
        <v>225</v>
      </c>
      <c r="B9" s="364">
        <v>627343</v>
      </c>
      <c r="C9" s="359">
        <v>0.5</v>
      </c>
      <c r="D9" s="365">
        <v>9552033</v>
      </c>
      <c r="E9" s="359">
        <v>8.1</v>
      </c>
      <c r="F9" s="365">
        <v>53494443</v>
      </c>
      <c r="G9" s="359">
        <v>45.5</v>
      </c>
      <c r="H9" s="365">
        <v>6732839</v>
      </c>
      <c r="I9" s="363">
        <v>5.7</v>
      </c>
      <c r="J9" s="364">
        <v>60623</v>
      </c>
      <c r="K9" s="359">
        <v>0.1</v>
      </c>
      <c r="L9" s="365">
        <v>1435410</v>
      </c>
      <c r="M9" s="359">
        <v>1.2</v>
      </c>
      <c r="N9" s="365">
        <v>1986848</v>
      </c>
      <c r="O9" s="359">
        <v>1.7</v>
      </c>
      <c r="P9" s="366">
        <v>11678248</v>
      </c>
      <c r="Q9" s="363">
        <v>9.9</v>
      </c>
      <c r="R9" s="364">
        <v>3958582</v>
      </c>
      <c r="S9" s="359">
        <v>3.4</v>
      </c>
      <c r="T9" s="365">
        <v>11709659</v>
      </c>
      <c r="U9" s="359">
        <v>10</v>
      </c>
      <c r="V9" s="365">
        <v>3599</v>
      </c>
      <c r="W9" s="359">
        <v>0</v>
      </c>
      <c r="X9" s="365">
        <v>15824542</v>
      </c>
      <c r="Y9" s="363">
        <v>13.4</v>
      </c>
      <c r="Z9" s="364">
        <v>636397</v>
      </c>
      <c r="AA9" s="359">
        <v>0.5</v>
      </c>
      <c r="AB9" s="365" t="s">
        <v>673</v>
      </c>
      <c r="AC9" s="396" t="s">
        <v>673</v>
      </c>
      <c r="AD9" s="429">
        <v>117700566</v>
      </c>
      <c r="AE9" s="426">
        <v>100</v>
      </c>
      <c r="AF9" s="965"/>
    </row>
    <row r="10" spans="1:32" ht="15.75" customHeight="1" x14ac:dyDescent="0.2">
      <c r="A10" s="63" t="s">
        <v>604</v>
      </c>
      <c r="B10" s="286">
        <v>568609</v>
      </c>
      <c r="C10" s="287">
        <v>0.6</v>
      </c>
      <c r="D10" s="288">
        <v>7074959</v>
      </c>
      <c r="E10" s="287">
        <v>6.9</v>
      </c>
      <c r="F10" s="288">
        <v>36640486</v>
      </c>
      <c r="G10" s="287">
        <v>35.5</v>
      </c>
      <c r="H10" s="288">
        <v>9384743</v>
      </c>
      <c r="I10" s="289">
        <v>9.1</v>
      </c>
      <c r="J10" s="286">
        <v>147592</v>
      </c>
      <c r="K10" s="287">
        <v>0.1</v>
      </c>
      <c r="L10" s="288">
        <v>2104381</v>
      </c>
      <c r="M10" s="287">
        <v>2</v>
      </c>
      <c r="N10" s="288">
        <v>3513242</v>
      </c>
      <c r="O10" s="287">
        <v>3.4</v>
      </c>
      <c r="P10" s="294">
        <v>20392055</v>
      </c>
      <c r="Q10" s="289">
        <v>19.7</v>
      </c>
      <c r="R10" s="286">
        <v>2958213</v>
      </c>
      <c r="S10" s="287">
        <v>2.9</v>
      </c>
      <c r="T10" s="288">
        <v>10777107</v>
      </c>
      <c r="U10" s="287">
        <v>10.4</v>
      </c>
      <c r="V10" s="288" t="s">
        <v>673</v>
      </c>
      <c r="W10" s="287" t="s">
        <v>673</v>
      </c>
      <c r="X10" s="288">
        <v>9000708</v>
      </c>
      <c r="Y10" s="289">
        <v>8.6999999999999993</v>
      </c>
      <c r="Z10" s="286">
        <v>768539</v>
      </c>
      <c r="AA10" s="287">
        <v>0.7</v>
      </c>
      <c r="AB10" s="287" t="s">
        <v>673</v>
      </c>
      <c r="AC10" s="288" t="s">
        <v>673</v>
      </c>
      <c r="AD10" s="335">
        <f>B10+D10+F10+H10+J10+L10+N10+P10+R10+T10+X10+Z10</f>
        <v>103330634</v>
      </c>
      <c r="AE10" s="295">
        <f>C10+E10+G10+I10+K10+M10+O10+Q10+S10+U10+Y10+AA10</f>
        <v>100.00000000000001</v>
      </c>
      <c r="AF10" s="965"/>
    </row>
    <row r="11" spans="1:32" ht="15.75" customHeight="1" x14ac:dyDescent="0.2">
      <c r="A11" s="343" t="s">
        <v>534</v>
      </c>
      <c r="B11" s="636">
        <v>650170</v>
      </c>
      <c r="C11" s="645">
        <v>0.6</v>
      </c>
      <c r="D11" s="642">
        <v>10375472</v>
      </c>
      <c r="E11" s="645">
        <v>9.4</v>
      </c>
      <c r="F11" s="642">
        <v>44828910</v>
      </c>
      <c r="G11" s="645">
        <v>40.6</v>
      </c>
      <c r="H11" s="642">
        <v>9071679</v>
      </c>
      <c r="I11" s="662">
        <v>8.1999999999999993</v>
      </c>
      <c r="J11" s="636">
        <v>260949</v>
      </c>
      <c r="K11" s="645">
        <v>0.2</v>
      </c>
      <c r="L11" s="642">
        <v>2173275</v>
      </c>
      <c r="M11" s="645">
        <v>2</v>
      </c>
      <c r="N11" s="642">
        <v>2072723</v>
      </c>
      <c r="O11" s="645">
        <v>1.9</v>
      </c>
      <c r="P11" s="643">
        <v>14986247</v>
      </c>
      <c r="Q11" s="662">
        <v>13.6</v>
      </c>
      <c r="R11" s="636">
        <v>4031074</v>
      </c>
      <c r="S11" s="645">
        <v>3.6</v>
      </c>
      <c r="T11" s="642">
        <v>9229446</v>
      </c>
      <c r="U11" s="645">
        <v>8.4</v>
      </c>
      <c r="V11" s="642">
        <v>205223</v>
      </c>
      <c r="W11" s="645">
        <v>0.2</v>
      </c>
      <c r="X11" s="642">
        <v>12440015</v>
      </c>
      <c r="Y11" s="662">
        <v>11.3</v>
      </c>
      <c r="Z11" s="636">
        <v>0</v>
      </c>
      <c r="AA11" s="645">
        <v>0</v>
      </c>
      <c r="AB11" s="645">
        <v>0</v>
      </c>
      <c r="AC11" s="643">
        <v>0</v>
      </c>
      <c r="AD11" s="675">
        <v>110325183</v>
      </c>
      <c r="AE11" s="673">
        <v>100</v>
      </c>
      <c r="AF11" s="965"/>
    </row>
    <row r="12" spans="1:32" ht="15.75" customHeight="1" x14ac:dyDescent="0.2">
      <c r="A12" s="63" t="s">
        <v>284</v>
      </c>
      <c r="B12" s="286">
        <v>719795</v>
      </c>
      <c r="C12" s="287">
        <v>0.5</v>
      </c>
      <c r="D12" s="288">
        <v>16331308</v>
      </c>
      <c r="E12" s="287">
        <v>12.3</v>
      </c>
      <c r="F12" s="288">
        <v>47772953</v>
      </c>
      <c r="G12" s="287">
        <v>36.1</v>
      </c>
      <c r="H12" s="288">
        <v>8792984</v>
      </c>
      <c r="I12" s="289">
        <v>6.6</v>
      </c>
      <c r="J12" s="286">
        <v>528736</v>
      </c>
      <c r="K12" s="287">
        <v>0.4</v>
      </c>
      <c r="L12" s="288">
        <v>2575548</v>
      </c>
      <c r="M12" s="287">
        <v>1.9</v>
      </c>
      <c r="N12" s="288">
        <v>8616939</v>
      </c>
      <c r="O12" s="287">
        <v>6.5</v>
      </c>
      <c r="P12" s="294">
        <v>15138990</v>
      </c>
      <c r="Q12" s="289">
        <v>11.4</v>
      </c>
      <c r="R12" s="286">
        <v>3774262</v>
      </c>
      <c r="S12" s="287">
        <v>2.9</v>
      </c>
      <c r="T12" s="288">
        <v>13116830</v>
      </c>
      <c r="U12" s="287">
        <v>9.9</v>
      </c>
      <c r="V12" s="288">
        <v>1147179</v>
      </c>
      <c r="W12" s="287">
        <v>0.9</v>
      </c>
      <c r="X12" s="288">
        <v>13846571</v>
      </c>
      <c r="Y12" s="289">
        <v>10.5</v>
      </c>
      <c r="Z12" s="286">
        <v>147807</v>
      </c>
      <c r="AA12" s="287">
        <v>0.1</v>
      </c>
      <c r="AB12" s="288" t="s">
        <v>673</v>
      </c>
      <c r="AC12" s="292" t="s">
        <v>673</v>
      </c>
      <c r="AD12" s="335">
        <v>132509902</v>
      </c>
      <c r="AE12" s="295">
        <v>100</v>
      </c>
      <c r="AF12" s="965"/>
    </row>
    <row r="13" spans="1:32" ht="15.75" customHeight="1" x14ac:dyDescent="0.2">
      <c r="A13" s="620" t="s">
        <v>660</v>
      </c>
      <c r="B13" s="636">
        <v>664112</v>
      </c>
      <c r="C13" s="645">
        <v>0.7</v>
      </c>
      <c r="D13" s="642">
        <v>11074059</v>
      </c>
      <c r="E13" s="645">
        <v>11.4</v>
      </c>
      <c r="F13" s="642">
        <v>34840367</v>
      </c>
      <c r="G13" s="645">
        <v>35.799999999999997</v>
      </c>
      <c r="H13" s="642">
        <v>6348086</v>
      </c>
      <c r="I13" s="662">
        <v>6.5</v>
      </c>
      <c r="J13" s="636">
        <v>358610</v>
      </c>
      <c r="K13" s="645">
        <v>0.4</v>
      </c>
      <c r="L13" s="642">
        <v>2381784</v>
      </c>
      <c r="M13" s="645">
        <v>2.4</v>
      </c>
      <c r="N13" s="642">
        <v>6490223</v>
      </c>
      <c r="O13" s="645">
        <v>6.6</v>
      </c>
      <c r="P13" s="643">
        <v>11561289</v>
      </c>
      <c r="Q13" s="662">
        <v>11.9</v>
      </c>
      <c r="R13" s="636">
        <v>2795713</v>
      </c>
      <c r="S13" s="645">
        <v>2.9</v>
      </c>
      <c r="T13" s="642">
        <v>11671136</v>
      </c>
      <c r="U13" s="645">
        <v>12</v>
      </c>
      <c r="V13" s="642">
        <v>787</v>
      </c>
      <c r="W13" s="645">
        <v>0</v>
      </c>
      <c r="X13" s="642">
        <v>9205751</v>
      </c>
      <c r="Y13" s="662">
        <v>9.4</v>
      </c>
      <c r="Z13" s="636" t="s">
        <v>673</v>
      </c>
      <c r="AA13" s="645" t="s">
        <v>673</v>
      </c>
      <c r="AB13" s="645" t="s">
        <v>673</v>
      </c>
      <c r="AC13" s="643" t="s">
        <v>673</v>
      </c>
      <c r="AD13" s="675">
        <v>97391917</v>
      </c>
      <c r="AE13" s="673">
        <v>100</v>
      </c>
      <c r="AF13" s="965"/>
    </row>
    <row r="14" spans="1:32" ht="15.75" customHeight="1" x14ac:dyDescent="0.2">
      <c r="A14" s="63" t="s">
        <v>639</v>
      </c>
      <c r="B14" s="286">
        <v>653854</v>
      </c>
      <c r="C14" s="287">
        <v>0.5</v>
      </c>
      <c r="D14" s="288">
        <v>9789631</v>
      </c>
      <c r="E14" s="287">
        <v>7.5</v>
      </c>
      <c r="F14" s="288">
        <v>63251594</v>
      </c>
      <c r="G14" s="287">
        <v>48.3</v>
      </c>
      <c r="H14" s="288">
        <v>11098426</v>
      </c>
      <c r="I14" s="289">
        <v>8.5</v>
      </c>
      <c r="J14" s="286">
        <v>235306</v>
      </c>
      <c r="K14" s="287">
        <v>0.2</v>
      </c>
      <c r="L14" s="288">
        <v>4238155</v>
      </c>
      <c r="M14" s="287">
        <v>3.2</v>
      </c>
      <c r="N14" s="288">
        <v>4595562</v>
      </c>
      <c r="O14" s="287">
        <v>3.5</v>
      </c>
      <c r="P14" s="294">
        <v>11257212</v>
      </c>
      <c r="Q14" s="289">
        <v>8.6</v>
      </c>
      <c r="R14" s="286">
        <v>3723922</v>
      </c>
      <c r="S14" s="287">
        <v>2.8</v>
      </c>
      <c r="T14" s="288">
        <v>12319612</v>
      </c>
      <c r="U14" s="287">
        <v>9.4</v>
      </c>
      <c r="V14" s="288">
        <v>1447884</v>
      </c>
      <c r="W14" s="287">
        <v>1.1000000000000001</v>
      </c>
      <c r="X14" s="288">
        <v>8413932</v>
      </c>
      <c r="Y14" s="289">
        <v>6.4</v>
      </c>
      <c r="Z14" s="286" t="s">
        <v>673</v>
      </c>
      <c r="AA14" s="287" t="s">
        <v>673</v>
      </c>
      <c r="AB14" s="287" t="s">
        <v>673</v>
      </c>
      <c r="AC14" s="288" t="s">
        <v>673</v>
      </c>
      <c r="AD14" s="335">
        <v>131025090</v>
      </c>
      <c r="AE14" s="295">
        <v>100</v>
      </c>
      <c r="AF14" s="965"/>
    </row>
    <row r="15" spans="1:32" ht="15.75" customHeight="1" x14ac:dyDescent="0.2">
      <c r="A15" s="620" t="s">
        <v>535</v>
      </c>
      <c r="B15" s="636">
        <v>672889</v>
      </c>
      <c r="C15" s="645">
        <v>0.5</v>
      </c>
      <c r="D15" s="642">
        <v>16102087</v>
      </c>
      <c r="E15" s="645">
        <v>12.4</v>
      </c>
      <c r="F15" s="642">
        <v>39822975</v>
      </c>
      <c r="G15" s="645">
        <v>30.6</v>
      </c>
      <c r="H15" s="642">
        <v>8569035</v>
      </c>
      <c r="I15" s="662">
        <v>6.6</v>
      </c>
      <c r="J15" s="636">
        <v>175106</v>
      </c>
      <c r="K15" s="645">
        <v>0.1</v>
      </c>
      <c r="L15" s="642">
        <v>8580866</v>
      </c>
      <c r="M15" s="645">
        <v>6.6</v>
      </c>
      <c r="N15" s="642">
        <v>4259223</v>
      </c>
      <c r="O15" s="645">
        <v>3.3</v>
      </c>
      <c r="P15" s="643">
        <v>15739564</v>
      </c>
      <c r="Q15" s="662">
        <v>12.1</v>
      </c>
      <c r="R15" s="636">
        <v>4218078</v>
      </c>
      <c r="S15" s="645">
        <v>3.3</v>
      </c>
      <c r="T15" s="642">
        <v>10793674</v>
      </c>
      <c r="U15" s="645">
        <v>8.3000000000000007</v>
      </c>
      <c r="V15" s="642">
        <v>11196840</v>
      </c>
      <c r="W15" s="645">
        <v>8.6</v>
      </c>
      <c r="X15" s="642">
        <v>9857463</v>
      </c>
      <c r="Y15" s="662">
        <v>7.6</v>
      </c>
      <c r="Z15" s="636">
        <v>0</v>
      </c>
      <c r="AA15" s="645">
        <v>0</v>
      </c>
      <c r="AB15" s="645">
        <v>0</v>
      </c>
      <c r="AC15" s="643">
        <v>0</v>
      </c>
      <c r="AD15" s="675">
        <v>129987800</v>
      </c>
      <c r="AE15" s="673">
        <v>99.999999999999986</v>
      </c>
      <c r="AF15" s="965"/>
    </row>
    <row r="16" spans="1:32" ht="15.75" customHeight="1" x14ac:dyDescent="0.2">
      <c r="A16" s="63" t="s">
        <v>536</v>
      </c>
      <c r="B16" s="286">
        <v>708224</v>
      </c>
      <c r="C16" s="287">
        <v>0.5</v>
      </c>
      <c r="D16" s="288">
        <v>24449864</v>
      </c>
      <c r="E16" s="287">
        <v>16.7</v>
      </c>
      <c r="F16" s="288">
        <v>48001820</v>
      </c>
      <c r="G16" s="287">
        <v>32.700000000000003</v>
      </c>
      <c r="H16" s="288">
        <v>17946138</v>
      </c>
      <c r="I16" s="289">
        <v>12.2</v>
      </c>
      <c r="J16" s="286">
        <v>124538</v>
      </c>
      <c r="K16" s="287">
        <v>0.1</v>
      </c>
      <c r="L16" s="288">
        <v>2914562</v>
      </c>
      <c r="M16" s="287">
        <v>2</v>
      </c>
      <c r="N16" s="288">
        <v>4473448</v>
      </c>
      <c r="O16" s="287">
        <v>3</v>
      </c>
      <c r="P16" s="294">
        <v>18661336</v>
      </c>
      <c r="Q16" s="289">
        <v>12.7</v>
      </c>
      <c r="R16" s="286">
        <v>3997678</v>
      </c>
      <c r="S16" s="287">
        <v>2.7</v>
      </c>
      <c r="T16" s="288">
        <v>12148953</v>
      </c>
      <c r="U16" s="287">
        <v>8.3000000000000007</v>
      </c>
      <c r="V16" s="288">
        <v>1539773</v>
      </c>
      <c r="W16" s="287">
        <v>1</v>
      </c>
      <c r="X16" s="288">
        <v>11863660</v>
      </c>
      <c r="Y16" s="289">
        <v>8.1</v>
      </c>
      <c r="Z16" s="286" t="s">
        <v>673</v>
      </c>
      <c r="AA16" s="287" t="s">
        <v>673</v>
      </c>
      <c r="AB16" s="287" t="s">
        <v>673</v>
      </c>
      <c r="AC16" s="294" t="s">
        <v>673</v>
      </c>
      <c r="AD16" s="335">
        <v>146829994</v>
      </c>
      <c r="AE16" s="295">
        <v>100</v>
      </c>
      <c r="AF16" s="965"/>
    </row>
    <row r="17" spans="1:32" ht="15.75" customHeight="1" x14ac:dyDescent="0.2">
      <c r="A17" s="620" t="s">
        <v>708</v>
      </c>
      <c r="B17" s="636">
        <v>522396</v>
      </c>
      <c r="C17" s="645">
        <v>0.4</v>
      </c>
      <c r="D17" s="642">
        <v>18971291</v>
      </c>
      <c r="E17" s="645">
        <v>14.2</v>
      </c>
      <c r="F17" s="642">
        <v>41938596</v>
      </c>
      <c r="G17" s="645">
        <v>31.5</v>
      </c>
      <c r="H17" s="642">
        <v>17612804</v>
      </c>
      <c r="I17" s="662">
        <v>13.2</v>
      </c>
      <c r="J17" s="636">
        <v>47492</v>
      </c>
      <c r="K17" s="645">
        <v>0.04</v>
      </c>
      <c r="L17" s="642">
        <v>1919295</v>
      </c>
      <c r="M17" s="645">
        <v>1.5</v>
      </c>
      <c r="N17" s="642">
        <v>1134331</v>
      </c>
      <c r="O17" s="645">
        <v>0.9</v>
      </c>
      <c r="P17" s="643">
        <v>19857599</v>
      </c>
      <c r="Q17" s="662">
        <v>14.9</v>
      </c>
      <c r="R17" s="636">
        <v>3480350</v>
      </c>
      <c r="S17" s="645">
        <v>2.6</v>
      </c>
      <c r="T17" s="642">
        <v>17744340</v>
      </c>
      <c r="U17" s="645">
        <v>13.3</v>
      </c>
      <c r="V17" s="642">
        <v>4621</v>
      </c>
      <c r="W17" s="645">
        <v>3.0000000000000001E-3</v>
      </c>
      <c r="X17" s="642">
        <v>10045503</v>
      </c>
      <c r="Y17" s="662">
        <v>7.5</v>
      </c>
      <c r="Z17" s="636" t="s">
        <v>673</v>
      </c>
      <c r="AA17" s="645" t="s">
        <v>673</v>
      </c>
      <c r="AB17" s="645" t="s">
        <v>673</v>
      </c>
      <c r="AC17" s="643" t="s">
        <v>673</v>
      </c>
      <c r="AD17" s="675">
        <v>133278618</v>
      </c>
      <c r="AE17" s="673">
        <v>100.04299999999999</v>
      </c>
      <c r="AF17" s="965"/>
    </row>
    <row r="18" spans="1:32" ht="15.75" customHeight="1" x14ac:dyDescent="0.2">
      <c r="A18" s="63" t="s">
        <v>537</v>
      </c>
      <c r="B18" s="286">
        <v>892498</v>
      </c>
      <c r="C18" s="287">
        <v>0.4</v>
      </c>
      <c r="D18" s="288">
        <v>17468594</v>
      </c>
      <c r="E18" s="287">
        <v>8.4</v>
      </c>
      <c r="F18" s="288">
        <v>77218217</v>
      </c>
      <c r="G18" s="287">
        <v>37.200000000000003</v>
      </c>
      <c r="H18" s="288">
        <v>22137764</v>
      </c>
      <c r="I18" s="289">
        <v>10.6</v>
      </c>
      <c r="J18" s="286">
        <v>142518</v>
      </c>
      <c r="K18" s="287">
        <v>0.1</v>
      </c>
      <c r="L18" s="288">
        <v>2520424</v>
      </c>
      <c r="M18" s="287">
        <v>1.2</v>
      </c>
      <c r="N18" s="288">
        <v>14047001</v>
      </c>
      <c r="O18" s="287">
        <v>6.8</v>
      </c>
      <c r="P18" s="294">
        <v>34858947</v>
      </c>
      <c r="Q18" s="289">
        <v>16.8</v>
      </c>
      <c r="R18" s="286">
        <v>5263546</v>
      </c>
      <c r="S18" s="287">
        <v>2.5</v>
      </c>
      <c r="T18" s="288">
        <v>18401850</v>
      </c>
      <c r="U18" s="287">
        <v>8.8000000000000007</v>
      </c>
      <c r="V18" s="288">
        <v>0</v>
      </c>
      <c r="W18" s="287">
        <v>0</v>
      </c>
      <c r="X18" s="288">
        <v>14876796</v>
      </c>
      <c r="Y18" s="289">
        <v>7.2</v>
      </c>
      <c r="Z18" s="286">
        <v>0</v>
      </c>
      <c r="AA18" s="287">
        <v>0</v>
      </c>
      <c r="AB18" s="287">
        <v>0</v>
      </c>
      <c r="AC18" s="294">
        <v>0</v>
      </c>
      <c r="AD18" s="335">
        <v>207828155</v>
      </c>
      <c r="AE18" s="295">
        <v>100</v>
      </c>
      <c r="AF18" s="965"/>
    </row>
    <row r="19" spans="1:32" ht="15.75" customHeight="1" x14ac:dyDescent="0.2">
      <c r="A19" s="620" t="s">
        <v>400</v>
      </c>
      <c r="B19" s="636">
        <v>642089</v>
      </c>
      <c r="C19" s="645">
        <v>0.5</v>
      </c>
      <c r="D19" s="642">
        <v>10237737</v>
      </c>
      <c r="E19" s="645">
        <v>7.6</v>
      </c>
      <c r="F19" s="642">
        <v>49425133</v>
      </c>
      <c r="G19" s="645">
        <v>36.700000000000003</v>
      </c>
      <c r="H19" s="642">
        <v>12849024</v>
      </c>
      <c r="I19" s="662">
        <v>9.6</v>
      </c>
      <c r="J19" s="636">
        <v>406507</v>
      </c>
      <c r="K19" s="645">
        <v>0.3</v>
      </c>
      <c r="L19" s="642">
        <v>2563910</v>
      </c>
      <c r="M19" s="645">
        <v>1.9</v>
      </c>
      <c r="N19" s="642">
        <v>8053410</v>
      </c>
      <c r="O19" s="645">
        <v>6</v>
      </c>
      <c r="P19" s="643">
        <v>15319027</v>
      </c>
      <c r="Q19" s="662">
        <v>11.4</v>
      </c>
      <c r="R19" s="636">
        <v>4829084</v>
      </c>
      <c r="S19" s="645">
        <v>3.6</v>
      </c>
      <c r="T19" s="642">
        <v>15261306</v>
      </c>
      <c r="U19" s="645">
        <v>11.3</v>
      </c>
      <c r="V19" s="642">
        <v>0</v>
      </c>
      <c r="W19" s="645">
        <v>0</v>
      </c>
      <c r="X19" s="642">
        <v>14907702</v>
      </c>
      <c r="Y19" s="662">
        <v>11.1</v>
      </c>
      <c r="Z19" s="636">
        <v>0</v>
      </c>
      <c r="AA19" s="645">
        <v>0</v>
      </c>
      <c r="AB19" s="645">
        <v>0</v>
      </c>
      <c r="AC19" s="643">
        <v>0</v>
      </c>
      <c r="AD19" s="675">
        <f>B19+D19+F19+H19+J19+L19+N19+P19+R19+T19+V19+X19+Z19+AB19</f>
        <v>134494929</v>
      </c>
      <c r="AE19" s="673">
        <f>AA19+Y19+W19+U19+S19+Q19+O19+M19+K19+I19+G19+E19+C19</f>
        <v>100</v>
      </c>
      <c r="AF19" s="965"/>
    </row>
    <row r="20" spans="1:32" ht="15.75" customHeight="1" x14ac:dyDescent="0.2">
      <c r="A20" s="63" t="s">
        <v>538</v>
      </c>
      <c r="B20" s="286">
        <v>674293</v>
      </c>
      <c r="C20" s="287">
        <v>0.4</v>
      </c>
      <c r="D20" s="288">
        <v>23295286</v>
      </c>
      <c r="E20" s="287">
        <v>14.4</v>
      </c>
      <c r="F20" s="288">
        <v>53890941</v>
      </c>
      <c r="G20" s="287">
        <v>33.299999999999997</v>
      </c>
      <c r="H20" s="288">
        <v>9275807</v>
      </c>
      <c r="I20" s="289">
        <v>5.7</v>
      </c>
      <c r="J20" s="286">
        <v>142725</v>
      </c>
      <c r="K20" s="287">
        <v>0.1</v>
      </c>
      <c r="L20" s="288">
        <v>2578826</v>
      </c>
      <c r="M20" s="287">
        <v>1.6</v>
      </c>
      <c r="N20" s="288">
        <v>16083282</v>
      </c>
      <c r="O20" s="287">
        <v>10</v>
      </c>
      <c r="P20" s="294">
        <v>19014751</v>
      </c>
      <c r="Q20" s="289">
        <v>11.8</v>
      </c>
      <c r="R20" s="286">
        <v>4904241</v>
      </c>
      <c r="S20" s="287">
        <v>3</v>
      </c>
      <c r="T20" s="288">
        <v>18315902</v>
      </c>
      <c r="U20" s="287">
        <v>11.3</v>
      </c>
      <c r="V20" s="288" t="s">
        <v>673</v>
      </c>
      <c r="W20" s="287" t="s">
        <v>673</v>
      </c>
      <c r="X20" s="288">
        <v>13638639</v>
      </c>
      <c r="Y20" s="289">
        <v>8.4</v>
      </c>
      <c r="Z20" s="286" t="s">
        <v>673</v>
      </c>
      <c r="AA20" s="287" t="s">
        <v>673</v>
      </c>
      <c r="AB20" s="287" t="s">
        <v>673</v>
      </c>
      <c r="AC20" s="294" t="s">
        <v>673</v>
      </c>
      <c r="AD20" s="335">
        <v>161814693</v>
      </c>
      <c r="AE20" s="295">
        <v>100</v>
      </c>
      <c r="AF20" s="965"/>
    </row>
    <row r="21" spans="1:32" ht="15.75" customHeight="1" x14ac:dyDescent="0.2">
      <c r="A21" s="620" t="s">
        <v>539</v>
      </c>
      <c r="B21" s="364">
        <v>628904</v>
      </c>
      <c r="C21" s="359">
        <v>0.6</v>
      </c>
      <c r="D21" s="365">
        <v>9900743</v>
      </c>
      <c r="E21" s="359">
        <v>9</v>
      </c>
      <c r="F21" s="365">
        <v>48967559</v>
      </c>
      <c r="G21" s="359">
        <v>44.6</v>
      </c>
      <c r="H21" s="365">
        <v>9500672</v>
      </c>
      <c r="I21" s="363">
        <v>8.6999999999999993</v>
      </c>
      <c r="J21" s="364">
        <v>167558</v>
      </c>
      <c r="K21" s="359">
        <v>0.2</v>
      </c>
      <c r="L21" s="365">
        <v>597098</v>
      </c>
      <c r="M21" s="359">
        <v>0.5</v>
      </c>
      <c r="N21" s="365">
        <v>1349673</v>
      </c>
      <c r="O21" s="359">
        <v>1.2</v>
      </c>
      <c r="P21" s="366">
        <v>9102720</v>
      </c>
      <c r="Q21" s="363">
        <v>8.3000000000000007</v>
      </c>
      <c r="R21" s="364">
        <v>4852635</v>
      </c>
      <c r="S21" s="359">
        <v>4.4000000000000004</v>
      </c>
      <c r="T21" s="365">
        <v>14288018</v>
      </c>
      <c r="U21" s="359">
        <v>13</v>
      </c>
      <c r="V21" s="365">
        <v>277632</v>
      </c>
      <c r="W21" s="359">
        <v>0.3</v>
      </c>
      <c r="X21" s="365">
        <v>10044020</v>
      </c>
      <c r="Y21" s="363">
        <v>9.1999999999999993</v>
      </c>
      <c r="Z21" s="364">
        <v>10446</v>
      </c>
      <c r="AA21" s="359">
        <v>0</v>
      </c>
      <c r="AB21" s="359" t="s">
        <v>673</v>
      </c>
      <c r="AC21" s="396" t="s">
        <v>673</v>
      </c>
      <c r="AD21" s="429">
        <v>109687678</v>
      </c>
      <c r="AE21" s="426">
        <v>100</v>
      </c>
      <c r="AF21" s="965"/>
    </row>
    <row r="22" spans="1:32" ht="15.75" customHeight="1" x14ac:dyDescent="0.2">
      <c r="A22" s="63" t="s">
        <v>707</v>
      </c>
      <c r="B22" s="286">
        <v>881405</v>
      </c>
      <c r="C22" s="287">
        <v>0.5</v>
      </c>
      <c r="D22" s="288">
        <v>12747054</v>
      </c>
      <c r="E22" s="287">
        <v>6.7</v>
      </c>
      <c r="F22" s="288">
        <v>87161670</v>
      </c>
      <c r="G22" s="287">
        <v>46.1</v>
      </c>
      <c r="H22" s="288">
        <v>16167920</v>
      </c>
      <c r="I22" s="289">
        <v>8.6</v>
      </c>
      <c r="J22" s="286">
        <v>435974</v>
      </c>
      <c r="K22" s="287">
        <v>0.2</v>
      </c>
      <c r="L22" s="288">
        <v>1055150</v>
      </c>
      <c r="M22" s="287">
        <v>0.6</v>
      </c>
      <c r="N22" s="288">
        <v>818289</v>
      </c>
      <c r="O22" s="287">
        <v>0.4</v>
      </c>
      <c r="P22" s="294">
        <v>25231363</v>
      </c>
      <c r="Q22" s="289">
        <v>13.4</v>
      </c>
      <c r="R22" s="286">
        <v>5915235</v>
      </c>
      <c r="S22" s="287">
        <v>3.1</v>
      </c>
      <c r="T22" s="288">
        <v>23711558</v>
      </c>
      <c r="U22" s="287">
        <v>12.5</v>
      </c>
      <c r="V22" s="288" t="s">
        <v>673</v>
      </c>
      <c r="W22" s="287" t="s">
        <v>673</v>
      </c>
      <c r="X22" s="288">
        <v>14867475</v>
      </c>
      <c r="Y22" s="289">
        <v>7.9</v>
      </c>
      <c r="Z22" s="286" t="s">
        <v>673</v>
      </c>
      <c r="AA22" s="287" t="s">
        <v>673</v>
      </c>
      <c r="AB22" s="288" t="s">
        <v>673</v>
      </c>
      <c r="AC22" s="292" t="s">
        <v>673</v>
      </c>
      <c r="AD22" s="335">
        <v>188993093</v>
      </c>
      <c r="AE22" s="295">
        <v>100</v>
      </c>
      <c r="AF22" s="965"/>
    </row>
    <row r="23" spans="1:32" ht="15.75" customHeight="1" x14ac:dyDescent="0.2">
      <c r="A23" s="620" t="s">
        <v>540</v>
      </c>
      <c r="B23" s="364">
        <v>539387</v>
      </c>
      <c r="C23" s="359">
        <v>0.6</v>
      </c>
      <c r="D23" s="365">
        <v>13670584</v>
      </c>
      <c r="E23" s="359">
        <v>13.8</v>
      </c>
      <c r="F23" s="365">
        <v>44198555</v>
      </c>
      <c r="G23" s="359">
        <v>44.7</v>
      </c>
      <c r="H23" s="365">
        <v>8258448</v>
      </c>
      <c r="I23" s="363">
        <v>8.4</v>
      </c>
      <c r="J23" s="364">
        <v>63433</v>
      </c>
      <c r="K23" s="359">
        <v>0.1</v>
      </c>
      <c r="L23" s="365">
        <v>504551</v>
      </c>
      <c r="M23" s="359">
        <v>0.5</v>
      </c>
      <c r="N23" s="365">
        <v>473562</v>
      </c>
      <c r="O23" s="359">
        <v>0.5</v>
      </c>
      <c r="P23" s="366">
        <v>10862890</v>
      </c>
      <c r="Q23" s="363">
        <v>11</v>
      </c>
      <c r="R23" s="364">
        <v>3296166</v>
      </c>
      <c r="S23" s="359">
        <v>3.3</v>
      </c>
      <c r="T23" s="365">
        <v>9009726</v>
      </c>
      <c r="U23" s="359">
        <v>9.1</v>
      </c>
      <c r="V23" s="365">
        <v>7476</v>
      </c>
      <c r="W23" s="359">
        <v>0</v>
      </c>
      <c r="X23" s="365">
        <v>7900405</v>
      </c>
      <c r="Y23" s="363">
        <v>8</v>
      </c>
      <c r="Z23" s="364" t="s">
        <v>673</v>
      </c>
      <c r="AA23" s="359" t="s">
        <v>673</v>
      </c>
      <c r="AB23" s="365" t="s">
        <v>673</v>
      </c>
      <c r="AC23" s="396" t="s">
        <v>673</v>
      </c>
      <c r="AD23" s="429">
        <v>98785183</v>
      </c>
      <c r="AE23" s="426">
        <v>100</v>
      </c>
      <c r="AF23" s="965"/>
    </row>
    <row r="24" spans="1:32" ht="15.75" customHeight="1" x14ac:dyDescent="0.2">
      <c r="A24" s="63" t="s">
        <v>541</v>
      </c>
      <c r="B24" s="286">
        <v>969268</v>
      </c>
      <c r="C24" s="287">
        <v>0.5</v>
      </c>
      <c r="D24" s="288">
        <v>15554811</v>
      </c>
      <c r="E24" s="287">
        <v>7.7</v>
      </c>
      <c r="F24" s="288">
        <v>88010959</v>
      </c>
      <c r="G24" s="287">
        <v>43.3</v>
      </c>
      <c r="H24" s="288">
        <v>28698713</v>
      </c>
      <c r="I24" s="289">
        <v>14.1</v>
      </c>
      <c r="J24" s="286">
        <v>175617</v>
      </c>
      <c r="K24" s="287">
        <v>0.1</v>
      </c>
      <c r="L24" s="288">
        <v>513003</v>
      </c>
      <c r="M24" s="287">
        <v>0.3</v>
      </c>
      <c r="N24" s="288">
        <v>4141865</v>
      </c>
      <c r="O24" s="287">
        <v>2</v>
      </c>
      <c r="P24" s="294">
        <v>20457535</v>
      </c>
      <c r="Q24" s="289">
        <v>10.1</v>
      </c>
      <c r="R24" s="286">
        <v>8137525</v>
      </c>
      <c r="S24" s="287">
        <v>4</v>
      </c>
      <c r="T24" s="288">
        <v>23343179</v>
      </c>
      <c r="U24" s="287">
        <v>11.5</v>
      </c>
      <c r="V24" s="288">
        <v>0</v>
      </c>
      <c r="W24" s="287">
        <v>0</v>
      </c>
      <c r="X24" s="288">
        <v>13248969</v>
      </c>
      <c r="Y24" s="289">
        <v>6.5</v>
      </c>
      <c r="Z24" s="286">
        <v>0</v>
      </c>
      <c r="AA24" s="287">
        <v>0</v>
      </c>
      <c r="AB24" s="288">
        <v>0</v>
      </c>
      <c r="AC24" s="292">
        <v>0</v>
      </c>
      <c r="AD24" s="335">
        <v>203251444</v>
      </c>
      <c r="AE24" s="295">
        <v>100</v>
      </c>
      <c r="AF24" s="965"/>
    </row>
    <row r="25" spans="1:32" ht="15.75" customHeight="1" x14ac:dyDescent="0.2">
      <c r="A25" s="620" t="s">
        <v>223</v>
      </c>
      <c r="B25" s="364">
        <v>670257</v>
      </c>
      <c r="C25" s="359">
        <v>0.5</v>
      </c>
      <c r="D25" s="365">
        <v>13217499</v>
      </c>
      <c r="E25" s="359">
        <v>10.7</v>
      </c>
      <c r="F25" s="365">
        <v>53128060</v>
      </c>
      <c r="G25" s="359">
        <v>43.2</v>
      </c>
      <c r="H25" s="365">
        <v>11460125</v>
      </c>
      <c r="I25" s="363">
        <v>9.3000000000000007</v>
      </c>
      <c r="J25" s="364">
        <v>74502</v>
      </c>
      <c r="K25" s="359">
        <v>0.1</v>
      </c>
      <c r="L25" s="365">
        <v>920810</v>
      </c>
      <c r="M25" s="359">
        <v>0.7</v>
      </c>
      <c r="N25" s="365">
        <v>1707833</v>
      </c>
      <c r="O25" s="359">
        <v>1.4</v>
      </c>
      <c r="P25" s="366">
        <v>12874248</v>
      </c>
      <c r="Q25" s="363">
        <v>10.5</v>
      </c>
      <c r="R25" s="364">
        <v>4826142</v>
      </c>
      <c r="S25" s="359">
        <v>3.9</v>
      </c>
      <c r="T25" s="365">
        <v>13538006</v>
      </c>
      <c r="U25" s="359">
        <v>11</v>
      </c>
      <c r="V25" s="365">
        <v>4405</v>
      </c>
      <c r="W25" s="359">
        <v>0</v>
      </c>
      <c r="X25" s="365">
        <v>10561974</v>
      </c>
      <c r="Y25" s="363">
        <v>8.56</v>
      </c>
      <c r="Z25" s="364">
        <v>0</v>
      </c>
      <c r="AA25" s="359">
        <v>0</v>
      </c>
      <c r="AB25" s="365">
        <v>0</v>
      </c>
      <c r="AC25" s="396">
        <v>0</v>
      </c>
      <c r="AD25" s="429">
        <v>122983861</v>
      </c>
      <c r="AE25" s="426">
        <v>100</v>
      </c>
      <c r="AF25" s="965"/>
    </row>
    <row r="26" spans="1:32" ht="15.75" customHeight="1" x14ac:dyDescent="0.2">
      <c r="A26" s="63" t="s">
        <v>542</v>
      </c>
      <c r="B26" s="286">
        <v>694013</v>
      </c>
      <c r="C26" s="287">
        <v>0.4</v>
      </c>
      <c r="D26" s="288">
        <v>16606882</v>
      </c>
      <c r="E26" s="287">
        <v>8.5</v>
      </c>
      <c r="F26" s="288">
        <v>98291189</v>
      </c>
      <c r="G26" s="287">
        <v>50</v>
      </c>
      <c r="H26" s="288">
        <v>18712181</v>
      </c>
      <c r="I26" s="289">
        <v>9.5</v>
      </c>
      <c r="J26" s="286">
        <v>463129</v>
      </c>
      <c r="K26" s="287">
        <v>0.2</v>
      </c>
      <c r="L26" s="288">
        <v>413510</v>
      </c>
      <c r="M26" s="287">
        <v>0.2</v>
      </c>
      <c r="N26" s="288">
        <v>1696263</v>
      </c>
      <c r="O26" s="287">
        <v>0.9</v>
      </c>
      <c r="P26" s="294">
        <v>18285701</v>
      </c>
      <c r="Q26" s="289">
        <v>9.3000000000000007</v>
      </c>
      <c r="R26" s="286">
        <v>6640795</v>
      </c>
      <c r="S26" s="287">
        <v>3.4</v>
      </c>
      <c r="T26" s="288">
        <v>19662216</v>
      </c>
      <c r="U26" s="287">
        <v>10</v>
      </c>
      <c r="V26" s="288">
        <v>527900</v>
      </c>
      <c r="W26" s="287">
        <v>0.3</v>
      </c>
      <c r="X26" s="288">
        <v>14337670</v>
      </c>
      <c r="Y26" s="289">
        <v>7.3</v>
      </c>
      <c r="Z26" s="286" t="s">
        <v>673</v>
      </c>
      <c r="AA26" s="287" t="s">
        <v>673</v>
      </c>
      <c r="AB26" s="288" t="s">
        <v>673</v>
      </c>
      <c r="AC26" s="292" t="s">
        <v>673</v>
      </c>
      <c r="AD26" s="335">
        <v>196331449</v>
      </c>
      <c r="AE26" s="295">
        <v>100.00000000000001</v>
      </c>
      <c r="AF26" s="965"/>
    </row>
    <row r="27" spans="1:32" ht="15.75" customHeight="1" x14ac:dyDescent="0.2">
      <c r="A27" s="620" t="s">
        <v>543</v>
      </c>
      <c r="B27" s="364">
        <v>831245</v>
      </c>
      <c r="C27" s="359">
        <v>0.6</v>
      </c>
      <c r="D27" s="365">
        <v>14305285</v>
      </c>
      <c r="E27" s="359">
        <v>9.5</v>
      </c>
      <c r="F27" s="365">
        <v>55076947</v>
      </c>
      <c r="G27" s="359">
        <v>36.700000000000003</v>
      </c>
      <c r="H27" s="365">
        <v>21068985</v>
      </c>
      <c r="I27" s="363">
        <v>14.1</v>
      </c>
      <c r="J27" s="364">
        <v>207367</v>
      </c>
      <c r="K27" s="359">
        <v>0.1</v>
      </c>
      <c r="L27" s="365">
        <v>571804</v>
      </c>
      <c r="M27" s="359">
        <v>0.4</v>
      </c>
      <c r="N27" s="365">
        <v>2805960</v>
      </c>
      <c r="O27" s="359">
        <v>1.9</v>
      </c>
      <c r="P27" s="366">
        <v>13701302</v>
      </c>
      <c r="Q27" s="363">
        <v>9.1</v>
      </c>
      <c r="R27" s="364">
        <v>5921528</v>
      </c>
      <c r="S27" s="359">
        <v>4</v>
      </c>
      <c r="T27" s="365">
        <v>18170237</v>
      </c>
      <c r="U27" s="359">
        <v>12.1</v>
      </c>
      <c r="V27" s="365">
        <v>286723</v>
      </c>
      <c r="W27" s="359">
        <v>0.2</v>
      </c>
      <c r="X27" s="365">
        <v>17010069</v>
      </c>
      <c r="Y27" s="363">
        <v>11.3</v>
      </c>
      <c r="Z27" s="364" t="s">
        <v>673</v>
      </c>
      <c r="AA27" s="359" t="s">
        <v>673</v>
      </c>
      <c r="AB27" s="365" t="s">
        <v>673</v>
      </c>
      <c r="AC27" s="396" t="s">
        <v>673</v>
      </c>
      <c r="AD27" s="429">
        <v>149957452</v>
      </c>
      <c r="AE27" s="426">
        <v>100</v>
      </c>
      <c r="AF27" s="965"/>
    </row>
    <row r="28" spans="1:32" ht="15.75" customHeight="1" x14ac:dyDescent="0.2">
      <c r="A28" s="63" t="s">
        <v>227</v>
      </c>
      <c r="B28" s="286">
        <v>769602</v>
      </c>
      <c r="C28" s="287">
        <v>0.5</v>
      </c>
      <c r="D28" s="288">
        <v>15311237</v>
      </c>
      <c r="E28" s="287">
        <v>9.4</v>
      </c>
      <c r="F28" s="288">
        <v>55622076</v>
      </c>
      <c r="G28" s="287">
        <v>34.200000000000003</v>
      </c>
      <c r="H28" s="288">
        <v>8954522</v>
      </c>
      <c r="I28" s="289">
        <v>5.5</v>
      </c>
      <c r="J28" s="286">
        <v>557231</v>
      </c>
      <c r="K28" s="287">
        <v>0.3</v>
      </c>
      <c r="L28" s="288">
        <v>4497722</v>
      </c>
      <c r="M28" s="287">
        <v>2.8</v>
      </c>
      <c r="N28" s="288">
        <v>3448341</v>
      </c>
      <c r="O28" s="287">
        <v>2.1</v>
      </c>
      <c r="P28" s="294">
        <v>26009048</v>
      </c>
      <c r="Q28" s="289">
        <v>16</v>
      </c>
      <c r="R28" s="286">
        <v>4867252</v>
      </c>
      <c r="S28" s="287">
        <v>3</v>
      </c>
      <c r="T28" s="288">
        <v>19836575</v>
      </c>
      <c r="U28" s="287">
        <v>12.2</v>
      </c>
      <c r="V28" s="288">
        <v>269639</v>
      </c>
      <c r="W28" s="287">
        <v>0.2</v>
      </c>
      <c r="X28" s="288">
        <v>22338835</v>
      </c>
      <c r="Y28" s="289">
        <v>13.8</v>
      </c>
      <c r="Z28" s="286" t="s">
        <v>673</v>
      </c>
      <c r="AA28" s="287" t="s">
        <v>673</v>
      </c>
      <c r="AB28" s="288" t="s">
        <v>673</v>
      </c>
      <c r="AC28" s="292" t="s">
        <v>673</v>
      </c>
      <c r="AD28" s="335">
        <v>162482080</v>
      </c>
      <c r="AE28" s="295">
        <v>100</v>
      </c>
      <c r="AF28" s="965"/>
    </row>
    <row r="29" spans="1:32" ht="15.75" customHeight="1" x14ac:dyDescent="0.2">
      <c r="A29" s="620" t="s">
        <v>544</v>
      </c>
      <c r="B29" s="364">
        <v>866283</v>
      </c>
      <c r="C29" s="359">
        <v>0.5</v>
      </c>
      <c r="D29" s="365">
        <v>16764538</v>
      </c>
      <c r="E29" s="359">
        <v>9.4</v>
      </c>
      <c r="F29" s="365">
        <v>63929232</v>
      </c>
      <c r="G29" s="359">
        <v>35.799999999999997</v>
      </c>
      <c r="H29" s="365">
        <v>16124798</v>
      </c>
      <c r="I29" s="363">
        <v>9</v>
      </c>
      <c r="J29" s="364">
        <v>433265</v>
      </c>
      <c r="K29" s="359">
        <v>0.2</v>
      </c>
      <c r="L29" s="365">
        <v>2679919</v>
      </c>
      <c r="M29" s="359">
        <v>1.5</v>
      </c>
      <c r="N29" s="365">
        <v>3062185</v>
      </c>
      <c r="O29" s="359">
        <v>1.7</v>
      </c>
      <c r="P29" s="366">
        <v>22157361</v>
      </c>
      <c r="Q29" s="363">
        <v>12.4</v>
      </c>
      <c r="R29" s="364">
        <v>5888262</v>
      </c>
      <c r="S29" s="359">
        <v>3.3</v>
      </c>
      <c r="T29" s="365">
        <v>23795476</v>
      </c>
      <c r="U29" s="359">
        <v>13.3</v>
      </c>
      <c r="V29" s="365">
        <v>344030</v>
      </c>
      <c r="W29" s="359">
        <v>0.2</v>
      </c>
      <c r="X29" s="365">
        <v>22104537</v>
      </c>
      <c r="Y29" s="363">
        <v>12.4</v>
      </c>
      <c r="Z29" s="519">
        <v>541607</v>
      </c>
      <c r="AA29" s="410">
        <v>0.3</v>
      </c>
      <c r="AB29" s="410" t="s">
        <v>673</v>
      </c>
      <c r="AC29" s="520" t="s">
        <v>673</v>
      </c>
      <c r="AD29" s="429">
        <v>178691493</v>
      </c>
      <c r="AE29" s="426">
        <v>100</v>
      </c>
      <c r="AF29" s="965"/>
    </row>
    <row r="30" spans="1:32" ht="15.75" customHeight="1" x14ac:dyDescent="0.2">
      <c r="A30" s="63" t="s">
        <v>706</v>
      </c>
      <c r="B30" s="286">
        <v>641922</v>
      </c>
      <c r="C30" s="287">
        <v>0.7</v>
      </c>
      <c r="D30" s="288">
        <v>7627243</v>
      </c>
      <c r="E30" s="287">
        <v>7.6</v>
      </c>
      <c r="F30" s="288">
        <v>40236908</v>
      </c>
      <c r="G30" s="287">
        <v>40.299999999999997</v>
      </c>
      <c r="H30" s="288">
        <v>5532976</v>
      </c>
      <c r="I30" s="289">
        <v>5.5</v>
      </c>
      <c r="J30" s="286">
        <v>464422</v>
      </c>
      <c r="K30" s="287">
        <v>0.5</v>
      </c>
      <c r="L30" s="288">
        <v>3099750</v>
      </c>
      <c r="M30" s="287">
        <v>3.1</v>
      </c>
      <c r="N30" s="288">
        <v>2092544</v>
      </c>
      <c r="O30" s="287">
        <v>2.1</v>
      </c>
      <c r="P30" s="294">
        <v>13929803</v>
      </c>
      <c r="Q30" s="289">
        <v>13.9</v>
      </c>
      <c r="R30" s="286">
        <v>3445208</v>
      </c>
      <c r="S30" s="287">
        <v>3.4</v>
      </c>
      <c r="T30" s="288">
        <v>9791899</v>
      </c>
      <c r="U30" s="287">
        <v>9.8000000000000007</v>
      </c>
      <c r="V30" s="288">
        <v>196715</v>
      </c>
      <c r="W30" s="287">
        <v>0.2</v>
      </c>
      <c r="X30" s="288">
        <v>12873133</v>
      </c>
      <c r="Y30" s="289">
        <v>12.9</v>
      </c>
      <c r="Z30" s="286">
        <v>626</v>
      </c>
      <c r="AA30" s="287">
        <v>0</v>
      </c>
      <c r="AB30" s="288">
        <v>0</v>
      </c>
      <c r="AC30" s="292">
        <v>0</v>
      </c>
      <c r="AD30" s="335">
        <v>99933149</v>
      </c>
      <c r="AE30" s="295">
        <v>100</v>
      </c>
      <c r="AF30" s="965"/>
    </row>
    <row r="31" spans="1:32" ht="15.75" customHeight="1" x14ac:dyDescent="0.2">
      <c r="A31" s="620" t="s">
        <v>705</v>
      </c>
      <c r="B31" s="364">
        <v>531379</v>
      </c>
      <c r="C31" s="359">
        <v>0.7</v>
      </c>
      <c r="D31" s="365">
        <v>7569935</v>
      </c>
      <c r="E31" s="359">
        <v>10.4</v>
      </c>
      <c r="F31" s="365">
        <v>31681594</v>
      </c>
      <c r="G31" s="359">
        <v>43.6</v>
      </c>
      <c r="H31" s="365">
        <v>6006298</v>
      </c>
      <c r="I31" s="363">
        <v>8.3000000000000007</v>
      </c>
      <c r="J31" s="364">
        <v>307708</v>
      </c>
      <c r="K31" s="359">
        <v>0.4</v>
      </c>
      <c r="L31" s="365">
        <v>747487</v>
      </c>
      <c r="M31" s="359">
        <v>1</v>
      </c>
      <c r="N31" s="365">
        <v>643504</v>
      </c>
      <c r="O31" s="359">
        <v>0.9</v>
      </c>
      <c r="P31" s="366">
        <v>9755975</v>
      </c>
      <c r="Q31" s="363">
        <v>13.4</v>
      </c>
      <c r="R31" s="364">
        <v>2294049</v>
      </c>
      <c r="S31" s="359">
        <v>3.2</v>
      </c>
      <c r="T31" s="365">
        <v>6148298</v>
      </c>
      <c r="U31" s="359">
        <v>8.5</v>
      </c>
      <c r="V31" s="365" t="s">
        <v>673</v>
      </c>
      <c r="W31" s="359" t="s">
        <v>673</v>
      </c>
      <c r="X31" s="365">
        <v>6946035</v>
      </c>
      <c r="Y31" s="363">
        <v>9.6</v>
      </c>
      <c r="Z31" s="364" t="s">
        <v>673</v>
      </c>
      <c r="AA31" s="359" t="s">
        <v>673</v>
      </c>
      <c r="AB31" s="365" t="s">
        <v>673</v>
      </c>
      <c r="AC31" s="396" t="s">
        <v>673</v>
      </c>
      <c r="AD31" s="429">
        <v>72632262</v>
      </c>
      <c r="AE31" s="426">
        <v>100</v>
      </c>
      <c r="AF31" s="965"/>
    </row>
    <row r="32" spans="1:32" ht="15.75" customHeight="1" x14ac:dyDescent="0.2">
      <c r="A32" s="63" t="s">
        <v>278</v>
      </c>
      <c r="B32" s="286">
        <v>717250</v>
      </c>
      <c r="C32" s="287">
        <v>0.5</v>
      </c>
      <c r="D32" s="288">
        <v>16118263</v>
      </c>
      <c r="E32" s="287">
        <v>11.2</v>
      </c>
      <c r="F32" s="288">
        <v>50710329</v>
      </c>
      <c r="G32" s="287">
        <v>35.299999999999997</v>
      </c>
      <c r="H32" s="288">
        <v>12644475</v>
      </c>
      <c r="I32" s="289">
        <v>8.8000000000000007</v>
      </c>
      <c r="J32" s="286">
        <v>201975</v>
      </c>
      <c r="K32" s="287">
        <v>0.1</v>
      </c>
      <c r="L32" s="288">
        <v>2131514</v>
      </c>
      <c r="M32" s="287">
        <v>1.5</v>
      </c>
      <c r="N32" s="288">
        <v>8768826</v>
      </c>
      <c r="O32" s="287">
        <v>6.1</v>
      </c>
      <c r="P32" s="294">
        <v>17578909</v>
      </c>
      <c r="Q32" s="289">
        <v>12.3</v>
      </c>
      <c r="R32" s="286">
        <v>4587666</v>
      </c>
      <c r="S32" s="287">
        <v>3.2</v>
      </c>
      <c r="T32" s="288">
        <v>12977149</v>
      </c>
      <c r="U32" s="287">
        <v>9</v>
      </c>
      <c r="V32" s="288">
        <v>1479332</v>
      </c>
      <c r="W32" s="287">
        <v>1</v>
      </c>
      <c r="X32" s="288">
        <v>15723844</v>
      </c>
      <c r="Y32" s="289">
        <v>11</v>
      </c>
      <c r="Z32" s="286" t="s">
        <v>673</v>
      </c>
      <c r="AA32" s="287" t="s">
        <v>673</v>
      </c>
      <c r="AB32" s="288" t="s">
        <v>673</v>
      </c>
      <c r="AC32" s="292" t="s">
        <v>673</v>
      </c>
      <c r="AD32" s="335">
        <v>143639532</v>
      </c>
      <c r="AE32" s="295">
        <v>100</v>
      </c>
      <c r="AF32" s="965"/>
    </row>
    <row r="33" spans="1:32" ht="15.75" customHeight="1" x14ac:dyDescent="0.2">
      <c r="A33" s="620" t="s">
        <v>239</v>
      </c>
      <c r="B33" s="364">
        <v>782516</v>
      </c>
      <c r="C33" s="359">
        <v>0.5</v>
      </c>
      <c r="D33" s="365">
        <v>13174993</v>
      </c>
      <c r="E33" s="359">
        <v>8.6</v>
      </c>
      <c r="F33" s="365">
        <v>59518561</v>
      </c>
      <c r="G33" s="359">
        <v>38.6</v>
      </c>
      <c r="H33" s="365">
        <v>12476852</v>
      </c>
      <c r="I33" s="363">
        <v>8.1</v>
      </c>
      <c r="J33" s="364">
        <v>82539</v>
      </c>
      <c r="K33" s="359">
        <v>0.1</v>
      </c>
      <c r="L33" s="365">
        <v>1231584</v>
      </c>
      <c r="M33" s="359">
        <v>0.8</v>
      </c>
      <c r="N33" s="365">
        <v>11255464</v>
      </c>
      <c r="O33" s="359">
        <v>7.3</v>
      </c>
      <c r="P33" s="366">
        <v>18548969</v>
      </c>
      <c r="Q33" s="363">
        <v>12</v>
      </c>
      <c r="R33" s="364">
        <v>6826964</v>
      </c>
      <c r="S33" s="359">
        <v>4.4000000000000004</v>
      </c>
      <c r="T33" s="365">
        <v>17067154</v>
      </c>
      <c r="U33" s="359">
        <v>11.1</v>
      </c>
      <c r="V33" s="365">
        <v>162896</v>
      </c>
      <c r="W33" s="359">
        <v>0.1</v>
      </c>
      <c r="X33" s="365">
        <v>12955956</v>
      </c>
      <c r="Y33" s="363">
        <v>8.4</v>
      </c>
      <c r="Z33" s="364" t="s">
        <v>673</v>
      </c>
      <c r="AA33" s="359" t="s">
        <v>673</v>
      </c>
      <c r="AB33" s="365" t="s">
        <v>673</v>
      </c>
      <c r="AC33" s="396" t="s">
        <v>673</v>
      </c>
      <c r="AD33" s="429">
        <v>154084448</v>
      </c>
      <c r="AE33" s="426">
        <v>100</v>
      </c>
      <c r="AF33" s="965"/>
    </row>
    <row r="34" spans="1:32" ht="15.75" customHeight="1" x14ac:dyDescent="0.2">
      <c r="A34" s="63" t="s">
        <v>545</v>
      </c>
      <c r="B34" s="286">
        <v>642397</v>
      </c>
      <c r="C34" s="287">
        <v>0.5</v>
      </c>
      <c r="D34" s="288">
        <v>8612396</v>
      </c>
      <c r="E34" s="287">
        <v>6.8</v>
      </c>
      <c r="F34" s="288">
        <v>50841461</v>
      </c>
      <c r="G34" s="287">
        <v>39.9</v>
      </c>
      <c r="H34" s="288">
        <v>14234370</v>
      </c>
      <c r="I34" s="289">
        <v>11.2</v>
      </c>
      <c r="J34" s="286">
        <v>223293</v>
      </c>
      <c r="K34" s="287">
        <v>0.2</v>
      </c>
      <c r="L34" s="288">
        <v>3084167</v>
      </c>
      <c r="M34" s="287">
        <v>2.4</v>
      </c>
      <c r="N34" s="288">
        <v>4177546</v>
      </c>
      <c r="O34" s="287">
        <v>3.3</v>
      </c>
      <c r="P34" s="294">
        <v>15217225</v>
      </c>
      <c r="Q34" s="289">
        <v>11.9</v>
      </c>
      <c r="R34" s="286">
        <v>4519740</v>
      </c>
      <c r="S34" s="287">
        <v>3.5</v>
      </c>
      <c r="T34" s="288">
        <v>16417654</v>
      </c>
      <c r="U34" s="287">
        <v>12.9</v>
      </c>
      <c r="V34" s="288">
        <v>183049</v>
      </c>
      <c r="W34" s="287">
        <v>0.1</v>
      </c>
      <c r="X34" s="288">
        <v>9404321</v>
      </c>
      <c r="Y34" s="289">
        <v>7.4</v>
      </c>
      <c r="Z34" s="286" t="s">
        <v>673</v>
      </c>
      <c r="AA34" s="287" t="s">
        <v>673</v>
      </c>
      <c r="AB34" s="288" t="s">
        <v>673</v>
      </c>
      <c r="AC34" s="292" t="s">
        <v>673</v>
      </c>
      <c r="AD34" s="335">
        <v>127557619</v>
      </c>
      <c r="AE34" s="295">
        <v>100</v>
      </c>
      <c r="AF34" s="965"/>
    </row>
    <row r="35" spans="1:32" ht="15.75" customHeight="1" x14ac:dyDescent="0.2">
      <c r="A35" s="620" t="s">
        <v>237</v>
      </c>
      <c r="B35" s="364">
        <v>686319</v>
      </c>
      <c r="C35" s="359">
        <v>0.6</v>
      </c>
      <c r="D35" s="365">
        <v>11938695</v>
      </c>
      <c r="E35" s="359">
        <v>9.8000000000000007</v>
      </c>
      <c r="F35" s="365">
        <v>44803057</v>
      </c>
      <c r="G35" s="359">
        <v>36.9</v>
      </c>
      <c r="H35" s="365">
        <v>14829722</v>
      </c>
      <c r="I35" s="363">
        <v>12.2</v>
      </c>
      <c r="J35" s="364">
        <v>114511</v>
      </c>
      <c r="K35" s="359">
        <v>0.1</v>
      </c>
      <c r="L35" s="365">
        <v>1540194</v>
      </c>
      <c r="M35" s="359">
        <v>1.3</v>
      </c>
      <c r="N35" s="365">
        <v>2628369</v>
      </c>
      <c r="O35" s="359">
        <v>2.2000000000000002</v>
      </c>
      <c r="P35" s="366">
        <v>20663548</v>
      </c>
      <c r="Q35" s="363">
        <v>17</v>
      </c>
      <c r="R35" s="364">
        <v>3760545</v>
      </c>
      <c r="S35" s="359">
        <v>3.1</v>
      </c>
      <c r="T35" s="365">
        <v>14124901</v>
      </c>
      <c r="U35" s="359">
        <v>11.6</v>
      </c>
      <c r="V35" s="365">
        <v>87681</v>
      </c>
      <c r="W35" s="359">
        <v>0.1</v>
      </c>
      <c r="X35" s="365">
        <v>6155343</v>
      </c>
      <c r="Y35" s="363">
        <v>5.0999999999999996</v>
      </c>
      <c r="Z35" s="364" t="s">
        <v>673</v>
      </c>
      <c r="AA35" s="359" t="s">
        <v>673</v>
      </c>
      <c r="AB35" s="365" t="s">
        <v>673</v>
      </c>
      <c r="AC35" s="365" t="s">
        <v>673</v>
      </c>
      <c r="AD35" s="429">
        <v>121332885</v>
      </c>
      <c r="AE35" s="426">
        <v>100</v>
      </c>
      <c r="AF35" s="965"/>
    </row>
    <row r="36" spans="1:32" ht="15.75" customHeight="1" x14ac:dyDescent="0.2">
      <c r="A36" s="63" t="s">
        <v>229</v>
      </c>
      <c r="B36" s="286">
        <v>853622</v>
      </c>
      <c r="C36" s="287">
        <v>0.5</v>
      </c>
      <c r="D36" s="288">
        <v>20624290</v>
      </c>
      <c r="E36" s="287">
        <v>11.6</v>
      </c>
      <c r="F36" s="288">
        <v>52788058</v>
      </c>
      <c r="G36" s="287">
        <v>29.7</v>
      </c>
      <c r="H36" s="288">
        <v>14295458</v>
      </c>
      <c r="I36" s="289">
        <v>8</v>
      </c>
      <c r="J36" s="286">
        <v>456688</v>
      </c>
      <c r="K36" s="287">
        <v>0.3</v>
      </c>
      <c r="L36" s="288">
        <v>2843511</v>
      </c>
      <c r="M36" s="287">
        <v>1.6</v>
      </c>
      <c r="N36" s="288">
        <v>4512846</v>
      </c>
      <c r="O36" s="287">
        <v>2.5</v>
      </c>
      <c r="P36" s="294">
        <v>31235641</v>
      </c>
      <c r="Q36" s="289">
        <v>17.5</v>
      </c>
      <c r="R36" s="286">
        <v>7531630</v>
      </c>
      <c r="S36" s="287">
        <v>4.2</v>
      </c>
      <c r="T36" s="288">
        <v>30172762</v>
      </c>
      <c r="U36" s="287">
        <v>17</v>
      </c>
      <c r="V36" s="288">
        <v>365533</v>
      </c>
      <c r="W36" s="287">
        <v>0.2</v>
      </c>
      <c r="X36" s="288">
        <v>12295903</v>
      </c>
      <c r="Y36" s="289">
        <v>6.9</v>
      </c>
      <c r="Z36" s="286">
        <v>28518</v>
      </c>
      <c r="AA36" s="287">
        <v>0</v>
      </c>
      <c r="AB36" s="288">
        <v>0</v>
      </c>
      <c r="AC36" s="292" t="s">
        <v>673</v>
      </c>
      <c r="AD36" s="335">
        <v>178004460</v>
      </c>
      <c r="AE36" s="295">
        <v>100</v>
      </c>
      <c r="AF36" s="965"/>
    </row>
    <row r="37" spans="1:32" ht="15.75" customHeight="1" x14ac:dyDescent="0.2">
      <c r="A37" s="620" t="s">
        <v>248</v>
      </c>
      <c r="B37" s="364">
        <v>641989</v>
      </c>
      <c r="C37" s="359">
        <v>0.5</v>
      </c>
      <c r="D37" s="365">
        <v>9866568</v>
      </c>
      <c r="E37" s="359">
        <v>8.1999999999999993</v>
      </c>
      <c r="F37" s="365">
        <v>52573451</v>
      </c>
      <c r="G37" s="359">
        <v>43.6</v>
      </c>
      <c r="H37" s="365">
        <v>15985562</v>
      </c>
      <c r="I37" s="363">
        <v>13.3</v>
      </c>
      <c r="J37" s="364">
        <v>70474</v>
      </c>
      <c r="K37" s="359">
        <v>0.1</v>
      </c>
      <c r="L37" s="365">
        <v>589466</v>
      </c>
      <c r="M37" s="359">
        <v>0.5</v>
      </c>
      <c r="N37" s="365">
        <v>978217</v>
      </c>
      <c r="O37" s="359">
        <v>0.8</v>
      </c>
      <c r="P37" s="366">
        <v>8732901</v>
      </c>
      <c r="Q37" s="363">
        <v>7.2</v>
      </c>
      <c r="R37" s="364">
        <v>3226393</v>
      </c>
      <c r="S37" s="359">
        <v>2.7</v>
      </c>
      <c r="T37" s="365">
        <v>12255380</v>
      </c>
      <c r="U37" s="359">
        <v>10.199999999999999</v>
      </c>
      <c r="V37" s="365">
        <v>401080</v>
      </c>
      <c r="W37" s="359">
        <v>0.3</v>
      </c>
      <c r="X37" s="365">
        <v>15229094</v>
      </c>
      <c r="Y37" s="363">
        <v>12.6</v>
      </c>
      <c r="Z37" s="364">
        <v>6039</v>
      </c>
      <c r="AA37" s="359">
        <v>0</v>
      </c>
      <c r="AB37" s="365" t="s">
        <v>673</v>
      </c>
      <c r="AC37" s="396" t="s">
        <v>673</v>
      </c>
      <c r="AD37" s="429">
        <f>SUM(B37,D37,F37,H37,J37,L37,N37,P37,R37,T37,V37,X37,Z37)</f>
        <v>120556614</v>
      </c>
      <c r="AE37" s="426">
        <f>SUM(C37,E37,G37,I37,K37,M37,O37,Q37,S37,U37,W37,Y37,AA37)</f>
        <v>99.999999999999986</v>
      </c>
      <c r="AF37" s="965"/>
    </row>
    <row r="38" spans="1:32" ht="15.75" customHeight="1" x14ac:dyDescent="0.2">
      <c r="A38" s="63" t="s">
        <v>546</v>
      </c>
      <c r="B38" s="286">
        <v>663171</v>
      </c>
      <c r="C38" s="287">
        <v>0.5</v>
      </c>
      <c r="D38" s="288">
        <v>14708150</v>
      </c>
      <c r="E38" s="287">
        <v>10.199999999999999</v>
      </c>
      <c r="F38" s="288">
        <v>76793906</v>
      </c>
      <c r="G38" s="287">
        <v>53.2</v>
      </c>
      <c r="H38" s="288">
        <v>11217988</v>
      </c>
      <c r="I38" s="289">
        <v>7.8</v>
      </c>
      <c r="J38" s="286">
        <v>384190</v>
      </c>
      <c r="K38" s="287">
        <v>0.3</v>
      </c>
      <c r="L38" s="288">
        <v>42906</v>
      </c>
      <c r="M38" s="287">
        <v>0</v>
      </c>
      <c r="N38" s="288">
        <v>329235</v>
      </c>
      <c r="O38" s="287">
        <v>0.2</v>
      </c>
      <c r="P38" s="294">
        <v>10310126</v>
      </c>
      <c r="Q38" s="289">
        <v>7.1</v>
      </c>
      <c r="R38" s="286">
        <v>4415406</v>
      </c>
      <c r="S38" s="287">
        <v>3.1</v>
      </c>
      <c r="T38" s="288">
        <v>14447155</v>
      </c>
      <c r="U38" s="287">
        <v>10</v>
      </c>
      <c r="V38" s="288">
        <v>589620</v>
      </c>
      <c r="W38" s="287">
        <v>0.4</v>
      </c>
      <c r="X38" s="288">
        <v>10453507</v>
      </c>
      <c r="Y38" s="289">
        <v>7.2</v>
      </c>
      <c r="Z38" s="286">
        <v>0</v>
      </c>
      <c r="AA38" s="287">
        <v>0</v>
      </c>
      <c r="AB38" s="288">
        <v>0</v>
      </c>
      <c r="AC38" s="292">
        <v>0</v>
      </c>
      <c r="AD38" s="335">
        <v>144355360</v>
      </c>
      <c r="AE38" s="295">
        <v>100</v>
      </c>
      <c r="AF38" s="965"/>
    </row>
    <row r="39" spans="1:32" ht="15.75" customHeight="1" x14ac:dyDescent="0.2">
      <c r="A39" s="620" t="s">
        <v>709</v>
      </c>
      <c r="B39" s="364">
        <v>747543</v>
      </c>
      <c r="C39" s="359">
        <v>0.6</v>
      </c>
      <c r="D39" s="365">
        <v>13512850</v>
      </c>
      <c r="E39" s="359">
        <v>10.7</v>
      </c>
      <c r="F39" s="365">
        <v>59802236</v>
      </c>
      <c r="G39" s="359">
        <v>47.2</v>
      </c>
      <c r="H39" s="365">
        <v>10163288</v>
      </c>
      <c r="I39" s="363">
        <v>8</v>
      </c>
      <c r="J39" s="364">
        <v>271607</v>
      </c>
      <c r="K39" s="359">
        <v>0.2</v>
      </c>
      <c r="L39" s="365">
        <v>66457</v>
      </c>
      <c r="M39" s="359">
        <v>0</v>
      </c>
      <c r="N39" s="365">
        <v>604345</v>
      </c>
      <c r="O39" s="359">
        <v>0.5</v>
      </c>
      <c r="P39" s="366">
        <v>14511365</v>
      </c>
      <c r="Q39" s="363">
        <v>11.5</v>
      </c>
      <c r="R39" s="364">
        <v>3817367</v>
      </c>
      <c r="S39" s="359">
        <v>3</v>
      </c>
      <c r="T39" s="365">
        <v>17092196</v>
      </c>
      <c r="U39" s="359">
        <v>13.5</v>
      </c>
      <c r="V39" s="365">
        <v>974550</v>
      </c>
      <c r="W39" s="359">
        <v>0.8</v>
      </c>
      <c r="X39" s="365">
        <v>5075105</v>
      </c>
      <c r="Y39" s="363">
        <v>4</v>
      </c>
      <c r="Z39" s="364">
        <v>0</v>
      </c>
      <c r="AA39" s="359">
        <v>0</v>
      </c>
      <c r="AB39" s="365">
        <v>0</v>
      </c>
      <c r="AC39" s="396">
        <v>0</v>
      </c>
      <c r="AD39" s="429">
        <f>B39+D39+F39+H39+J39+L39+N39+P39+R39+T39+V39+X39</f>
        <v>126638909</v>
      </c>
      <c r="AE39" s="426">
        <v>100</v>
      </c>
      <c r="AF39" s="965"/>
    </row>
    <row r="40" spans="1:32" ht="15.75" customHeight="1" x14ac:dyDescent="0.2">
      <c r="A40" s="63" t="s">
        <v>547</v>
      </c>
      <c r="B40" s="286">
        <v>640803</v>
      </c>
      <c r="C40" s="287">
        <v>0.5</v>
      </c>
      <c r="D40" s="288">
        <v>10597788</v>
      </c>
      <c r="E40" s="287">
        <v>8.6999999999999993</v>
      </c>
      <c r="F40" s="288">
        <v>56101029</v>
      </c>
      <c r="G40" s="287">
        <v>46.1</v>
      </c>
      <c r="H40" s="288">
        <v>17798353</v>
      </c>
      <c r="I40" s="289">
        <v>14.6</v>
      </c>
      <c r="J40" s="286">
        <v>78654</v>
      </c>
      <c r="K40" s="287">
        <v>0.1</v>
      </c>
      <c r="L40" s="288">
        <v>699698</v>
      </c>
      <c r="M40" s="287">
        <v>0.6</v>
      </c>
      <c r="N40" s="288">
        <v>563978</v>
      </c>
      <c r="O40" s="287">
        <v>0.5</v>
      </c>
      <c r="P40" s="294">
        <v>10646489</v>
      </c>
      <c r="Q40" s="289">
        <v>8.6999999999999993</v>
      </c>
      <c r="R40" s="286">
        <v>3412690</v>
      </c>
      <c r="S40" s="287">
        <v>2.8</v>
      </c>
      <c r="T40" s="288">
        <v>11428019</v>
      </c>
      <c r="U40" s="287">
        <v>9.4</v>
      </c>
      <c r="V40" s="288">
        <v>1430115</v>
      </c>
      <c r="W40" s="287">
        <v>1.2</v>
      </c>
      <c r="X40" s="288">
        <v>7407728</v>
      </c>
      <c r="Y40" s="289">
        <v>6.1</v>
      </c>
      <c r="Z40" s="286">
        <v>948883</v>
      </c>
      <c r="AA40" s="287">
        <v>0.8</v>
      </c>
      <c r="AB40" s="288">
        <v>0</v>
      </c>
      <c r="AC40" s="292">
        <v>0</v>
      </c>
      <c r="AD40" s="335">
        <v>121754227</v>
      </c>
      <c r="AE40" s="295">
        <v>100</v>
      </c>
      <c r="AF40" s="965"/>
    </row>
    <row r="41" spans="1:32" ht="15.75" customHeight="1" x14ac:dyDescent="0.2">
      <c r="A41" s="620" t="s">
        <v>548</v>
      </c>
      <c r="B41" s="364">
        <v>638047</v>
      </c>
      <c r="C41" s="359">
        <v>0.5</v>
      </c>
      <c r="D41" s="365">
        <v>11915060</v>
      </c>
      <c r="E41" s="359">
        <v>8.9</v>
      </c>
      <c r="F41" s="365">
        <v>67716034</v>
      </c>
      <c r="G41" s="359">
        <v>50.8</v>
      </c>
      <c r="H41" s="365">
        <v>11371956</v>
      </c>
      <c r="I41" s="363">
        <v>8.5</v>
      </c>
      <c r="J41" s="364">
        <v>264277</v>
      </c>
      <c r="K41" s="359">
        <v>0.2</v>
      </c>
      <c r="L41" s="365">
        <v>202205</v>
      </c>
      <c r="M41" s="359">
        <v>0.2</v>
      </c>
      <c r="N41" s="365">
        <v>257934</v>
      </c>
      <c r="O41" s="359">
        <v>0.2</v>
      </c>
      <c r="P41" s="366">
        <v>12301926</v>
      </c>
      <c r="Q41" s="363">
        <v>9.1999999999999993</v>
      </c>
      <c r="R41" s="364">
        <v>4713911</v>
      </c>
      <c r="S41" s="359">
        <v>3.6</v>
      </c>
      <c r="T41" s="365">
        <v>12304076</v>
      </c>
      <c r="U41" s="359">
        <v>9.1999999999999993</v>
      </c>
      <c r="V41" s="365">
        <v>1092627</v>
      </c>
      <c r="W41" s="359">
        <v>0.8</v>
      </c>
      <c r="X41" s="365">
        <v>10514378</v>
      </c>
      <c r="Y41" s="363">
        <v>7.9</v>
      </c>
      <c r="Z41" s="364" t="s">
        <v>673</v>
      </c>
      <c r="AA41" s="359" t="s">
        <v>673</v>
      </c>
      <c r="AB41" s="365" t="s">
        <v>673</v>
      </c>
      <c r="AC41" s="396" t="s">
        <v>673</v>
      </c>
      <c r="AD41" s="429">
        <v>133292431</v>
      </c>
      <c r="AE41" s="426">
        <v>100</v>
      </c>
      <c r="AF41" s="965"/>
    </row>
    <row r="42" spans="1:32" ht="15.75" customHeight="1" x14ac:dyDescent="0.2">
      <c r="A42" s="63" t="s">
        <v>704</v>
      </c>
      <c r="B42" s="286">
        <v>492968</v>
      </c>
      <c r="C42" s="287">
        <v>0.5</v>
      </c>
      <c r="D42" s="288">
        <v>8884487</v>
      </c>
      <c r="E42" s="287">
        <v>8.6999999999999993</v>
      </c>
      <c r="F42" s="288">
        <v>54447392</v>
      </c>
      <c r="G42" s="287">
        <v>53.5</v>
      </c>
      <c r="H42" s="288">
        <v>8426585</v>
      </c>
      <c r="I42" s="289">
        <v>8.3000000000000007</v>
      </c>
      <c r="J42" s="286">
        <v>173894</v>
      </c>
      <c r="K42" s="287">
        <v>0.2</v>
      </c>
      <c r="L42" s="288">
        <v>168927</v>
      </c>
      <c r="M42" s="287">
        <v>0.2</v>
      </c>
      <c r="N42" s="288">
        <v>588788</v>
      </c>
      <c r="O42" s="287">
        <v>0.5</v>
      </c>
      <c r="P42" s="294">
        <v>8514372</v>
      </c>
      <c r="Q42" s="289">
        <v>8.4</v>
      </c>
      <c r="R42" s="286">
        <v>2116909</v>
      </c>
      <c r="S42" s="287">
        <v>2.1</v>
      </c>
      <c r="T42" s="288">
        <v>8094222</v>
      </c>
      <c r="U42" s="287">
        <v>8</v>
      </c>
      <c r="V42" s="288">
        <v>0</v>
      </c>
      <c r="W42" s="287">
        <v>0</v>
      </c>
      <c r="X42" s="288">
        <v>9758147</v>
      </c>
      <c r="Y42" s="289">
        <v>9.6</v>
      </c>
      <c r="Z42" s="286">
        <v>11803</v>
      </c>
      <c r="AA42" s="287">
        <v>0</v>
      </c>
      <c r="AB42" s="288">
        <v>0</v>
      </c>
      <c r="AC42" s="292">
        <v>0</v>
      </c>
      <c r="AD42" s="335">
        <v>101678494</v>
      </c>
      <c r="AE42" s="295">
        <v>100</v>
      </c>
      <c r="AF42" s="965"/>
    </row>
    <row r="43" spans="1:32" ht="15.75" customHeight="1" x14ac:dyDescent="0.2">
      <c r="A43" s="620" t="s">
        <v>703</v>
      </c>
      <c r="B43" s="364">
        <v>481354</v>
      </c>
      <c r="C43" s="359">
        <v>0.6</v>
      </c>
      <c r="D43" s="365">
        <v>8599807</v>
      </c>
      <c r="E43" s="359">
        <v>10.3</v>
      </c>
      <c r="F43" s="365">
        <v>44523417</v>
      </c>
      <c r="G43" s="359">
        <v>53.3</v>
      </c>
      <c r="H43" s="365">
        <v>4071728</v>
      </c>
      <c r="I43" s="363">
        <v>4.9000000000000004</v>
      </c>
      <c r="J43" s="364">
        <v>21840</v>
      </c>
      <c r="K43" s="359">
        <v>0</v>
      </c>
      <c r="L43" s="365">
        <v>228189</v>
      </c>
      <c r="M43" s="359">
        <v>0.3</v>
      </c>
      <c r="N43" s="365">
        <v>182973</v>
      </c>
      <c r="O43" s="359">
        <v>0.2</v>
      </c>
      <c r="P43" s="366">
        <v>8680229</v>
      </c>
      <c r="Q43" s="363">
        <v>10.4</v>
      </c>
      <c r="R43" s="364">
        <v>3104308</v>
      </c>
      <c r="S43" s="359">
        <v>3.7</v>
      </c>
      <c r="T43" s="365">
        <v>6683201</v>
      </c>
      <c r="U43" s="359">
        <v>8</v>
      </c>
      <c r="V43" s="365">
        <v>299237</v>
      </c>
      <c r="W43" s="359">
        <v>0.4</v>
      </c>
      <c r="X43" s="365">
        <v>6604169</v>
      </c>
      <c r="Y43" s="363">
        <v>7.9</v>
      </c>
      <c r="Z43" s="364" t="s">
        <v>673</v>
      </c>
      <c r="AA43" s="359" t="s">
        <v>673</v>
      </c>
      <c r="AB43" s="365" t="s">
        <v>673</v>
      </c>
      <c r="AC43" s="396" t="s">
        <v>673</v>
      </c>
      <c r="AD43" s="429">
        <v>83480452</v>
      </c>
      <c r="AE43" s="426">
        <v>100</v>
      </c>
      <c r="AF43" s="965"/>
    </row>
    <row r="44" spans="1:32" ht="15.75" customHeight="1" x14ac:dyDescent="0.2">
      <c r="A44" s="63" t="s">
        <v>549</v>
      </c>
      <c r="B44" s="286">
        <v>775769</v>
      </c>
      <c r="C44" s="287">
        <v>0.4</v>
      </c>
      <c r="D44" s="288">
        <v>21769551</v>
      </c>
      <c r="E44" s="287">
        <v>10.7</v>
      </c>
      <c r="F44" s="288">
        <v>101961242</v>
      </c>
      <c r="G44" s="287">
        <v>50.4</v>
      </c>
      <c r="H44" s="288">
        <v>13299983</v>
      </c>
      <c r="I44" s="289">
        <v>6.6</v>
      </c>
      <c r="J44" s="286">
        <v>245529</v>
      </c>
      <c r="K44" s="287">
        <v>0.1</v>
      </c>
      <c r="L44" s="288">
        <v>150803</v>
      </c>
      <c r="M44" s="287">
        <v>0.1</v>
      </c>
      <c r="N44" s="288">
        <v>2426595</v>
      </c>
      <c r="O44" s="287">
        <v>1.2</v>
      </c>
      <c r="P44" s="294">
        <v>22943120</v>
      </c>
      <c r="Q44" s="289">
        <v>11.3</v>
      </c>
      <c r="R44" s="286">
        <v>5077638</v>
      </c>
      <c r="S44" s="287">
        <v>2.5</v>
      </c>
      <c r="T44" s="288">
        <v>15049146</v>
      </c>
      <c r="U44" s="287">
        <v>7.4</v>
      </c>
      <c r="V44" s="288">
        <v>221152</v>
      </c>
      <c r="W44" s="287">
        <v>0.1</v>
      </c>
      <c r="X44" s="288">
        <v>18569709</v>
      </c>
      <c r="Y44" s="289">
        <v>9.1999999999999993</v>
      </c>
      <c r="Z44" s="286" t="s">
        <v>673</v>
      </c>
      <c r="AA44" s="287" t="s">
        <v>673</v>
      </c>
      <c r="AB44" s="288" t="s">
        <v>673</v>
      </c>
      <c r="AC44" s="292" t="s">
        <v>673</v>
      </c>
      <c r="AD44" s="335">
        <v>202490237</v>
      </c>
      <c r="AE44" s="295">
        <v>99.999999999999986</v>
      </c>
      <c r="AF44" s="965"/>
    </row>
    <row r="45" spans="1:32" ht="15.75" customHeight="1" x14ac:dyDescent="0.2">
      <c r="A45" s="620" t="s">
        <v>550</v>
      </c>
      <c r="B45" s="364">
        <v>964883</v>
      </c>
      <c r="C45" s="359">
        <v>0.5</v>
      </c>
      <c r="D45" s="365">
        <v>14178896</v>
      </c>
      <c r="E45" s="359">
        <v>7.1</v>
      </c>
      <c r="F45" s="365">
        <v>79990346</v>
      </c>
      <c r="G45" s="359">
        <v>40.299999999999997</v>
      </c>
      <c r="H45" s="365">
        <v>15539950</v>
      </c>
      <c r="I45" s="363">
        <v>7.8</v>
      </c>
      <c r="J45" s="364">
        <v>281868</v>
      </c>
      <c r="K45" s="359">
        <v>0.1</v>
      </c>
      <c r="L45" s="365">
        <v>2882471</v>
      </c>
      <c r="M45" s="359">
        <v>1.5</v>
      </c>
      <c r="N45" s="365">
        <v>5101802</v>
      </c>
      <c r="O45" s="359">
        <v>2.6</v>
      </c>
      <c r="P45" s="366">
        <v>31636135</v>
      </c>
      <c r="Q45" s="363">
        <v>15.9</v>
      </c>
      <c r="R45" s="364">
        <v>6555482</v>
      </c>
      <c r="S45" s="359">
        <v>3.3</v>
      </c>
      <c r="T45" s="365">
        <v>21446142</v>
      </c>
      <c r="U45" s="359">
        <v>10.8</v>
      </c>
      <c r="V45" s="365">
        <v>12792</v>
      </c>
      <c r="W45" s="359">
        <v>0</v>
      </c>
      <c r="X45" s="365">
        <v>20120004</v>
      </c>
      <c r="Y45" s="363">
        <v>10.1</v>
      </c>
      <c r="Z45" s="364" t="s">
        <v>673</v>
      </c>
      <c r="AA45" s="359" t="s">
        <v>673</v>
      </c>
      <c r="AB45" s="365" t="s">
        <v>673</v>
      </c>
      <c r="AC45" s="396" t="s">
        <v>673</v>
      </c>
      <c r="AD45" s="429">
        <v>198710771</v>
      </c>
      <c r="AE45" s="426">
        <v>100</v>
      </c>
      <c r="AF45" s="965"/>
    </row>
    <row r="46" spans="1:32" ht="15.75" customHeight="1" x14ac:dyDescent="0.2">
      <c r="A46" s="63" t="s">
        <v>551</v>
      </c>
      <c r="B46" s="286">
        <v>826803</v>
      </c>
      <c r="C46" s="287">
        <v>0.4</v>
      </c>
      <c r="D46" s="288">
        <v>16240285</v>
      </c>
      <c r="E46" s="287">
        <v>8.1999999999999993</v>
      </c>
      <c r="F46" s="288">
        <v>98812269</v>
      </c>
      <c r="G46" s="287">
        <v>50.1</v>
      </c>
      <c r="H46" s="288">
        <v>13248104</v>
      </c>
      <c r="I46" s="289">
        <v>6.7</v>
      </c>
      <c r="J46" s="286">
        <v>163935</v>
      </c>
      <c r="K46" s="287">
        <v>0.1</v>
      </c>
      <c r="L46" s="288">
        <v>139673</v>
      </c>
      <c r="M46" s="287">
        <v>0.1</v>
      </c>
      <c r="N46" s="288">
        <v>1384183</v>
      </c>
      <c r="O46" s="287">
        <v>0.7</v>
      </c>
      <c r="P46" s="294">
        <v>18195506</v>
      </c>
      <c r="Q46" s="289">
        <v>9.1999999999999993</v>
      </c>
      <c r="R46" s="286">
        <v>4906270</v>
      </c>
      <c r="S46" s="287">
        <v>2.4</v>
      </c>
      <c r="T46" s="288">
        <v>17219880</v>
      </c>
      <c r="U46" s="287">
        <v>8.6999999999999993</v>
      </c>
      <c r="V46" s="288">
        <v>237868</v>
      </c>
      <c r="W46" s="287">
        <v>0.1</v>
      </c>
      <c r="X46" s="288">
        <v>26147130</v>
      </c>
      <c r="Y46" s="289">
        <v>13.3</v>
      </c>
      <c r="Z46" s="286" t="s">
        <v>673</v>
      </c>
      <c r="AA46" s="287" t="s">
        <v>673</v>
      </c>
      <c r="AB46" s="288" t="s">
        <v>673</v>
      </c>
      <c r="AC46" s="292" t="s">
        <v>673</v>
      </c>
      <c r="AD46" s="335">
        <v>197250552</v>
      </c>
      <c r="AE46" s="295">
        <v>100</v>
      </c>
      <c r="AF46" s="965"/>
    </row>
    <row r="47" spans="1:32" ht="15.75" customHeight="1" x14ac:dyDescent="0.2">
      <c r="A47" s="620" t="s">
        <v>702</v>
      </c>
      <c r="B47" s="364">
        <v>552565</v>
      </c>
      <c r="C47" s="359">
        <v>0.5</v>
      </c>
      <c r="D47" s="365">
        <v>15246980</v>
      </c>
      <c r="E47" s="359">
        <v>13.9</v>
      </c>
      <c r="F47" s="365">
        <v>50986994</v>
      </c>
      <c r="G47" s="359">
        <v>46.6</v>
      </c>
      <c r="H47" s="365">
        <v>8428882</v>
      </c>
      <c r="I47" s="363">
        <v>7.7</v>
      </c>
      <c r="J47" s="364">
        <v>108071</v>
      </c>
      <c r="K47" s="359">
        <v>0.1</v>
      </c>
      <c r="L47" s="365">
        <v>753643</v>
      </c>
      <c r="M47" s="359">
        <v>0.7</v>
      </c>
      <c r="N47" s="365">
        <v>659755</v>
      </c>
      <c r="O47" s="359">
        <v>0.6</v>
      </c>
      <c r="P47" s="366">
        <v>8287369</v>
      </c>
      <c r="Q47" s="363">
        <v>7.6</v>
      </c>
      <c r="R47" s="364">
        <v>2971524</v>
      </c>
      <c r="S47" s="359">
        <v>2.7</v>
      </c>
      <c r="T47" s="365">
        <v>10827606</v>
      </c>
      <c r="U47" s="359">
        <v>9.9</v>
      </c>
      <c r="V47" s="365">
        <v>13255</v>
      </c>
      <c r="W47" s="359">
        <v>0</v>
      </c>
      <c r="X47" s="365">
        <v>10628962</v>
      </c>
      <c r="Y47" s="363">
        <v>9.6999999999999993</v>
      </c>
      <c r="Z47" s="364" t="s">
        <v>673</v>
      </c>
      <c r="AA47" s="359" t="s">
        <v>673</v>
      </c>
      <c r="AB47" s="365" t="s">
        <v>673</v>
      </c>
      <c r="AC47" s="396" t="s">
        <v>673</v>
      </c>
      <c r="AD47" s="429">
        <v>109465606</v>
      </c>
      <c r="AE47" s="426">
        <v>100</v>
      </c>
      <c r="AF47" s="965"/>
    </row>
    <row r="48" spans="1:32" ht="15.75" customHeight="1" x14ac:dyDescent="0.2">
      <c r="A48" s="63" t="s">
        <v>552</v>
      </c>
      <c r="B48" s="286">
        <v>860166</v>
      </c>
      <c r="C48" s="287">
        <v>0.5</v>
      </c>
      <c r="D48" s="288">
        <v>16873866</v>
      </c>
      <c r="E48" s="287">
        <v>9.8000000000000007</v>
      </c>
      <c r="F48" s="288">
        <v>77375517</v>
      </c>
      <c r="G48" s="287">
        <v>45</v>
      </c>
      <c r="H48" s="288">
        <v>14894298</v>
      </c>
      <c r="I48" s="289">
        <v>8.6999999999999993</v>
      </c>
      <c r="J48" s="286">
        <v>479722</v>
      </c>
      <c r="K48" s="287">
        <v>0.3</v>
      </c>
      <c r="L48" s="288">
        <v>160028</v>
      </c>
      <c r="M48" s="287">
        <v>0.1</v>
      </c>
      <c r="N48" s="288">
        <v>707523</v>
      </c>
      <c r="O48" s="287">
        <v>0.4</v>
      </c>
      <c r="P48" s="294">
        <v>17778394</v>
      </c>
      <c r="Q48" s="289">
        <v>10.3</v>
      </c>
      <c r="R48" s="286">
        <v>6258033</v>
      </c>
      <c r="S48" s="287">
        <v>3.6</v>
      </c>
      <c r="T48" s="288">
        <v>21950280</v>
      </c>
      <c r="U48" s="287">
        <v>12.7</v>
      </c>
      <c r="V48" s="288">
        <v>5098</v>
      </c>
      <c r="W48" s="287">
        <v>0</v>
      </c>
      <c r="X48" s="288">
        <v>14765210</v>
      </c>
      <c r="Y48" s="289">
        <v>8.6</v>
      </c>
      <c r="Z48" s="286">
        <v>0</v>
      </c>
      <c r="AA48" s="287">
        <v>0</v>
      </c>
      <c r="AB48" s="288">
        <v>0</v>
      </c>
      <c r="AC48" s="292">
        <v>0</v>
      </c>
      <c r="AD48" s="335">
        <v>172108135</v>
      </c>
      <c r="AE48" s="295">
        <v>100</v>
      </c>
      <c r="AF48" s="965"/>
    </row>
    <row r="49" spans="1:32" ht="15.75" customHeight="1" x14ac:dyDescent="0.2">
      <c r="A49" s="620" t="s">
        <v>231</v>
      </c>
      <c r="B49" s="364">
        <v>705569</v>
      </c>
      <c r="C49" s="359">
        <v>0.6</v>
      </c>
      <c r="D49" s="365">
        <v>11778108</v>
      </c>
      <c r="E49" s="359">
        <v>9.1999999999999993</v>
      </c>
      <c r="F49" s="365">
        <v>56576016</v>
      </c>
      <c r="G49" s="359">
        <v>44.4</v>
      </c>
      <c r="H49" s="365">
        <v>10570464</v>
      </c>
      <c r="I49" s="363">
        <v>8.3000000000000007</v>
      </c>
      <c r="J49" s="636">
        <v>120282</v>
      </c>
      <c r="K49" s="645">
        <v>0.1</v>
      </c>
      <c r="L49" s="642">
        <v>703412</v>
      </c>
      <c r="M49" s="359">
        <v>0.5</v>
      </c>
      <c r="N49" s="365">
        <v>2065703</v>
      </c>
      <c r="O49" s="359">
        <v>1.6</v>
      </c>
      <c r="P49" s="366">
        <v>10418529</v>
      </c>
      <c r="Q49" s="363">
        <v>8.1999999999999993</v>
      </c>
      <c r="R49" s="364">
        <v>4028475</v>
      </c>
      <c r="S49" s="359">
        <v>3.2</v>
      </c>
      <c r="T49" s="365">
        <v>11819857</v>
      </c>
      <c r="U49" s="359">
        <v>9.3000000000000007</v>
      </c>
      <c r="V49" s="365">
        <v>287307</v>
      </c>
      <c r="W49" s="359">
        <v>0.2</v>
      </c>
      <c r="X49" s="365">
        <v>18326957</v>
      </c>
      <c r="Y49" s="363">
        <v>14.4</v>
      </c>
      <c r="Z49" s="364">
        <v>6360</v>
      </c>
      <c r="AA49" s="359">
        <v>0</v>
      </c>
      <c r="AB49" s="365" t="s">
        <v>673</v>
      </c>
      <c r="AC49" s="396" t="s">
        <v>673</v>
      </c>
      <c r="AD49" s="429">
        <v>127407039</v>
      </c>
      <c r="AE49" s="426">
        <v>100</v>
      </c>
      <c r="AF49" s="965"/>
    </row>
    <row r="50" spans="1:32" ht="15.75" customHeight="1" x14ac:dyDescent="0.2">
      <c r="A50" s="63" t="s">
        <v>553</v>
      </c>
      <c r="B50" s="206">
        <v>872309</v>
      </c>
      <c r="C50" s="204">
        <v>0.6</v>
      </c>
      <c r="D50" s="207">
        <v>10691414</v>
      </c>
      <c r="E50" s="204">
        <v>7.1</v>
      </c>
      <c r="F50" s="207">
        <v>65578312</v>
      </c>
      <c r="G50" s="204">
        <v>43.7</v>
      </c>
      <c r="H50" s="207">
        <v>9540444</v>
      </c>
      <c r="I50" s="205">
        <v>6.4</v>
      </c>
      <c r="J50" s="206">
        <v>207223</v>
      </c>
      <c r="K50" s="204">
        <v>0.1</v>
      </c>
      <c r="L50" s="207">
        <v>1095988</v>
      </c>
      <c r="M50" s="204">
        <v>0.7</v>
      </c>
      <c r="N50" s="207">
        <v>2255070</v>
      </c>
      <c r="O50" s="204">
        <v>1.5</v>
      </c>
      <c r="P50" s="208">
        <v>24695942</v>
      </c>
      <c r="Q50" s="205">
        <v>16.5</v>
      </c>
      <c r="R50" s="206">
        <v>4742400</v>
      </c>
      <c r="S50" s="204">
        <v>3.2</v>
      </c>
      <c r="T50" s="207">
        <v>13625015</v>
      </c>
      <c r="U50" s="204">
        <v>9.1</v>
      </c>
      <c r="V50" s="207">
        <v>457313</v>
      </c>
      <c r="W50" s="204">
        <v>0.3</v>
      </c>
      <c r="X50" s="207">
        <v>16137843</v>
      </c>
      <c r="Y50" s="205">
        <v>10.8</v>
      </c>
      <c r="Z50" s="206" t="s">
        <v>673</v>
      </c>
      <c r="AA50" s="204" t="s">
        <v>673</v>
      </c>
      <c r="AB50" s="207" t="s">
        <v>673</v>
      </c>
      <c r="AC50" s="83" t="s">
        <v>673</v>
      </c>
      <c r="AD50" s="498">
        <v>149899273</v>
      </c>
      <c r="AE50" s="336">
        <v>100</v>
      </c>
      <c r="AF50" s="965"/>
    </row>
    <row r="51" spans="1:32" ht="15.75" customHeight="1" x14ac:dyDescent="0.2">
      <c r="A51" s="620" t="s">
        <v>701</v>
      </c>
      <c r="B51" s="364">
        <v>446958</v>
      </c>
      <c r="C51" s="359">
        <v>0.5</v>
      </c>
      <c r="D51" s="365">
        <v>11682292</v>
      </c>
      <c r="E51" s="359">
        <v>11.9</v>
      </c>
      <c r="F51" s="365">
        <v>33550262</v>
      </c>
      <c r="G51" s="359">
        <v>34.1</v>
      </c>
      <c r="H51" s="365">
        <v>7277639</v>
      </c>
      <c r="I51" s="363">
        <v>7.4</v>
      </c>
      <c r="J51" s="364" t="s">
        <v>673</v>
      </c>
      <c r="K51" s="359" t="s">
        <v>673</v>
      </c>
      <c r="L51" s="365">
        <v>3273753</v>
      </c>
      <c r="M51" s="359">
        <v>3.3</v>
      </c>
      <c r="N51" s="365">
        <v>11097003</v>
      </c>
      <c r="O51" s="359">
        <v>11.3</v>
      </c>
      <c r="P51" s="366">
        <v>8486065</v>
      </c>
      <c r="Q51" s="363">
        <v>8.6</v>
      </c>
      <c r="R51" s="364">
        <v>2735623</v>
      </c>
      <c r="S51" s="359">
        <v>2.8</v>
      </c>
      <c r="T51" s="365">
        <v>8873225</v>
      </c>
      <c r="U51" s="359">
        <v>9</v>
      </c>
      <c r="V51" s="365">
        <v>1135784</v>
      </c>
      <c r="W51" s="359">
        <v>1.2</v>
      </c>
      <c r="X51" s="365">
        <v>9713741</v>
      </c>
      <c r="Y51" s="363">
        <v>9.9</v>
      </c>
      <c r="Z51" s="364" t="s">
        <v>673</v>
      </c>
      <c r="AA51" s="359" t="s">
        <v>673</v>
      </c>
      <c r="AB51" s="365" t="s">
        <v>673</v>
      </c>
      <c r="AC51" s="396" t="s">
        <v>673</v>
      </c>
      <c r="AD51" s="429">
        <v>98272345</v>
      </c>
      <c r="AE51" s="426">
        <v>100</v>
      </c>
      <c r="AF51" s="965"/>
    </row>
    <row r="52" spans="1:32" ht="15.75" customHeight="1" x14ac:dyDescent="0.2">
      <c r="A52" s="63" t="s">
        <v>700</v>
      </c>
      <c r="B52" s="286">
        <v>490448</v>
      </c>
      <c r="C52" s="287">
        <v>0.5</v>
      </c>
      <c r="D52" s="288">
        <v>10201658</v>
      </c>
      <c r="E52" s="287">
        <v>10.5</v>
      </c>
      <c r="F52" s="288">
        <v>35798910</v>
      </c>
      <c r="G52" s="287">
        <v>36.700000000000003</v>
      </c>
      <c r="H52" s="288">
        <v>8748165</v>
      </c>
      <c r="I52" s="289">
        <v>9</v>
      </c>
      <c r="J52" s="286">
        <v>429366</v>
      </c>
      <c r="K52" s="287">
        <v>0.4</v>
      </c>
      <c r="L52" s="288">
        <v>2803269</v>
      </c>
      <c r="M52" s="287">
        <v>2.9</v>
      </c>
      <c r="N52" s="288">
        <v>3468645</v>
      </c>
      <c r="O52" s="287">
        <v>3.6</v>
      </c>
      <c r="P52" s="294">
        <v>9529552</v>
      </c>
      <c r="Q52" s="289">
        <v>9.8000000000000007</v>
      </c>
      <c r="R52" s="286">
        <v>2956767</v>
      </c>
      <c r="S52" s="287">
        <v>3</v>
      </c>
      <c r="T52" s="288">
        <v>9286221</v>
      </c>
      <c r="U52" s="287">
        <v>9.5</v>
      </c>
      <c r="V52" s="288">
        <v>90940</v>
      </c>
      <c r="W52" s="287">
        <v>0.1</v>
      </c>
      <c r="X52" s="288">
        <v>13388670</v>
      </c>
      <c r="Y52" s="289">
        <v>13.7</v>
      </c>
      <c r="Z52" s="286">
        <v>375861</v>
      </c>
      <c r="AA52" s="287">
        <v>0.4</v>
      </c>
      <c r="AB52" s="288" t="s">
        <v>673</v>
      </c>
      <c r="AC52" s="292" t="s">
        <v>673</v>
      </c>
      <c r="AD52" s="335">
        <v>97568472</v>
      </c>
      <c r="AE52" s="295">
        <v>100</v>
      </c>
      <c r="AF52" s="965"/>
    </row>
    <row r="53" spans="1:32" ht="15.75" customHeight="1" x14ac:dyDescent="0.2">
      <c r="A53" s="620" t="s">
        <v>233</v>
      </c>
      <c r="B53" s="364">
        <v>851293</v>
      </c>
      <c r="C53" s="359">
        <v>0.4</v>
      </c>
      <c r="D53" s="365">
        <v>16584453</v>
      </c>
      <c r="E53" s="359">
        <v>8.1999999999999993</v>
      </c>
      <c r="F53" s="365">
        <v>77545126</v>
      </c>
      <c r="G53" s="359">
        <v>38.4</v>
      </c>
      <c r="H53" s="365">
        <v>25705613</v>
      </c>
      <c r="I53" s="363">
        <v>12.7</v>
      </c>
      <c r="J53" s="364">
        <v>487831</v>
      </c>
      <c r="K53" s="359">
        <v>0.2</v>
      </c>
      <c r="L53" s="365">
        <v>5348222</v>
      </c>
      <c r="M53" s="359">
        <v>2.6</v>
      </c>
      <c r="N53" s="365">
        <v>2475341</v>
      </c>
      <c r="O53" s="359">
        <v>1.2</v>
      </c>
      <c r="P53" s="366">
        <v>27004080</v>
      </c>
      <c r="Q53" s="363">
        <v>13.3</v>
      </c>
      <c r="R53" s="364">
        <v>4661406</v>
      </c>
      <c r="S53" s="359">
        <v>2.2999999999999998</v>
      </c>
      <c r="T53" s="365">
        <v>21268677</v>
      </c>
      <c r="U53" s="359">
        <v>10.5</v>
      </c>
      <c r="V53" s="365">
        <v>3913045</v>
      </c>
      <c r="W53" s="359">
        <v>1.9</v>
      </c>
      <c r="X53" s="365">
        <v>16925207</v>
      </c>
      <c r="Y53" s="363">
        <v>8.3000000000000007</v>
      </c>
      <c r="Z53" s="364">
        <v>2722</v>
      </c>
      <c r="AA53" s="359">
        <v>0</v>
      </c>
      <c r="AB53" s="365" t="s">
        <v>673</v>
      </c>
      <c r="AC53" s="396" t="s">
        <v>673</v>
      </c>
      <c r="AD53" s="429">
        <v>202773016</v>
      </c>
      <c r="AE53" s="426">
        <v>100</v>
      </c>
      <c r="AF53" s="965"/>
    </row>
    <row r="54" spans="1:32" ht="15.75" customHeight="1" x14ac:dyDescent="0.2">
      <c r="A54" s="63" t="s">
        <v>699</v>
      </c>
      <c r="B54" s="286">
        <v>561471</v>
      </c>
      <c r="C54" s="287">
        <v>0.5</v>
      </c>
      <c r="D54" s="288">
        <v>10049637</v>
      </c>
      <c r="E54" s="287">
        <v>9.6</v>
      </c>
      <c r="F54" s="288">
        <v>35615097</v>
      </c>
      <c r="G54" s="287">
        <v>34.200000000000003</v>
      </c>
      <c r="H54" s="288">
        <v>7462873</v>
      </c>
      <c r="I54" s="289">
        <v>7.2</v>
      </c>
      <c r="J54" s="286">
        <v>593572</v>
      </c>
      <c r="K54" s="287">
        <v>0.6</v>
      </c>
      <c r="L54" s="288">
        <v>1230879</v>
      </c>
      <c r="M54" s="287">
        <v>1.2</v>
      </c>
      <c r="N54" s="288">
        <v>5449358</v>
      </c>
      <c r="O54" s="287">
        <v>5.2</v>
      </c>
      <c r="P54" s="294">
        <v>6882508</v>
      </c>
      <c r="Q54" s="289">
        <v>6.6</v>
      </c>
      <c r="R54" s="286">
        <v>5042265</v>
      </c>
      <c r="S54" s="287">
        <v>4.8</v>
      </c>
      <c r="T54" s="288">
        <v>11514532</v>
      </c>
      <c r="U54" s="287">
        <v>11</v>
      </c>
      <c r="V54" s="288">
        <v>5569297</v>
      </c>
      <c r="W54" s="287">
        <v>5.3</v>
      </c>
      <c r="X54" s="288">
        <v>13407031</v>
      </c>
      <c r="Y54" s="289">
        <v>12.9</v>
      </c>
      <c r="Z54" s="286">
        <v>939234</v>
      </c>
      <c r="AA54" s="287">
        <v>0.9</v>
      </c>
      <c r="AB54" s="288" t="s">
        <v>673</v>
      </c>
      <c r="AC54" s="292" t="s">
        <v>673</v>
      </c>
      <c r="AD54" s="335">
        <v>104317754</v>
      </c>
      <c r="AE54" s="295">
        <v>100</v>
      </c>
      <c r="AF54" s="965"/>
    </row>
    <row r="55" spans="1:32" ht="15.75" customHeight="1" x14ac:dyDescent="0.2">
      <c r="A55" s="620" t="s">
        <v>270</v>
      </c>
      <c r="B55" s="364">
        <v>771669</v>
      </c>
      <c r="C55" s="359">
        <v>0.5</v>
      </c>
      <c r="D55" s="365">
        <v>13133178</v>
      </c>
      <c r="E55" s="359">
        <v>7.9</v>
      </c>
      <c r="F55" s="365">
        <v>71476090</v>
      </c>
      <c r="G55" s="359">
        <v>43.1</v>
      </c>
      <c r="H55" s="365">
        <v>13479848</v>
      </c>
      <c r="I55" s="363">
        <v>8.1</v>
      </c>
      <c r="J55" s="364">
        <v>695524</v>
      </c>
      <c r="K55" s="359">
        <v>0.4</v>
      </c>
      <c r="L55" s="365">
        <v>2117729</v>
      </c>
      <c r="M55" s="359">
        <v>1.3</v>
      </c>
      <c r="N55" s="365">
        <v>2250041</v>
      </c>
      <c r="O55" s="359">
        <v>1.4</v>
      </c>
      <c r="P55" s="366">
        <v>14850020</v>
      </c>
      <c r="Q55" s="363">
        <v>8.9</v>
      </c>
      <c r="R55" s="364">
        <v>5666544</v>
      </c>
      <c r="S55" s="359">
        <v>3.4</v>
      </c>
      <c r="T55" s="365">
        <v>22929875</v>
      </c>
      <c r="U55" s="359">
        <v>13.8</v>
      </c>
      <c r="V55" s="365">
        <v>2484065</v>
      </c>
      <c r="W55" s="359">
        <v>1.5</v>
      </c>
      <c r="X55" s="365">
        <v>16071008</v>
      </c>
      <c r="Y55" s="363">
        <v>9.6999999999999993</v>
      </c>
      <c r="Z55" s="376" t="s">
        <v>673</v>
      </c>
      <c r="AA55" s="366" t="s">
        <v>673</v>
      </c>
      <c r="AB55" s="366" t="s">
        <v>673</v>
      </c>
      <c r="AC55" s="540" t="s">
        <v>673</v>
      </c>
      <c r="AD55" s="429">
        <v>165925591</v>
      </c>
      <c r="AE55" s="426">
        <v>100</v>
      </c>
      <c r="AF55" s="965"/>
    </row>
    <row r="56" spans="1:32" ht="15.75" customHeight="1" x14ac:dyDescent="0.2">
      <c r="A56" s="63" t="s">
        <v>289</v>
      </c>
      <c r="B56" s="206">
        <v>576268</v>
      </c>
      <c r="C56" s="204">
        <v>0.5</v>
      </c>
      <c r="D56" s="207">
        <v>10185249</v>
      </c>
      <c r="E56" s="204">
        <v>8.9</v>
      </c>
      <c r="F56" s="207">
        <v>44087063</v>
      </c>
      <c r="G56" s="204">
        <v>38.700000000000003</v>
      </c>
      <c r="H56" s="207">
        <v>10722581</v>
      </c>
      <c r="I56" s="205">
        <v>9.4</v>
      </c>
      <c r="J56" s="206">
        <v>239440</v>
      </c>
      <c r="K56" s="204">
        <v>0.2</v>
      </c>
      <c r="L56" s="207">
        <v>4525356</v>
      </c>
      <c r="M56" s="204">
        <v>4</v>
      </c>
      <c r="N56" s="207">
        <v>2765196</v>
      </c>
      <c r="O56" s="204">
        <v>2.4</v>
      </c>
      <c r="P56" s="208">
        <v>11445835</v>
      </c>
      <c r="Q56" s="205">
        <v>10</v>
      </c>
      <c r="R56" s="206">
        <v>3454440</v>
      </c>
      <c r="S56" s="204">
        <v>3</v>
      </c>
      <c r="T56" s="207">
        <v>10174410</v>
      </c>
      <c r="U56" s="204">
        <v>8.9</v>
      </c>
      <c r="V56" s="207">
        <v>200233</v>
      </c>
      <c r="W56" s="204">
        <v>0.2</v>
      </c>
      <c r="X56" s="207">
        <v>15733050</v>
      </c>
      <c r="Y56" s="205">
        <v>13.8</v>
      </c>
      <c r="Z56" s="206">
        <v>20701</v>
      </c>
      <c r="AA56" s="204">
        <v>0</v>
      </c>
      <c r="AB56" s="543" t="s">
        <v>673</v>
      </c>
      <c r="AC56" s="546" t="s">
        <v>673</v>
      </c>
      <c r="AD56" s="498">
        <v>114129822</v>
      </c>
      <c r="AE56" s="336">
        <v>100</v>
      </c>
      <c r="AF56" s="965"/>
    </row>
    <row r="57" spans="1:32" ht="15.75" customHeight="1" x14ac:dyDescent="0.2">
      <c r="A57" s="620" t="s">
        <v>235</v>
      </c>
      <c r="B57" s="364">
        <v>753242</v>
      </c>
      <c r="C57" s="359">
        <v>0.5</v>
      </c>
      <c r="D57" s="365">
        <v>18279707</v>
      </c>
      <c r="E57" s="359">
        <v>11.6</v>
      </c>
      <c r="F57" s="365">
        <v>66417845</v>
      </c>
      <c r="G57" s="359">
        <v>42.2</v>
      </c>
      <c r="H57" s="365">
        <v>16591883</v>
      </c>
      <c r="I57" s="363">
        <v>10.5</v>
      </c>
      <c r="J57" s="364">
        <v>285064</v>
      </c>
      <c r="K57" s="359">
        <v>0.2</v>
      </c>
      <c r="L57" s="365">
        <v>2433416</v>
      </c>
      <c r="M57" s="359">
        <v>1.5</v>
      </c>
      <c r="N57" s="365">
        <v>1576645</v>
      </c>
      <c r="O57" s="359">
        <v>1</v>
      </c>
      <c r="P57" s="366">
        <v>12279225</v>
      </c>
      <c r="Q57" s="363">
        <v>7.8</v>
      </c>
      <c r="R57" s="364">
        <v>4979057</v>
      </c>
      <c r="S57" s="359">
        <v>3.2</v>
      </c>
      <c r="T57" s="365">
        <v>15986508</v>
      </c>
      <c r="U57" s="359">
        <v>10.1</v>
      </c>
      <c r="V57" s="365">
        <v>387159</v>
      </c>
      <c r="W57" s="359">
        <v>0.2</v>
      </c>
      <c r="X57" s="365">
        <v>17623627</v>
      </c>
      <c r="Y57" s="363">
        <v>11.2</v>
      </c>
      <c r="Z57" s="364" t="s">
        <v>673</v>
      </c>
      <c r="AA57" s="359" t="s">
        <v>673</v>
      </c>
      <c r="AB57" s="365" t="s">
        <v>673</v>
      </c>
      <c r="AC57" s="396" t="s">
        <v>673</v>
      </c>
      <c r="AD57" s="429">
        <v>157593378</v>
      </c>
      <c r="AE57" s="426">
        <v>100</v>
      </c>
      <c r="AF57" s="965"/>
    </row>
    <row r="58" spans="1:32" ht="15.75" customHeight="1" x14ac:dyDescent="0.2">
      <c r="A58" s="63" t="s">
        <v>280</v>
      </c>
      <c r="B58" s="286">
        <v>797200</v>
      </c>
      <c r="C58" s="287">
        <v>0.4</v>
      </c>
      <c r="D58" s="288">
        <v>14569627</v>
      </c>
      <c r="E58" s="287">
        <v>7.9</v>
      </c>
      <c r="F58" s="288">
        <v>88870576</v>
      </c>
      <c r="G58" s="287">
        <v>48.1</v>
      </c>
      <c r="H58" s="288">
        <v>15566590</v>
      </c>
      <c r="I58" s="289">
        <v>8.4</v>
      </c>
      <c r="J58" s="286">
        <v>339329</v>
      </c>
      <c r="K58" s="287">
        <v>0.2</v>
      </c>
      <c r="L58" s="288">
        <v>2591146</v>
      </c>
      <c r="M58" s="287">
        <v>1.4</v>
      </c>
      <c r="N58" s="288">
        <v>4706445</v>
      </c>
      <c r="O58" s="287">
        <v>2.5</v>
      </c>
      <c r="P58" s="294">
        <v>18435646</v>
      </c>
      <c r="Q58" s="289">
        <v>10</v>
      </c>
      <c r="R58" s="286">
        <v>4816309</v>
      </c>
      <c r="S58" s="287">
        <v>2.6</v>
      </c>
      <c r="T58" s="288">
        <v>16139802</v>
      </c>
      <c r="U58" s="287">
        <v>8.6999999999999993</v>
      </c>
      <c r="V58" s="288">
        <v>1809063</v>
      </c>
      <c r="W58" s="287">
        <v>1</v>
      </c>
      <c r="X58" s="288">
        <v>15930623</v>
      </c>
      <c r="Y58" s="289">
        <v>8.6</v>
      </c>
      <c r="Z58" s="286">
        <v>17853</v>
      </c>
      <c r="AA58" s="287">
        <v>0</v>
      </c>
      <c r="AB58" s="288" t="s">
        <v>673</v>
      </c>
      <c r="AC58" s="292" t="s">
        <v>673</v>
      </c>
      <c r="AD58" s="335">
        <v>184590209</v>
      </c>
      <c r="AE58" s="295">
        <v>100</v>
      </c>
      <c r="AF58" s="965"/>
    </row>
    <row r="59" spans="1:32" ht="15.75" customHeight="1" x14ac:dyDescent="0.2">
      <c r="A59" s="620" t="s">
        <v>281</v>
      </c>
      <c r="B59" s="364">
        <v>633402</v>
      </c>
      <c r="C59" s="359">
        <v>0.4</v>
      </c>
      <c r="D59" s="365">
        <v>13896171</v>
      </c>
      <c r="E59" s="359">
        <v>9.1</v>
      </c>
      <c r="F59" s="365">
        <v>71082024</v>
      </c>
      <c r="G59" s="359">
        <v>46.4</v>
      </c>
      <c r="H59" s="365">
        <v>10902745</v>
      </c>
      <c r="I59" s="363">
        <v>7.1</v>
      </c>
      <c r="J59" s="364">
        <v>226402</v>
      </c>
      <c r="K59" s="359">
        <v>0.1</v>
      </c>
      <c r="L59" s="365">
        <v>2267981</v>
      </c>
      <c r="M59" s="359">
        <v>1.5</v>
      </c>
      <c r="N59" s="365">
        <v>1924904</v>
      </c>
      <c r="O59" s="359">
        <v>1.3</v>
      </c>
      <c r="P59" s="366">
        <v>15180959</v>
      </c>
      <c r="Q59" s="363">
        <v>9.9</v>
      </c>
      <c r="R59" s="364">
        <v>5242812</v>
      </c>
      <c r="S59" s="359">
        <v>3.4</v>
      </c>
      <c r="T59" s="365">
        <v>13279843</v>
      </c>
      <c r="U59" s="359">
        <v>8.6999999999999993</v>
      </c>
      <c r="V59" s="365">
        <v>261720</v>
      </c>
      <c r="W59" s="359">
        <v>0.2</v>
      </c>
      <c r="X59" s="365">
        <v>18133371</v>
      </c>
      <c r="Y59" s="363">
        <v>11.9</v>
      </c>
      <c r="Z59" s="364" t="s">
        <v>673</v>
      </c>
      <c r="AA59" s="359" t="s">
        <v>673</v>
      </c>
      <c r="AB59" s="365" t="s">
        <v>673</v>
      </c>
      <c r="AC59" s="396" t="s">
        <v>673</v>
      </c>
      <c r="AD59" s="429">
        <v>153032334</v>
      </c>
      <c r="AE59" s="426">
        <v>100</v>
      </c>
      <c r="AF59" s="965"/>
    </row>
    <row r="60" spans="1:32" ht="15.75" customHeight="1" x14ac:dyDescent="0.2">
      <c r="A60" s="63" t="s">
        <v>287</v>
      </c>
      <c r="B60" s="286">
        <v>647505</v>
      </c>
      <c r="C60" s="287">
        <v>0.5</v>
      </c>
      <c r="D60" s="288">
        <v>11032529</v>
      </c>
      <c r="E60" s="287">
        <v>8.6999999999999993</v>
      </c>
      <c r="F60" s="288">
        <v>56739475</v>
      </c>
      <c r="G60" s="287">
        <v>44.9</v>
      </c>
      <c r="H60" s="288">
        <v>8480330</v>
      </c>
      <c r="I60" s="289">
        <v>6.7</v>
      </c>
      <c r="J60" s="286">
        <v>328100</v>
      </c>
      <c r="K60" s="287">
        <v>0.3</v>
      </c>
      <c r="L60" s="288">
        <v>3261573</v>
      </c>
      <c r="M60" s="287">
        <v>2.6</v>
      </c>
      <c r="N60" s="288">
        <v>4354354</v>
      </c>
      <c r="O60" s="287">
        <v>3.4</v>
      </c>
      <c r="P60" s="294">
        <v>9559167</v>
      </c>
      <c r="Q60" s="289">
        <v>7.6</v>
      </c>
      <c r="R60" s="286">
        <v>3430631</v>
      </c>
      <c r="S60" s="287">
        <v>2.7</v>
      </c>
      <c r="T60" s="288">
        <v>14901359</v>
      </c>
      <c r="U60" s="287">
        <v>11.8</v>
      </c>
      <c r="V60" s="288">
        <v>840600</v>
      </c>
      <c r="W60" s="287">
        <v>0.7</v>
      </c>
      <c r="X60" s="288">
        <v>12846306</v>
      </c>
      <c r="Y60" s="289">
        <v>10.199999999999999</v>
      </c>
      <c r="Z60" s="286" t="s">
        <v>673</v>
      </c>
      <c r="AA60" s="287" t="s">
        <v>673</v>
      </c>
      <c r="AB60" s="288" t="s">
        <v>673</v>
      </c>
      <c r="AC60" s="292" t="s">
        <v>673</v>
      </c>
      <c r="AD60" s="335">
        <v>126421929</v>
      </c>
      <c r="AE60" s="295">
        <v>100</v>
      </c>
      <c r="AF60" s="965"/>
    </row>
    <row r="61" spans="1:32" ht="15.75" customHeight="1" x14ac:dyDescent="0.2">
      <c r="A61" s="620" t="s">
        <v>384</v>
      </c>
      <c r="B61" s="376">
        <v>784839</v>
      </c>
      <c r="C61" s="359">
        <v>0.4</v>
      </c>
      <c r="D61" s="365">
        <v>17786246</v>
      </c>
      <c r="E61" s="359">
        <v>8.6</v>
      </c>
      <c r="F61" s="365">
        <v>82477384</v>
      </c>
      <c r="G61" s="359">
        <v>39.700000000000003</v>
      </c>
      <c r="H61" s="365">
        <v>29283353</v>
      </c>
      <c r="I61" s="363">
        <v>14.1</v>
      </c>
      <c r="J61" s="376" t="s">
        <v>673</v>
      </c>
      <c r="K61" s="359" t="s">
        <v>673</v>
      </c>
      <c r="L61" s="365">
        <v>3820514</v>
      </c>
      <c r="M61" s="359">
        <v>1.8</v>
      </c>
      <c r="N61" s="365">
        <v>5353288</v>
      </c>
      <c r="O61" s="359">
        <v>2.6</v>
      </c>
      <c r="P61" s="366">
        <v>21385374</v>
      </c>
      <c r="Q61" s="363">
        <v>10.3</v>
      </c>
      <c r="R61" s="364">
        <v>4615738</v>
      </c>
      <c r="S61" s="359">
        <v>2.2000000000000002</v>
      </c>
      <c r="T61" s="365">
        <v>14304454</v>
      </c>
      <c r="U61" s="359">
        <v>6.9</v>
      </c>
      <c r="V61" s="365">
        <v>251763</v>
      </c>
      <c r="W61" s="359">
        <v>0.1</v>
      </c>
      <c r="X61" s="365">
        <v>27265416</v>
      </c>
      <c r="Y61" s="363">
        <v>13.1</v>
      </c>
      <c r="Z61" s="364">
        <v>404825</v>
      </c>
      <c r="AA61" s="359">
        <v>0.2</v>
      </c>
      <c r="AB61" s="365" t="s">
        <v>673</v>
      </c>
      <c r="AC61" s="430" t="s">
        <v>673</v>
      </c>
      <c r="AD61" s="429">
        <v>207733194</v>
      </c>
      <c r="AE61" s="402">
        <v>100</v>
      </c>
      <c r="AF61" s="965"/>
    </row>
    <row r="62" spans="1:32" ht="15.75" customHeight="1" x14ac:dyDescent="0.2">
      <c r="A62" s="63" t="s">
        <v>698</v>
      </c>
      <c r="B62" s="303">
        <v>561331</v>
      </c>
      <c r="C62" s="287">
        <v>0.5</v>
      </c>
      <c r="D62" s="288">
        <v>12986462</v>
      </c>
      <c r="E62" s="287">
        <v>10.9</v>
      </c>
      <c r="F62" s="288">
        <v>45515480</v>
      </c>
      <c r="G62" s="287">
        <v>38.299999999999997</v>
      </c>
      <c r="H62" s="288">
        <v>12726260</v>
      </c>
      <c r="I62" s="289">
        <v>10.7</v>
      </c>
      <c r="J62" s="303">
        <v>76520</v>
      </c>
      <c r="K62" s="287">
        <v>0.1</v>
      </c>
      <c r="L62" s="288">
        <v>2272443</v>
      </c>
      <c r="M62" s="287">
        <v>1.9</v>
      </c>
      <c r="N62" s="288">
        <v>7325847</v>
      </c>
      <c r="O62" s="287">
        <v>6.1</v>
      </c>
      <c r="P62" s="294">
        <v>12444079</v>
      </c>
      <c r="Q62" s="289">
        <v>10.5</v>
      </c>
      <c r="R62" s="303">
        <v>3565369</v>
      </c>
      <c r="S62" s="287">
        <v>3</v>
      </c>
      <c r="T62" s="288">
        <v>9924572</v>
      </c>
      <c r="U62" s="287">
        <v>8.3000000000000007</v>
      </c>
      <c r="V62" s="288">
        <v>302570</v>
      </c>
      <c r="W62" s="287">
        <v>0.3</v>
      </c>
      <c r="X62" s="288">
        <v>11229280</v>
      </c>
      <c r="Y62" s="289">
        <v>9.4</v>
      </c>
      <c r="Z62" s="303">
        <v>5710</v>
      </c>
      <c r="AA62" s="287">
        <v>0</v>
      </c>
      <c r="AB62" s="288" t="s">
        <v>673</v>
      </c>
      <c r="AC62" s="552" t="s">
        <v>673</v>
      </c>
      <c r="AD62" s="335">
        <v>118935923</v>
      </c>
      <c r="AE62" s="295">
        <v>100</v>
      </c>
      <c r="AF62" s="965"/>
    </row>
    <row r="63" spans="1:32" ht="15.75" customHeight="1" x14ac:dyDescent="0.2">
      <c r="A63" s="620" t="s">
        <v>282</v>
      </c>
      <c r="B63" s="376">
        <v>892989</v>
      </c>
      <c r="C63" s="359">
        <v>0.5</v>
      </c>
      <c r="D63" s="365">
        <v>14667428</v>
      </c>
      <c r="E63" s="359">
        <v>8.5</v>
      </c>
      <c r="F63" s="365">
        <v>74205025</v>
      </c>
      <c r="G63" s="359">
        <v>43.2</v>
      </c>
      <c r="H63" s="365">
        <v>14081204</v>
      </c>
      <c r="I63" s="363">
        <v>8.1999999999999993</v>
      </c>
      <c r="J63" s="376">
        <v>194251</v>
      </c>
      <c r="K63" s="359">
        <v>0.1</v>
      </c>
      <c r="L63" s="365">
        <v>2668560</v>
      </c>
      <c r="M63" s="359">
        <v>1.5</v>
      </c>
      <c r="N63" s="365">
        <v>4922765</v>
      </c>
      <c r="O63" s="359">
        <v>2.9</v>
      </c>
      <c r="P63" s="366">
        <v>18258669</v>
      </c>
      <c r="Q63" s="363">
        <v>10.6</v>
      </c>
      <c r="R63" s="364">
        <v>4914221</v>
      </c>
      <c r="S63" s="359">
        <v>2.9</v>
      </c>
      <c r="T63" s="365">
        <v>17967147</v>
      </c>
      <c r="U63" s="359">
        <v>10.4</v>
      </c>
      <c r="V63" s="365">
        <v>476018</v>
      </c>
      <c r="W63" s="359">
        <v>0.3</v>
      </c>
      <c r="X63" s="365">
        <v>18701331</v>
      </c>
      <c r="Y63" s="363">
        <v>10.9</v>
      </c>
      <c r="Z63" s="364" t="s">
        <v>673</v>
      </c>
      <c r="AA63" s="359" t="s">
        <v>673</v>
      </c>
      <c r="AB63" s="365" t="s">
        <v>673</v>
      </c>
      <c r="AC63" s="430" t="s">
        <v>673</v>
      </c>
      <c r="AD63" s="429">
        <v>171949608</v>
      </c>
      <c r="AE63" s="402">
        <v>100</v>
      </c>
      <c r="AF63" s="965"/>
    </row>
    <row r="64" spans="1:32" ht="15.75" customHeight="1" x14ac:dyDescent="0.2">
      <c r="A64" s="63" t="s">
        <v>241</v>
      </c>
      <c r="B64" s="303">
        <v>694244</v>
      </c>
      <c r="C64" s="287">
        <v>0.4</v>
      </c>
      <c r="D64" s="288">
        <v>12717157</v>
      </c>
      <c r="E64" s="287">
        <v>8</v>
      </c>
      <c r="F64" s="288">
        <v>71828877</v>
      </c>
      <c r="G64" s="287">
        <v>45.4</v>
      </c>
      <c r="H64" s="288">
        <v>10360976</v>
      </c>
      <c r="I64" s="289">
        <v>6.5</v>
      </c>
      <c r="J64" s="303">
        <v>113279</v>
      </c>
      <c r="K64" s="287">
        <v>0.1</v>
      </c>
      <c r="L64" s="288">
        <v>4289199</v>
      </c>
      <c r="M64" s="287">
        <v>2.7</v>
      </c>
      <c r="N64" s="288">
        <v>1803369</v>
      </c>
      <c r="O64" s="287">
        <v>1.1000000000000001</v>
      </c>
      <c r="P64" s="294">
        <v>17369546</v>
      </c>
      <c r="Q64" s="289">
        <v>11</v>
      </c>
      <c r="R64" s="303">
        <v>3618516</v>
      </c>
      <c r="S64" s="287">
        <v>2.2999999999999998</v>
      </c>
      <c r="T64" s="288">
        <v>15138121</v>
      </c>
      <c r="U64" s="287">
        <v>9.6</v>
      </c>
      <c r="V64" s="288">
        <v>784593</v>
      </c>
      <c r="W64" s="287">
        <v>0.5</v>
      </c>
      <c r="X64" s="288">
        <v>19492010</v>
      </c>
      <c r="Y64" s="289">
        <v>12.3</v>
      </c>
      <c r="Z64" s="303" t="s">
        <v>673</v>
      </c>
      <c r="AA64" s="287" t="s">
        <v>673</v>
      </c>
      <c r="AB64" s="288" t="s">
        <v>673</v>
      </c>
      <c r="AC64" s="552" t="s">
        <v>673</v>
      </c>
      <c r="AD64" s="335">
        <v>158209887</v>
      </c>
      <c r="AE64" s="295">
        <v>100</v>
      </c>
      <c r="AF64" s="965"/>
    </row>
    <row r="65" spans="1:32" ht="15.75" customHeight="1" x14ac:dyDescent="0.2">
      <c r="A65" s="620" t="s">
        <v>272</v>
      </c>
      <c r="B65" s="376">
        <v>1098863</v>
      </c>
      <c r="C65" s="359">
        <v>0.5</v>
      </c>
      <c r="D65" s="365">
        <v>19265312</v>
      </c>
      <c r="E65" s="359">
        <v>7.9</v>
      </c>
      <c r="F65" s="365">
        <v>118147006</v>
      </c>
      <c r="G65" s="359">
        <v>48.7</v>
      </c>
      <c r="H65" s="365">
        <v>17926251</v>
      </c>
      <c r="I65" s="363">
        <v>7.4</v>
      </c>
      <c r="J65" s="376">
        <v>676862</v>
      </c>
      <c r="K65" s="359">
        <v>0.3</v>
      </c>
      <c r="L65" s="365">
        <v>2063127</v>
      </c>
      <c r="M65" s="359">
        <v>0.8</v>
      </c>
      <c r="N65" s="365">
        <v>3657982</v>
      </c>
      <c r="O65" s="359">
        <v>1.5</v>
      </c>
      <c r="P65" s="366">
        <v>24240878</v>
      </c>
      <c r="Q65" s="363">
        <v>10</v>
      </c>
      <c r="R65" s="376">
        <v>5754224</v>
      </c>
      <c r="S65" s="359">
        <v>2.4</v>
      </c>
      <c r="T65" s="365">
        <v>23635069</v>
      </c>
      <c r="U65" s="359">
        <v>9.6999999999999993</v>
      </c>
      <c r="V65" s="365">
        <v>906322</v>
      </c>
      <c r="W65" s="359">
        <v>0.4</v>
      </c>
      <c r="X65" s="366">
        <v>24188554</v>
      </c>
      <c r="Y65" s="363">
        <v>10</v>
      </c>
      <c r="Z65" s="376">
        <v>860196</v>
      </c>
      <c r="AA65" s="359">
        <v>0.4</v>
      </c>
      <c r="AB65" s="365" t="s">
        <v>673</v>
      </c>
      <c r="AC65" s="397" t="s">
        <v>673</v>
      </c>
      <c r="AD65" s="499">
        <v>242420646</v>
      </c>
      <c r="AE65" s="363">
        <v>100.00000000000001</v>
      </c>
      <c r="AF65" s="965"/>
    </row>
    <row r="66" spans="1:32" ht="15.75" customHeight="1" thickBot="1" x14ac:dyDescent="0.25">
      <c r="A66" s="63" t="s">
        <v>554</v>
      </c>
      <c r="B66" s="286">
        <v>764694</v>
      </c>
      <c r="C66" s="287">
        <v>0.5</v>
      </c>
      <c r="D66" s="288">
        <v>11479383</v>
      </c>
      <c r="E66" s="287">
        <v>8</v>
      </c>
      <c r="F66" s="288">
        <v>74265844</v>
      </c>
      <c r="G66" s="287">
        <v>51.9</v>
      </c>
      <c r="H66" s="288">
        <v>8087107</v>
      </c>
      <c r="I66" s="289">
        <v>5.7</v>
      </c>
      <c r="J66" s="286">
        <v>36020</v>
      </c>
      <c r="K66" s="287">
        <v>0</v>
      </c>
      <c r="L66" s="288">
        <v>228896</v>
      </c>
      <c r="M66" s="287">
        <v>0</v>
      </c>
      <c r="N66" s="288">
        <v>1336627</v>
      </c>
      <c r="O66" s="287">
        <v>0.9</v>
      </c>
      <c r="P66" s="294">
        <v>14666931</v>
      </c>
      <c r="Q66" s="289">
        <v>10.3</v>
      </c>
      <c r="R66" s="286">
        <v>2820544</v>
      </c>
      <c r="S66" s="287">
        <v>2</v>
      </c>
      <c r="T66" s="288">
        <v>16785540</v>
      </c>
      <c r="U66" s="287">
        <v>11.7</v>
      </c>
      <c r="V66" s="288">
        <v>0</v>
      </c>
      <c r="W66" s="287">
        <v>0</v>
      </c>
      <c r="X66" s="288">
        <v>12636388</v>
      </c>
      <c r="Y66" s="289">
        <v>8.8000000000000007</v>
      </c>
      <c r="Z66" s="286">
        <v>0</v>
      </c>
      <c r="AA66" s="287">
        <v>0</v>
      </c>
      <c r="AB66" s="288">
        <v>0</v>
      </c>
      <c r="AC66" s="292">
        <v>0</v>
      </c>
      <c r="AD66" s="335">
        <v>143080974</v>
      </c>
      <c r="AE66" s="295">
        <v>100</v>
      </c>
      <c r="AF66" s="965"/>
    </row>
    <row r="67" spans="1:32" ht="15.75" customHeight="1" thickTop="1" x14ac:dyDescent="0.2">
      <c r="A67" s="621" t="s">
        <v>555</v>
      </c>
      <c r="B67" s="776">
        <f>SUM(B7:B66)</f>
        <v>41969564</v>
      </c>
      <c r="C67" s="775" t="s">
        <v>564</v>
      </c>
      <c r="D67" s="775">
        <f t="shared" ref="D67:P67" si="0">SUM(D7:D66)</f>
        <v>809722057</v>
      </c>
      <c r="E67" s="775" t="s">
        <v>564</v>
      </c>
      <c r="F67" s="775">
        <f t="shared" si="0"/>
        <v>3637823556</v>
      </c>
      <c r="G67" s="775" t="s">
        <v>564</v>
      </c>
      <c r="H67" s="775">
        <f t="shared" si="0"/>
        <v>759824561</v>
      </c>
      <c r="I67" s="777" t="s">
        <v>564</v>
      </c>
      <c r="J67" s="776">
        <f t="shared" si="0"/>
        <v>14946611</v>
      </c>
      <c r="K67" s="775" t="s">
        <v>564</v>
      </c>
      <c r="L67" s="775">
        <f t="shared" si="0"/>
        <v>118268124</v>
      </c>
      <c r="M67" s="775" t="s">
        <v>564</v>
      </c>
      <c r="N67" s="775">
        <f t="shared" si="0"/>
        <v>226927231</v>
      </c>
      <c r="O67" s="775" t="s">
        <v>564</v>
      </c>
      <c r="P67" s="775">
        <f t="shared" si="0"/>
        <v>975942952</v>
      </c>
      <c r="Q67" s="777" t="s">
        <v>564</v>
      </c>
      <c r="R67" s="776">
        <f>SUM(R7:R66)</f>
        <v>266746025</v>
      </c>
      <c r="S67" s="775" t="s">
        <v>564</v>
      </c>
      <c r="T67" s="775">
        <f>SUM(T7:T66)</f>
        <v>895706710</v>
      </c>
      <c r="U67" s="775" t="s">
        <v>564</v>
      </c>
      <c r="V67" s="775">
        <f>SUM(V7:V66)</f>
        <v>45751420</v>
      </c>
      <c r="W67" s="775" t="s">
        <v>564</v>
      </c>
      <c r="X67" s="775">
        <f>SUM(X7:X66)</f>
        <v>839199150</v>
      </c>
      <c r="Y67" s="777" t="s">
        <v>564</v>
      </c>
      <c r="Z67" s="776">
        <f>SUM(Z7:Z66)</f>
        <v>6064901</v>
      </c>
      <c r="AA67" s="775" t="s">
        <v>564</v>
      </c>
      <c r="AB67" s="775" t="s">
        <v>564</v>
      </c>
      <c r="AC67" s="825" t="s">
        <v>564</v>
      </c>
      <c r="AD67" s="848">
        <f>SUM(AD7:AD66)</f>
        <v>8638594508</v>
      </c>
      <c r="AE67" s="777" t="s">
        <v>564</v>
      </c>
    </row>
    <row r="68" spans="1:32" ht="15.75" customHeight="1" thickBot="1" x14ac:dyDescent="0.25">
      <c r="A68" s="453" t="s">
        <v>556</v>
      </c>
      <c r="B68" s="794">
        <f>AVERAGE(B7:B66)</f>
        <v>699492.73333333328</v>
      </c>
      <c r="C68" s="795">
        <f t="shared" ref="C68:Q68" si="1">AVERAGE(C7:C66)</f>
        <v>0.50499999999999989</v>
      </c>
      <c r="D68" s="790">
        <f t="shared" si="1"/>
        <v>13495367.616666667</v>
      </c>
      <c r="E68" s="795">
        <f t="shared" si="1"/>
        <v>9.504999999999999</v>
      </c>
      <c r="F68" s="790">
        <f t="shared" si="1"/>
        <v>60630392.600000001</v>
      </c>
      <c r="G68" s="795">
        <f t="shared" si="1"/>
        <v>41.994999999999997</v>
      </c>
      <c r="H68" s="790">
        <f t="shared" si="1"/>
        <v>12663742.683333334</v>
      </c>
      <c r="I68" s="796">
        <f t="shared" si="1"/>
        <v>8.6966666666666672</v>
      </c>
      <c r="J68" s="794">
        <f t="shared" si="1"/>
        <v>257700.18965517241</v>
      </c>
      <c r="K68" s="795">
        <f t="shared" si="1"/>
        <v>0.1851724137931034</v>
      </c>
      <c r="L68" s="790">
        <f t="shared" si="1"/>
        <v>1971135.4</v>
      </c>
      <c r="M68" s="795">
        <f t="shared" si="1"/>
        <v>1.4183333333333334</v>
      </c>
      <c r="N68" s="790">
        <f t="shared" si="1"/>
        <v>3782120.5166666666</v>
      </c>
      <c r="O68" s="795">
        <f t="shared" si="1"/>
        <v>2.6816666666666666</v>
      </c>
      <c r="P68" s="790">
        <f t="shared" si="1"/>
        <v>16265715.866666667</v>
      </c>
      <c r="Q68" s="796">
        <f t="shared" si="1"/>
        <v>11.196666666666662</v>
      </c>
      <c r="R68" s="794">
        <f>AVERAGE(R7:R66)</f>
        <v>4445767.083333333</v>
      </c>
      <c r="S68" s="795">
        <f t="shared" ref="S68:AE68" si="2">AVERAGE(S7:S66)</f>
        <v>3.1166666666666663</v>
      </c>
      <c r="T68" s="790">
        <f t="shared" si="2"/>
        <v>14928445.166666666</v>
      </c>
      <c r="U68" s="795">
        <f t="shared" si="2"/>
        <v>10.315</v>
      </c>
      <c r="V68" s="795">
        <f t="shared" si="2"/>
        <v>816989.64285714284</v>
      </c>
      <c r="W68" s="795">
        <f t="shared" si="2"/>
        <v>0.59826785714285691</v>
      </c>
      <c r="X68" s="790">
        <f t="shared" si="2"/>
        <v>13986652.5</v>
      </c>
      <c r="Y68" s="796">
        <f t="shared" si="2"/>
        <v>9.7559999999999985</v>
      </c>
      <c r="Z68" s="794">
        <f t="shared" si="2"/>
        <v>202163.36666666667</v>
      </c>
      <c r="AA68" s="795">
        <f t="shared" si="2"/>
        <v>0.15</v>
      </c>
      <c r="AB68" s="790" t="s">
        <v>564</v>
      </c>
      <c r="AC68" s="793" t="s">
        <v>564</v>
      </c>
      <c r="AD68" s="849">
        <f t="shared" si="2"/>
        <v>143976575.13333333</v>
      </c>
      <c r="AE68" s="796">
        <f t="shared" si="2"/>
        <v>100.00071666666666</v>
      </c>
    </row>
    <row r="69" spans="1:32" ht="16.2" thickTop="1" x14ac:dyDescent="0.2">
      <c r="A69" s="230" t="s">
        <v>306</v>
      </c>
      <c r="B69" s="76"/>
      <c r="C69" s="61"/>
      <c r="D69" s="76"/>
      <c r="E69" s="61"/>
      <c r="F69" s="76"/>
      <c r="G69" s="61"/>
      <c r="H69" s="76"/>
      <c r="I69" s="61"/>
      <c r="J69" s="76"/>
      <c r="K69" s="61"/>
      <c r="L69" s="76"/>
      <c r="M69" s="61"/>
      <c r="N69" s="76"/>
      <c r="O69" s="61"/>
      <c r="P69" s="76"/>
      <c r="Q69" s="61"/>
      <c r="R69" s="76"/>
      <c r="S69" s="61"/>
      <c r="T69" s="76"/>
      <c r="U69" s="61"/>
      <c r="V69" s="136"/>
      <c r="W69" s="61"/>
      <c r="X69" s="76"/>
      <c r="Y69" s="61"/>
      <c r="Z69" s="76"/>
      <c r="AA69" s="61"/>
      <c r="AB69" s="136"/>
      <c r="AC69" s="61"/>
      <c r="AD69" s="121"/>
      <c r="AE69" s="1086"/>
    </row>
    <row r="131" spans="2:31" ht="29.25" customHeight="1" x14ac:dyDescent="0.2">
      <c r="B131" s="1224"/>
      <c r="C131" s="1224"/>
      <c r="D131" s="1224"/>
      <c r="E131" s="1224"/>
      <c r="F131" s="1224"/>
      <c r="G131" s="1224"/>
      <c r="H131" s="1224"/>
      <c r="I131" s="1224"/>
      <c r="J131" s="1224"/>
      <c r="K131" s="1224"/>
      <c r="L131" s="1224"/>
      <c r="M131" s="1224"/>
      <c r="N131" s="1224"/>
      <c r="O131" s="1224"/>
      <c r="P131" s="1224"/>
      <c r="Q131" s="1224"/>
      <c r="R131" s="1224"/>
      <c r="S131" s="1224"/>
      <c r="T131" s="1224"/>
      <c r="U131" s="1224"/>
      <c r="V131" s="1224"/>
      <c r="W131" s="1224"/>
      <c r="X131" s="1224"/>
      <c r="Y131" s="1224"/>
      <c r="Z131" s="1224"/>
      <c r="AA131" s="1224"/>
      <c r="AB131" s="1224"/>
      <c r="AC131" s="1224"/>
      <c r="AD131" s="1224"/>
      <c r="AE131" s="1224"/>
    </row>
  </sheetData>
  <customSheetViews>
    <customSheetView guid="{CFB8F6A3-286B-44DA-98E2-E06FA9DC17D9}" scale="90" showGridLines="0">
      <pane xSplit="1" ySplit="6" topLeftCell="B7" activePane="bottomRight" state="frozen"/>
      <selection pane="bottomRight" activeCell="G20" sqref="G20"/>
      <colBreaks count="3" manualBreakCount="3">
        <brk id="9" max="19" man="1"/>
        <brk id="18" max="19" man="1"/>
        <brk id="27" max="19" man="1"/>
      </colBreaks>
      <pageMargins left="0.6692913385826772" right="0.43307086614173229" top="0.78740157480314965" bottom="0.39370078740157483" header="0.51181102362204722" footer="0.19685039370078741"/>
      <pageSetup paperSize="9" scale="80" firstPageNumber="12" fitToWidth="0" orientation="portrait" useFirstPageNumber="1"/>
      <headerFooter alignWithMargins="0"/>
    </customSheetView>
    <customSheetView guid="{429188B7-F8E8-41E0-BAA6-8F869C883D4F}" scale="70" showGridLines="0">
      <pane xSplit="1" ySplit="6" topLeftCell="B7" activePane="bottomRight" state="frozen"/>
      <selection pane="bottomRight" activeCell="A2" sqref="A2"/>
      <colBreaks count="3" manualBreakCount="3">
        <brk id="9" min="2" max="72" man="1"/>
        <brk id="17" min="2" max="72" man="1"/>
        <brk id="25" min="2" max="72" man="1"/>
      </colBreaks>
      <pageMargins left="0.74803149606299213" right="0.23622047244094491" top="1.1023622047244095" bottom="0.39370078740157483" header="0.59055118110236227" footer="0.31496062992125984"/>
      <pageSetup paperSize="8" firstPageNumber="12" fitToWidth="0" orientation="portrait"/>
      <headerFooter alignWithMargins="0">
        <oddHeader xml:space="preserve">&amp;L&amp;"ＭＳ Ｐゴシック,太字"&amp;16ⅲ　目的別歳出内訳
（平成30年度）&amp;"ＭＳ Ｐゴシック,標準"&amp;11
</oddHeader>
      </headerFooter>
    </customSheetView>
  </customSheetViews>
  <mergeCells count="19">
    <mergeCell ref="B131:I131"/>
    <mergeCell ref="J131:Q131"/>
    <mergeCell ref="R131:Y131"/>
    <mergeCell ref="Z131:AE131"/>
    <mergeCell ref="N3:O4"/>
    <mergeCell ref="P3:Q4"/>
    <mergeCell ref="B3:C4"/>
    <mergeCell ref="D3:E4"/>
    <mergeCell ref="F3:G4"/>
    <mergeCell ref="H3:I4"/>
    <mergeCell ref="J3:K4"/>
    <mergeCell ref="L3:M4"/>
    <mergeCell ref="Z3:AA4"/>
    <mergeCell ref="AB3:AC4"/>
    <mergeCell ref="AD3:AE4"/>
    <mergeCell ref="R3:S4"/>
    <mergeCell ref="T3:U4"/>
    <mergeCell ref="V3:W4"/>
    <mergeCell ref="X3:Y4"/>
  </mergeCells>
  <phoneticPr fontId="2"/>
  <dataValidations count="1">
    <dataValidation imeMode="disabled" allowBlank="1" showInputMessage="1" showErrorMessage="1" sqref="B7:AE66" xr:uid="{00000000-0002-0000-0B00-000000000000}"/>
  </dataValidations>
  <pageMargins left="0.74803149606299213" right="0.23622047244094491" top="1.1023622047244095" bottom="0.39370078740157483" header="0.59055118110236227" footer="0.31496062992125984"/>
  <pageSetup paperSize="8" firstPageNumber="12" fitToWidth="0" orientation="portrait" r:id="rId1"/>
  <headerFooter alignWithMargins="0">
    <oddHeader xml:space="preserve">&amp;L&amp;"ＭＳ Ｐゴシック,太字"&amp;16ⅲ　目的別歳出内訳
（平成30年度）&amp;"ＭＳ Ｐゴシック,標準"&amp;11
</oddHeader>
  </headerFooter>
  <colBreaks count="3" manualBreakCount="3">
    <brk id="9" min="2" max="72" man="1"/>
    <brk id="17" min="2" max="72" man="1"/>
    <brk id="25" min="2" max="72"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AG131"/>
  <sheetViews>
    <sheetView showGridLines="0" view="pageBreakPreview" zoomScale="90" zoomScaleNormal="100" zoomScaleSheetLayoutView="90" workbookViewId="0">
      <pane xSplit="1" ySplit="6" topLeftCell="M58" activePane="bottomRight" state="frozen"/>
      <selection pane="topRight" activeCell="B1" sqref="B1"/>
      <selection pane="bottomLeft" activeCell="A7" sqref="A7"/>
      <selection pane="bottomRight" activeCell="A68" sqref="A68"/>
    </sheetView>
  </sheetViews>
  <sheetFormatPr defaultRowHeight="13.2" x14ac:dyDescent="0.2"/>
  <cols>
    <col min="1" max="1" width="12.88671875" customWidth="1"/>
    <col min="2" max="2" width="16.21875" customWidth="1"/>
    <col min="3" max="3" width="7.44140625" customWidth="1"/>
    <col min="4" max="4" width="16.21875" customWidth="1"/>
    <col min="5" max="5" width="7.44140625" customWidth="1"/>
    <col min="6" max="6" width="16.21875" customWidth="1"/>
    <col min="7" max="7" width="7.44140625" customWidth="1"/>
    <col min="8" max="8" width="16.21875" customWidth="1"/>
    <col min="9" max="9" width="7.44140625" customWidth="1"/>
    <col min="10" max="10" width="16.21875" customWidth="1"/>
    <col min="11" max="11" width="7.44140625" customWidth="1"/>
    <col min="12" max="12" width="10.6640625" customWidth="1"/>
    <col min="13" max="13" width="7.44140625" customWidth="1"/>
    <col min="14" max="14" width="10.6640625" customWidth="1"/>
    <col min="15" max="15" width="7.44140625" customWidth="1"/>
    <col min="16" max="16" width="10.6640625" customWidth="1"/>
    <col min="17" max="17" width="7.44140625" customWidth="1"/>
    <col min="18" max="18" width="10.6640625" customWidth="1"/>
    <col min="19" max="19" width="7.44140625" customWidth="1"/>
    <col min="20" max="20" width="16.21875" customWidth="1"/>
    <col min="21" max="21" width="7.44140625" customWidth="1"/>
    <col min="22" max="22" width="16.21875" customWidth="1"/>
    <col min="23" max="23" width="7.44140625" customWidth="1"/>
    <col min="24" max="24" width="16.21875" customWidth="1"/>
    <col min="25" max="25" width="7.44140625" customWidth="1"/>
    <col min="26" max="26" width="22.21875" customWidth="1"/>
    <col min="27" max="27" width="7.44140625" customWidth="1"/>
  </cols>
  <sheetData>
    <row r="1" spans="1:27" ht="19.5" customHeight="1" x14ac:dyDescent="0.2">
      <c r="A1" s="1" t="s">
        <v>189</v>
      </c>
      <c r="B1" s="1"/>
      <c r="F1" s="954"/>
      <c r="G1" s="959"/>
      <c r="H1" s="959"/>
    </row>
    <row r="2" spans="1:27" ht="19.5" customHeight="1" x14ac:dyDescent="0.2">
      <c r="A2" s="129" t="s">
        <v>878</v>
      </c>
      <c r="B2" s="129"/>
    </row>
    <row r="3" spans="1:27" ht="17.25" customHeight="1" x14ac:dyDescent="0.2">
      <c r="A3" s="73" t="s">
        <v>524</v>
      </c>
      <c r="B3" s="1172" t="s">
        <v>507</v>
      </c>
      <c r="C3" s="1172"/>
      <c r="D3" s="1172"/>
      <c r="E3" s="1188"/>
      <c r="F3" s="1251" t="s">
        <v>190</v>
      </c>
      <c r="G3" s="1252"/>
      <c r="H3" s="1244" t="s">
        <v>191</v>
      </c>
      <c r="I3" s="1253"/>
      <c r="J3" s="1250" t="s">
        <v>192</v>
      </c>
      <c r="K3" s="1252"/>
      <c r="L3" s="1244" t="s">
        <v>193</v>
      </c>
      <c r="M3" s="1252"/>
      <c r="N3" s="1244" t="s">
        <v>194</v>
      </c>
      <c r="O3" s="1252"/>
      <c r="P3" s="1244" t="s">
        <v>329</v>
      </c>
      <c r="Q3" s="1252"/>
      <c r="R3" s="1244" t="s">
        <v>510</v>
      </c>
      <c r="S3" s="1252"/>
      <c r="T3" s="1251" t="s">
        <v>511</v>
      </c>
      <c r="U3" s="1253"/>
      <c r="V3" s="38"/>
      <c r="W3" s="38"/>
      <c r="X3" s="38"/>
      <c r="Y3" s="38"/>
      <c r="Z3" s="1498" t="s">
        <v>512</v>
      </c>
      <c r="AA3" s="1253"/>
    </row>
    <row r="4" spans="1:27" ht="17.25" customHeight="1" x14ac:dyDescent="0.2">
      <c r="A4" s="82"/>
      <c r="B4" s="1452" t="s">
        <v>508</v>
      </c>
      <c r="C4" s="1223"/>
      <c r="D4" s="1225" t="s">
        <v>509</v>
      </c>
      <c r="E4" s="1223"/>
      <c r="F4" s="1435"/>
      <c r="G4" s="1464"/>
      <c r="H4" s="1212"/>
      <c r="I4" s="1500"/>
      <c r="J4" s="1502"/>
      <c r="K4" s="1464"/>
      <c r="L4" s="1212"/>
      <c r="M4" s="1464"/>
      <c r="N4" s="1212"/>
      <c r="O4" s="1464"/>
      <c r="P4" s="1212"/>
      <c r="Q4" s="1464"/>
      <c r="R4" s="1212"/>
      <c r="S4" s="1464"/>
      <c r="T4" s="1503"/>
      <c r="U4" s="1504"/>
      <c r="V4" s="1501" t="s">
        <v>195</v>
      </c>
      <c r="W4" s="1501"/>
      <c r="X4" s="1211" t="s">
        <v>322</v>
      </c>
      <c r="Y4" s="1501"/>
      <c r="Z4" s="1499"/>
      <c r="AA4" s="1500"/>
    </row>
    <row r="5" spans="1:27" ht="17.25" customHeight="1" x14ac:dyDescent="0.2">
      <c r="A5" s="964"/>
      <c r="B5" s="88"/>
      <c r="C5" s="58" t="s">
        <v>100</v>
      </c>
      <c r="D5" s="11"/>
      <c r="E5" s="58" t="s">
        <v>100</v>
      </c>
      <c r="F5" s="6"/>
      <c r="G5" s="58" t="s">
        <v>100</v>
      </c>
      <c r="H5" s="16"/>
      <c r="I5" s="60" t="s">
        <v>100</v>
      </c>
      <c r="J5" s="23"/>
      <c r="K5" s="58" t="s">
        <v>100</v>
      </c>
      <c r="L5" s="6"/>
      <c r="M5" s="58" t="s">
        <v>100</v>
      </c>
      <c r="N5" s="6"/>
      <c r="O5" s="58" t="s">
        <v>100</v>
      </c>
      <c r="P5" s="6"/>
      <c r="Q5" s="58" t="s">
        <v>100</v>
      </c>
      <c r="R5" s="20"/>
      <c r="S5" s="58" t="s">
        <v>100</v>
      </c>
      <c r="T5" s="6"/>
      <c r="U5" s="60" t="s">
        <v>100</v>
      </c>
      <c r="V5" s="6"/>
      <c r="W5" s="58" t="s">
        <v>100</v>
      </c>
      <c r="X5" s="6"/>
      <c r="Y5" s="58" t="s">
        <v>100</v>
      </c>
      <c r="Z5" s="48"/>
      <c r="AA5" s="60" t="s">
        <v>100</v>
      </c>
    </row>
    <row r="6" spans="1:27" ht="17.25" customHeight="1" x14ac:dyDescent="0.2">
      <c r="A6" s="87" t="s">
        <v>521</v>
      </c>
      <c r="B6" s="85" t="s">
        <v>156</v>
      </c>
      <c r="C6" s="80" t="s">
        <v>109</v>
      </c>
      <c r="D6" s="80" t="s">
        <v>156</v>
      </c>
      <c r="E6" s="80" t="s">
        <v>109</v>
      </c>
      <c r="F6" s="80" t="s">
        <v>156</v>
      </c>
      <c r="G6" s="85" t="s">
        <v>109</v>
      </c>
      <c r="H6" s="80" t="s">
        <v>156</v>
      </c>
      <c r="I6" s="81" t="s">
        <v>109</v>
      </c>
      <c r="J6" s="90" t="s">
        <v>156</v>
      </c>
      <c r="K6" s="80" t="s">
        <v>109</v>
      </c>
      <c r="L6" s="80" t="s">
        <v>156</v>
      </c>
      <c r="M6" s="80" t="s">
        <v>109</v>
      </c>
      <c r="N6" s="80" t="s">
        <v>156</v>
      </c>
      <c r="O6" s="80" t="s">
        <v>109</v>
      </c>
      <c r="P6" s="80" t="s">
        <v>156</v>
      </c>
      <c r="Q6" s="80" t="s">
        <v>109</v>
      </c>
      <c r="R6" s="80" t="s">
        <v>156</v>
      </c>
      <c r="S6" s="80" t="s">
        <v>109</v>
      </c>
      <c r="T6" s="85" t="s">
        <v>156</v>
      </c>
      <c r="U6" s="81" t="s">
        <v>109</v>
      </c>
      <c r="V6" s="85" t="s">
        <v>156</v>
      </c>
      <c r="W6" s="80" t="s">
        <v>109</v>
      </c>
      <c r="X6" s="80" t="s">
        <v>156</v>
      </c>
      <c r="Y6" s="80" t="s">
        <v>109</v>
      </c>
      <c r="Z6" s="108" t="s">
        <v>156</v>
      </c>
      <c r="AA6" s="81" t="s">
        <v>109</v>
      </c>
    </row>
    <row r="7" spans="1:27" ht="15.75" customHeight="1" x14ac:dyDescent="0.2">
      <c r="A7" s="630" t="s">
        <v>274</v>
      </c>
      <c r="B7" s="373">
        <v>11507722</v>
      </c>
      <c r="C7" s="345">
        <v>35.950000000000003</v>
      </c>
      <c r="D7" s="346">
        <v>2512462</v>
      </c>
      <c r="E7" s="345">
        <v>7.8</v>
      </c>
      <c r="F7" s="346">
        <v>12518661</v>
      </c>
      <c r="G7" s="354">
        <v>39.11</v>
      </c>
      <c r="H7" s="346">
        <v>563094</v>
      </c>
      <c r="I7" s="425">
        <v>1.76</v>
      </c>
      <c r="J7" s="347">
        <v>2315664</v>
      </c>
      <c r="K7" s="355">
        <v>7.24</v>
      </c>
      <c r="L7" s="372">
        <v>0</v>
      </c>
      <c r="M7" s="346">
        <v>0</v>
      </c>
      <c r="N7" s="346">
        <v>1200</v>
      </c>
      <c r="O7" s="345">
        <v>0</v>
      </c>
      <c r="P7" s="355">
        <v>0</v>
      </c>
      <c r="Q7" s="345">
        <v>0</v>
      </c>
      <c r="R7" s="346">
        <v>0</v>
      </c>
      <c r="S7" s="345">
        <v>0</v>
      </c>
      <c r="T7" s="373">
        <v>2587617</v>
      </c>
      <c r="U7" s="353">
        <v>8.1</v>
      </c>
      <c r="V7" s="373">
        <v>2383938</v>
      </c>
      <c r="W7" s="345">
        <v>7.45</v>
      </c>
      <c r="X7" s="346">
        <v>0</v>
      </c>
      <c r="Y7" s="345">
        <v>0</v>
      </c>
      <c r="Z7" s="431">
        <v>32006420</v>
      </c>
      <c r="AA7" s="351">
        <v>100</v>
      </c>
    </row>
    <row r="8" spans="1:27" ht="15.75" customHeight="1" x14ac:dyDescent="0.2">
      <c r="A8" s="925" t="s">
        <v>533</v>
      </c>
      <c r="B8" s="285">
        <v>14565275</v>
      </c>
      <c r="C8" s="280">
        <v>36.6</v>
      </c>
      <c r="D8" s="284">
        <v>3212843</v>
      </c>
      <c r="E8" s="280">
        <v>8</v>
      </c>
      <c r="F8" s="284">
        <v>14466186</v>
      </c>
      <c r="G8" s="299">
        <v>36.200000000000003</v>
      </c>
      <c r="H8" s="284">
        <v>694336</v>
      </c>
      <c r="I8" s="298">
        <v>1.7</v>
      </c>
      <c r="J8" s="281">
        <v>2767721</v>
      </c>
      <c r="K8" s="280">
        <v>6.9</v>
      </c>
      <c r="L8" s="284" t="s">
        <v>673</v>
      </c>
      <c r="M8" s="284" t="s">
        <v>673</v>
      </c>
      <c r="N8" s="284" t="s">
        <v>673</v>
      </c>
      <c r="O8" s="280" t="s">
        <v>673</v>
      </c>
      <c r="P8" s="304" t="s">
        <v>673</v>
      </c>
      <c r="Q8" s="280" t="s">
        <v>673</v>
      </c>
      <c r="R8" s="284" t="s">
        <v>673</v>
      </c>
      <c r="S8" s="280" t="s">
        <v>673</v>
      </c>
      <c r="T8" s="285">
        <v>4249946</v>
      </c>
      <c r="U8" s="298">
        <v>10.6</v>
      </c>
      <c r="V8" s="285">
        <v>2892891</v>
      </c>
      <c r="W8" s="280">
        <v>7.3</v>
      </c>
      <c r="X8" s="284">
        <v>1328864</v>
      </c>
      <c r="Y8" s="280">
        <v>3.3</v>
      </c>
      <c r="Z8" s="296">
        <v>39956307</v>
      </c>
      <c r="AA8" s="283">
        <v>100</v>
      </c>
    </row>
    <row r="9" spans="1:27" ht="15.75" customHeight="1" x14ac:dyDescent="0.2">
      <c r="A9" s="630" t="s">
        <v>225</v>
      </c>
      <c r="B9" s="373">
        <v>12410159</v>
      </c>
      <c r="C9" s="345">
        <v>36.200000000000003</v>
      </c>
      <c r="D9" s="346">
        <v>3261468</v>
      </c>
      <c r="E9" s="345">
        <v>9.5</v>
      </c>
      <c r="F9" s="346">
        <v>15767801</v>
      </c>
      <c r="G9" s="354">
        <v>46</v>
      </c>
      <c r="H9" s="346">
        <v>686722</v>
      </c>
      <c r="I9" s="353">
        <v>2</v>
      </c>
      <c r="J9" s="350">
        <v>2082411</v>
      </c>
      <c r="K9" s="345">
        <v>6.1</v>
      </c>
      <c r="L9" s="346" t="s">
        <v>673</v>
      </c>
      <c r="M9" s="346" t="s">
        <v>673</v>
      </c>
      <c r="N9" s="346" t="s">
        <v>673</v>
      </c>
      <c r="O9" s="345" t="s">
        <v>673</v>
      </c>
      <c r="P9" s="355" t="s">
        <v>673</v>
      </c>
      <c r="Q9" s="345" t="s">
        <v>673</v>
      </c>
      <c r="R9" s="346">
        <v>404</v>
      </c>
      <c r="S9" s="345">
        <v>0</v>
      </c>
      <c r="T9" s="373">
        <v>50953</v>
      </c>
      <c r="U9" s="353">
        <v>0.2</v>
      </c>
      <c r="V9" s="373" t="s">
        <v>673</v>
      </c>
      <c r="W9" s="345" t="s">
        <v>673</v>
      </c>
      <c r="X9" s="346">
        <v>220</v>
      </c>
      <c r="Y9" s="345">
        <v>0</v>
      </c>
      <c r="Z9" s="431">
        <v>34259918</v>
      </c>
      <c r="AA9" s="351">
        <v>100</v>
      </c>
    </row>
    <row r="10" spans="1:27" ht="15.75" customHeight="1" x14ac:dyDescent="0.2">
      <c r="A10" s="925" t="s">
        <v>604</v>
      </c>
      <c r="B10" s="285">
        <v>10513259</v>
      </c>
      <c r="C10" s="280">
        <v>34.700000000000003</v>
      </c>
      <c r="D10" s="284">
        <v>2719218</v>
      </c>
      <c r="E10" s="280">
        <v>9</v>
      </c>
      <c r="F10" s="284">
        <v>14616108</v>
      </c>
      <c r="G10" s="280">
        <v>48.3</v>
      </c>
      <c r="H10" s="284">
        <v>570490</v>
      </c>
      <c r="I10" s="298">
        <v>1.9</v>
      </c>
      <c r="J10" s="281">
        <v>1838552</v>
      </c>
      <c r="K10" s="280">
        <v>6.1</v>
      </c>
      <c r="L10" s="284" t="s">
        <v>673</v>
      </c>
      <c r="M10" s="280" t="s">
        <v>673</v>
      </c>
      <c r="N10" s="284" t="s">
        <v>673</v>
      </c>
      <c r="O10" s="280" t="s">
        <v>673</v>
      </c>
      <c r="P10" s="304" t="s">
        <v>673</v>
      </c>
      <c r="Q10" s="280" t="s">
        <v>673</v>
      </c>
      <c r="R10" s="284">
        <v>6902</v>
      </c>
      <c r="S10" s="280">
        <v>0</v>
      </c>
      <c r="T10" s="285" t="s">
        <v>673</v>
      </c>
      <c r="U10" s="298" t="s">
        <v>673</v>
      </c>
      <c r="V10" s="285" t="s">
        <v>673</v>
      </c>
      <c r="W10" s="280" t="s">
        <v>673</v>
      </c>
      <c r="X10" s="284" t="s">
        <v>673</v>
      </c>
      <c r="Y10" s="304" t="s">
        <v>673</v>
      </c>
      <c r="Z10" s="296">
        <f>B10+D10+F10+H10+J10+R10</f>
        <v>30264529</v>
      </c>
      <c r="AA10" s="283">
        <f>C10+E10+G10+I10+K10+S10</f>
        <v>100</v>
      </c>
    </row>
    <row r="11" spans="1:27" ht="15.75" customHeight="1" x14ac:dyDescent="0.2">
      <c r="A11" s="630" t="s">
        <v>534</v>
      </c>
      <c r="B11" s="639">
        <v>16470232</v>
      </c>
      <c r="C11" s="622">
        <v>38.5</v>
      </c>
      <c r="D11" s="626">
        <v>4716467</v>
      </c>
      <c r="E11" s="622">
        <v>11</v>
      </c>
      <c r="F11" s="626">
        <v>16819689</v>
      </c>
      <c r="G11" s="634">
        <v>39.4</v>
      </c>
      <c r="H11" s="626">
        <v>616259</v>
      </c>
      <c r="I11" s="631">
        <v>1.5</v>
      </c>
      <c r="J11" s="623">
        <v>1968480</v>
      </c>
      <c r="K11" s="622">
        <v>4.5999999999999996</v>
      </c>
      <c r="L11" s="626">
        <v>0</v>
      </c>
      <c r="M11" s="622">
        <v>0</v>
      </c>
      <c r="N11" s="626">
        <v>0</v>
      </c>
      <c r="O11" s="622">
        <v>0</v>
      </c>
      <c r="P11" s="629">
        <v>0</v>
      </c>
      <c r="Q11" s="622">
        <v>0</v>
      </c>
      <c r="R11" s="626">
        <v>0</v>
      </c>
      <c r="S11" s="622">
        <v>0</v>
      </c>
      <c r="T11" s="639">
        <v>2153043</v>
      </c>
      <c r="U11" s="631">
        <v>5</v>
      </c>
      <c r="V11" s="639">
        <v>2098531</v>
      </c>
      <c r="W11" s="622">
        <v>4.9000000000000004</v>
      </c>
      <c r="X11" s="626">
        <v>0</v>
      </c>
      <c r="Y11" s="629">
        <v>0</v>
      </c>
      <c r="Z11" s="676">
        <v>42744170</v>
      </c>
      <c r="AA11" s="633">
        <v>100</v>
      </c>
    </row>
    <row r="12" spans="1:27" ht="15.75" customHeight="1" x14ac:dyDescent="0.2">
      <c r="A12" s="925" t="s">
        <v>284</v>
      </c>
      <c r="B12" s="281">
        <v>15437934</v>
      </c>
      <c r="C12" s="280">
        <v>35.299999999999997</v>
      </c>
      <c r="D12" s="284">
        <v>4489235</v>
      </c>
      <c r="E12" s="280">
        <v>10.3</v>
      </c>
      <c r="F12" s="284">
        <v>19507367</v>
      </c>
      <c r="G12" s="299">
        <v>44.6</v>
      </c>
      <c r="H12" s="284">
        <v>716778</v>
      </c>
      <c r="I12" s="298">
        <v>1.6</v>
      </c>
      <c r="J12" s="281">
        <v>2032349</v>
      </c>
      <c r="K12" s="280">
        <v>4.5999999999999996</v>
      </c>
      <c r="L12" s="284" t="s">
        <v>673</v>
      </c>
      <c r="M12" s="595" t="s">
        <v>673</v>
      </c>
      <c r="N12" s="284" t="s">
        <v>673</v>
      </c>
      <c r="O12" s="280" t="s">
        <v>673</v>
      </c>
      <c r="P12" s="300" t="s">
        <v>673</v>
      </c>
      <c r="Q12" s="595" t="s">
        <v>673</v>
      </c>
      <c r="R12" s="284">
        <v>7339</v>
      </c>
      <c r="S12" s="280">
        <v>0</v>
      </c>
      <c r="T12" s="285">
        <v>1545249</v>
      </c>
      <c r="U12" s="298">
        <v>3.6</v>
      </c>
      <c r="V12" s="284" t="s">
        <v>673</v>
      </c>
      <c r="W12" s="595" t="s">
        <v>673</v>
      </c>
      <c r="X12" s="284">
        <v>1512222</v>
      </c>
      <c r="Y12" s="304">
        <v>3.5</v>
      </c>
      <c r="Z12" s="296">
        <v>43736251</v>
      </c>
      <c r="AA12" s="283">
        <v>100</v>
      </c>
    </row>
    <row r="13" spans="1:27" ht="15.75" customHeight="1" x14ac:dyDescent="0.2">
      <c r="A13" s="630" t="s">
        <v>660</v>
      </c>
      <c r="B13" s="639">
        <v>13501260</v>
      </c>
      <c r="C13" s="622">
        <v>37.5</v>
      </c>
      <c r="D13" s="626">
        <v>3366185</v>
      </c>
      <c r="E13" s="622">
        <v>9.3000000000000007</v>
      </c>
      <c r="F13" s="626">
        <v>14562185</v>
      </c>
      <c r="G13" s="634">
        <v>40.4</v>
      </c>
      <c r="H13" s="626">
        <v>598755</v>
      </c>
      <c r="I13" s="631">
        <v>1.7</v>
      </c>
      <c r="J13" s="623">
        <v>1396078</v>
      </c>
      <c r="K13" s="622">
        <v>3.9</v>
      </c>
      <c r="L13" s="626" t="s">
        <v>673</v>
      </c>
      <c r="M13" s="622" t="s">
        <v>673</v>
      </c>
      <c r="N13" s="626" t="s">
        <v>673</v>
      </c>
      <c r="O13" s="622" t="s">
        <v>673</v>
      </c>
      <c r="P13" s="629" t="s">
        <v>673</v>
      </c>
      <c r="Q13" s="622" t="s">
        <v>673</v>
      </c>
      <c r="R13" s="626" t="s">
        <v>673</v>
      </c>
      <c r="S13" s="622" t="s">
        <v>673</v>
      </c>
      <c r="T13" s="639">
        <v>2581472</v>
      </c>
      <c r="U13" s="631">
        <v>7.2</v>
      </c>
      <c r="V13" s="639">
        <v>2526616</v>
      </c>
      <c r="W13" s="622">
        <v>7</v>
      </c>
      <c r="X13" s="626" t="s">
        <v>673</v>
      </c>
      <c r="Y13" s="629" t="s">
        <v>673</v>
      </c>
      <c r="Z13" s="676">
        <v>36005935</v>
      </c>
      <c r="AA13" s="633">
        <v>100</v>
      </c>
    </row>
    <row r="14" spans="1:27" ht="15.75" customHeight="1" x14ac:dyDescent="0.2">
      <c r="A14" s="925" t="s">
        <v>639</v>
      </c>
      <c r="B14" s="285">
        <v>15635785</v>
      </c>
      <c r="C14" s="280">
        <v>38.506900000000002</v>
      </c>
      <c r="D14" s="284">
        <v>3215761</v>
      </c>
      <c r="E14" s="280">
        <v>7.9196</v>
      </c>
      <c r="F14" s="284">
        <v>16313429</v>
      </c>
      <c r="G14" s="299">
        <v>40.175800000000002</v>
      </c>
      <c r="H14" s="284">
        <v>735275</v>
      </c>
      <c r="I14" s="298">
        <v>1.81</v>
      </c>
      <c r="J14" s="281">
        <v>1934195</v>
      </c>
      <c r="K14" s="280">
        <v>4.7633999999999999</v>
      </c>
      <c r="L14" s="284" t="s">
        <v>673</v>
      </c>
      <c r="M14" s="280" t="s">
        <v>673</v>
      </c>
      <c r="N14" s="284" t="s">
        <v>673</v>
      </c>
      <c r="O14" s="280" t="s">
        <v>673</v>
      </c>
      <c r="P14" s="304" t="s">
        <v>673</v>
      </c>
      <c r="Q14" s="280" t="s">
        <v>673</v>
      </c>
      <c r="R14" s="284" t="s">
        <v>673</v>
      </c>
      <c r="S14" s="280" t="s">
        <v>673</v>
      </c>
      <c r="T14" s="285">
        <v>2770625</v>
      </c>
      <c r="U14" s="298">
        <v>6.8232999999999997</v>
      </c>
      <c r="V14" s="285">
        <v>2654494</v>
      </c>
      <c r="W14" s="280">
        <v>6.5373000000000001</v>
      </c>
      <c r="X14" s="284" t="s">
        <v>673</v>
      </c>
      <c r="Y14" s="304" t="s">
        <v>673</v>
      </c>
      <c r="Z14" s="296">
        <v>40605070</v>
      </c>
      <c r="AA14" s="283">
        <v>100</v>
      </c>
    </row>
    <row r="15" spans="1:27" ht="15.75" customHeight="1" x14ac:dyDescent="0.2">
      <c r="A15" s="630" t="s">
        <v>535</v>
      </c>
      <c r="B15" s="639">
        <v>17803443</v>
      </c>
      <c r="C15" s="622">
        <v>34.700000000000003</v>
      </c>
      <c r="D15" s="626">
        <v>5075162</v>
      </c>
      <c r="E15" s="622">
        <v>9.9</v>
      </c>
      <c r="F15" s="626">
        <v>19236246</v>
      </c>
      <c r="G15" s="634">
        <v>37.5</v>
      </c>
      <c r="H15" s="626">
        <v>773380</v>
      </c>
      <c r="I15" s="631">
        <v>1.5</v>
      </c>
      <c r="J15" s="623">
        <v>2945638</v>
      </c>
      <c r="K15" s="622">
        <v>5.8</v>
      </c>
      <c r="L15" s="626">
        <v>0</v>
      </c>
      <c r="M15" s="622">
        <v>0</v>
      </c>
      <c r="N15" s="626">
        <v>0</v>
      </c>
      <c r="O15" s="622">
        <v>0</v>
      </c>
      <c r="P15" s="629">
        <v>0</v>
      </c>
      <c r="Q15" s="622">
        <v>0</v>
      </c>
      <c r="R15" s="626">
        <v>0</v>
      </c>
      <c r="S15" s="622">
        <v>0</v>
      </c>
      <c r="T15" s="639">
        <v>5448519</v>
      </c>
      <c r="U15" s="631">
        <v>10.6</v>
      </c>
      <c r="V15" s="639">
        <v>3419633</v>
      </c>
      <c r="W15" s="622">
        <v>6.7</v>
      </c>
      <c r="X15" s="626">
        <v>1968422</v>
      </c>
      <c r="Y15" s="629">
        <v>3.8</v>
      </c>
      <c r="Z15" s="676">
        <v>51282388</v>
      </c>
      <c r="AA15" s="633">
        <v>100</v>
      </c>
    </row>
    <row r="16" spans="1:27" ht="15.75" customHeight="1" x14ac:dyDescent="0.2">
      <c r="A16" s="925" t="s">
        <v>536</v>
      </c>
      <c r="B16" s="285">
        <v>16916970</v>
      </c>
      <c r="C16" s="280">
        <v>33.4</v>
      </c>
      <c r="D16" s="284">
        <v>4797977</v>
      </c>
      <c r="E16" s="280">
        <v>9.5</v>
      </c>
      <c r="F16" s="284">
        <v>19687531</v>
      </c>
      <c r="G16" s="299">
        <v>38.9</v>
      </c>
      <c r="H16" s="284">
        <v>844947</v>
      </c>
      <c r="I16" s="298">
        <v>1.7</v>
      </c>
      <c r="J16" s="281">
        <v>2793121</v>
      </c>
      <c r="K16" s="280">
        <v>5.5</v>
      </c>
      <c r="L16" s="284" t="s">
        <v>673</v>
      </c>
      <c r="M16" s="280" t="s">
        <v>673</v>
      </c>
      <c r="N16" s="284" t="s">
        <v>673</v>
      </c>
      <c r="O16" s="280" t="s">
        <v>673</v>
      </c>
      <c r="P16" s="304" t="s">
        <v>673</v>
      </c>
      <c r="Q16" s="280" t="s">
        <v>673</v>
      </c>
      <c r="R16" s="284">
        <v>2</v>
      </c>
      <c r="S16" s="280">
        <v>0</v>
      </c>
      <c r="T16" s="285">
        <v>5547371</v>
      </c>
      <c r="U16" s="298">
        <v>11</v>
      </c>
      <c r="V16" s="285">
        <v>3002298</v>
      </c>
      <c r="W16" s="280">
        <v>5.9</v>
      </c>
      <c r="X16" s="284">
        <v>2446772</v>
      </c>
      <c r="Y16" s="304">
        <v>4.8</v>
      </c>
      <c r="Z16" s="296">
        <v>50587919</v>
      </c>
      <c r="AA16" s="283">
        <v>100</v>
      </c>
    </row>
    <row r="17" spans="1:27" ht="15.75" customHeight="1" x14ac:dyDescent="0.2">
      <c r="A17" s="630" t="s">
        <v>708</v>
      </c>
      <c r="B17" s="931">
        <v>16591805</v>
      </c>
      <c r="C17" s="361">
        <v>39.6</v>
      </c>
      <c r="D17" s="360">
        <v>5145575</v>
      </c>
      <c r="E17" s="345">
        <v>12.3</v>
      </c>
      <c r="F17" s="346">
        <v>16011801</v>
      </c>
      <c r="G17" s="354">
        <v>38.200000000000003</v>
      </c>
      <c r="H17" s="346">
        <v>609625</v>
      </c>
      <c r="I17" s="353">
        <v>1.5</v>
      </c>
      <c r="J17" s="350">
        <v>1910309</v>
      </c>
      <c r="K17" s="345">
        <v>4.5999999999999996</v>
      </c>
      <c r="L17" s="346" t="s">
        <v>673</v>
      </c>
      <c r="M17" s="346" t="s">
        <v>673</v>
      </c>
      <c r="N17" s="346" t="s">
        <v>673</v>
      </c>
      <c r="O17" s="345" t="s">
        <v>673</v>
      </c>
      <c r="P17" s="355" t="s">
        <v>673</v>
      </c>
      <c r="Q17" s="345" t="s">
        <v>673</v>
      </c>
      <c r="R17" s="346" t="s">
        <v>673</v>
      </c>
      <c r="S17" s="345" t="s">
        <v>673</v>
      </c>
      <c r="T17" s="373">
        <v>1639019</v>
      </c>
      <c r="U17" s="353">
        <v>3.9</v>
      </c>
      <c r="V17" s="373">
        <v>1639019</v>
      </c>
      <c r="W17" s="345">
        <v>3.9</v>
      </c>
      <c r="X17" s="346" t="s">
        <v>673</v>
      </c>
      <c r="Y17" s="355" t="s">
        <v>673</v>
      </c>
      <c r="Z17" s="432">
        <v>41908134</v>
      </c>
      <c r="AA17" s="351">
        <v>100</v>
      </c>
    </row>
    <row r="18" spans="1:27" ht="15.75" customHeight="1" x14ac:dyDescent="0.2">
      <c r="A18" s="925" t="s">
        <v>537</v>
      </c>
      <c r="B18" s="285">
        <v>33339619</v>
      </c>
      <c r="C18" s="280">
        <v>35.799999999999997</v>
      </c>
      <c r="D18" s="284">
        <v>10688745</v>
      </c>
      <c r="E18" s="280">
        <v>11.5</v>
      </c>
      <c r="F18" s="284">
        <v>35645970</v>
      </c>
      <c r="G18" s="299">
        <v>38.299999999999997</v>
      </c>
      <c r="H18" s="284">
        <v>1079365</v>
      </c>
      <c r="I18" s="298">
        <v>1.2</v>
      </c>
      <c r="J18" s="281">
        <v>3567156</v>
      </c>
      <c r="K18" s="280">
        <v>3.8</v>
      </c>
      <c r="L18" s="284">
        <v>0</v>
      </c>
      <c r="M18" s="595">
        <v>0</v>
      </c>
      <c r="N18" s="284">
        <v>0</v>
      </c>
      <c r="O18" s="280">
        <v>0</v>
      </c>
      <c r="P18" s="300">
        <v>0</v>
      </c>
      <c r="Q18" s="595">
        <v>0</v>
      </c>
      <c r="R18" s="284">
        <v>19</v>
      </c>
      <c r="S18" s="280">
        <v>0</v>
      </c>
      <c r="T18" s="285">
        <v>8790647</v>
      </c>
      <c r="U18" s="298">
        <v>9.4</v>
      </c>
      <c r="V18" s="285">
        <v>5281500</v>
      </c>
      <c r="W18" s="595">
        <v>5.7</v>
      </c>
      <c r="X18" s="284">
        <v>3478003</v>
      </c>
      <c r="Y18" s="280">
        <v>3.7</v>
      </c>
      <c r="Z18" s="296">
        <v>93111521</v>
      </c>
      <c r="AA18" s="283">
        <v>100</v>
      </c>
    </row>
    <row r="19" spans="1:27" ht="15.75" customHeight="1" x14ac:dyDescent="0.2">
      <c r="A19" s="630" t="s">
        <v>400</v>
      </c>
      <c r="B19" s="373">
        <v>19423060</v>
      </c>
      <c r="C19" s="345">
        <v>36.299999999999997</v>
      </c>
      <c r="D19" s="346">
        <v>5038164</v>
      </c>
      <c r="E19" s="345">
        <v>9.4</v>
      </c>
      <c r="F19" s="346">
        <v>22061518</v>
      </c>
      <c r="G19" s="354">
        <v>41.3</v>
      </c>
      <c r="H19" s="346">
        <v>872354</v>
      </c>
      <c r="I19" s="353">
        <v>1.6</v>
      </c>
      <c r="J19" s="350">
        <v>2125492</v>
      </c>
      <c r="K19" s="345">
        <v>4</v>
      </c>
      <c r="L19" s="346" t="s">
        <v>673</v>
      </c>
      <c r="M19" s="346" t="s">
        <v>673</v>
      </c>
      <c r="N19" s="346">
        <v>0</v>
      </c>
      <c r="O19" s="345">
        <v>0</v>
      </c>
      <c r="P19" s="355" t="s">
        <v>673</v>
      </c>
      <c r="Q19" s="345" t="s">
        <v>673</v>
      </c>
      <c r="R19" s="346" t="s">
        <v>673</v>
      </c>
      <c r="S19" s="345" t="s">
        <v>673</v>
      </c>
      <c r="T19" s="373">
        <v>3919089</v>
      </c>
      <c r="U19" s="353">
        <v>7.3</v>
      </c>
      <c r="V19" s="373">
        <v>2092281</v>
      </c>
      <c r="W19" s="345">
        <v>3.9</v>
      </c>
      <c r="X19" s="346">
        <v>1782465</v>
      </c>
      <c r="Y19" s="345">
        <v>3.3</v>
      </c>
      <c r="Z19" s="431">
        <f>T19+J19+H19+F19+D19+B19</f>
        <v>53439677</v>
      </c>
      <c r="AA19" s="351">
        <v>100</v>
      </c>
    </row>
    <row r="20" spans="1:27" ht="15.75" customHeight="1" x14ac:dyDescent="0.2">
      <c r="A20" s="925" t="s">
        <v>538</v>
      </c>
      <c r="B20" s="285">
        <v>21624829</v>
      </c>
      <c r="C20" s="280">
        <v>34.9</v>
      </c>
      <c r="D20" s="284">
        <v>6633983</v>
      </c>
      <c r="E20" s="280">
        <v>10.7</v>
      </c>
      <c r="F20" s="284">
        <v>24948947</v>
      </c>
      <c r="G20" s="299">
        <v>40.299999999999997</v>
      </c>
      <c r="H20" s="284">
        <v>919136</v>
      </c>
      <c r="I20" s="298">
        <v>1.5</v>
      </c>
      <c r="J20" s="281">
        <v>2362561</v>
      </c>
      <c r="K20" s="280">
        <v>3.8</v>
      </c>
      <c r="L20" s="284" t="s">
        <v>673</v>
      </c>
      <c r="M20" s="284" t="s">
        <v>673</v>
      </c>
      <c r="N20" s="284" t="s">
        <v>673</v>
      </c>
      <c r="O20" s="280" t="s">
        <v>673</v>
      </c>
      <c r="P20" s="284" t="s">
        <v>673</v>
      </c>
      <c r="Q20" s="280" t="s">
        <v>673</v>
      </c>
      <c r="R20" s="284" t="s">
        <v>673</v>
      </c>
      <c r="S20" s="280" t="s">
        <v>673</v>
      </c>
      <c r="T20" s="285">
        <v>5441346</v>
      </c>
      <c r="U20" s="298">
        <v>8.8000000000000007</v>
      </c>
      <c r="V20" s="285">
        <v>2930818</v>
      </c>
      <c r="W20" s="280">
        <v>4.7</v>
      </c>
      <c r="X20" s="284">
        <v>2472239</v>
      </c>
      <c r="Y20" s="280">
        <v>4</v>
      </c>
      <c r="Z20" s="296">
        <v>61930802</v>
      </c>
      <c r="AA20" s="283">
        <v>99.999999999999986</v>
      </c>
    </row>
    <row r="21" spans="1:27" ht="15.75" customHeight="1" x14ac:dyDescent="0.2">
      <c r="A21" s="630" t="s">
        <v>539</v>
      </c>
      <c r="B21" s="373">
        <v>21641806</v>
      </c>
      <c r="C21" s="345">
        <v>37.799999999999997</v>
      </c>
      <c r="D21" s="346">
        <v>4606227</v>
      </c>
      <c r="E21" s="345">
        <v>8.1</v>
      </c>
      <c r="F21" s="346">
        <v>22595830</v>
      </c>
      <c r="G21" s="354">
        <v>39.5</v>
      </c>
      <c r="H21" s="346">
        <v>565799</v>
      </c>
      <c r="I21" s="353">
        <v>1</v>
      </c>
      <c r="J21" s="350">
        <v>2029424</v>
      </c>
      <c r="K21" s="345">
        <v>3.5</v>
      </c>
      <c r="L21" s="346" t="s">
        <v>673</v>
      </c>
      <c r="M21" s="346" t="s">
        <v>673</v>
      </c>
      <c r="N21" s="346" t="s">
        <v>673</v>
      </c>
      <c r="O21" s="345" t="s">
        <v>673</v>
      </c>
      <c r="P21" s="355" t="s">
        <v>673</v>
      </c>
      <c r="Q21" s="345" t="s">
        <v>673</v>
      </c>
      <c r="R21" s="346" t="s">
        <v>673</v>
      </c>
      <c r="S21" s="345" t="s">
        <v>673</v>
      </c>
      <c r="T21" s="373">
        <v>5786105</v>
      </c>
      <c r="U21" s="353">
        <v>10.1</v>
      </c>
      <c r="V21" s="373">
        <v>4109872</v>
      </c>
      <c r="W21" s="345">
        <v>7.2</v>
      </c>
      <c r="X21" s="346">
        <v>1676233</v>
      </c>
      <c r="Y21" s="345">
        <v>2.9</v>
      </c>
      <c r="Z21" s="431">
        <v>57225191</v>
      </c>
      <c r="AA21" s="351">
        <v>100</v>
      </c>
    </row>
    <row r="22" spans="1:27" ht="15.75" customHeight="1" x14ac:dyDescent="0.2">
      <c r="A22" s="925" t="s">
        <v>707</v>
      </c>
      <c r="B22" s="285">
        <v>39077470</v>
      </c>
      <c r="C22" s="280">
        <v>40.6</v>
      </c>
      <c r="D22" s="284">
        <v>4841618</v>
      </c>
      <c r="E22" s="280">
        <v>5</v>
      </c>
      <c r="F22" s="284">
        <v>37263707</v>
      </c>
      <c r="G22" s="299">
        <v>38.700000000000003</v>
      </c>
      <c r="H22" s="284">
        <v>598306</v>
      </c>
      <c r="I22" s="298">
        <v>0.6</v>
      </c>
      <c r="J22" s="281">
        <v>4239294</v>
      </c>
      <c r="K22" s="280">
        <v>4.4000000000000004</v>
      </c>
      <c r="L22" s="210" t="s">
        <v>673</v>
      </c>
      <c r="M22" s="210" t="s">
        <v>673</v>
      </c>
      <c r="N22" s="210" t="s">
        <v>673</v>
      </c>
      <c r="O22" s="192" t="s">
        <v>673</v>
      </c>
      <c r="P22" s="340" t="s">
        <v>673</v>
      </c>
      <c r="Q22" s="192" t="s">
        <v>673</v>
      </c>
      <c r="R22" s="210" t="s">
        <v>673</v>
      </c>
      <c r="S22" s="192" t="s">
        <v>673</v>
      </c>
      <c r="T22" s="285">
        <v>10233340</v>
      </c>
      <c r="U22" s="298">
        <v>10.7</v>
      </c>
      <c r="V22" s="285">
        <v>8717629</v>
      </c>
      <c r="W22" s="280">
        <v>9.1</v>
      </c>
      <c r="X22" s="284">
        <v>1515711</v>
      </c>
      <c r="Y22" s="280">
        <v>1.6</v>
      </c>
      <c r="Z22" s="296">
        <v>96253735</v>
      </c>
      <c r="AA22" s="283">
        <v>100</v>
      </c>
    </row>
    <row r="23" spans="1:27" ht="15.75" customHeight="1" x14ac:dyDescent="0.2">
      <c r="A23" s="630" t="s">
        <v>540</v>
      </c>
      <c r="B23" s="373">
        <v>21241734</v>
      </c>
      <c r="C23" s="345">
        <v>43.5</v>
      </c>
      <c r="D23" s="346">
        <v>3220668</v>
      </c>
      <c r="E23" s="345">
        <v>6.6</v>
      </c>
      <c r="F23" s="346">
        <v>18556475</v>
      </c>
      <c r="G23" s="354">
        <v>38</v>
      </c>
      <c r="H23" s="346">
        <v>399279</v>
      </c>
      <c r="I23" s="353">
        <v>0.8</v>
      </c>
      <c r="J23" s="350">
        <v>2234996</v>
      </c>
      <c r="K23" s="345">
        <v>4.5999999999999996</v>
      </c>
      <c r="L23" s="346" t="s">
        <v>673</v>
      </c>
      <c r="M23" s="346" t="s">
        <v>673</v>
      </c>
      <c r="N23" s="346" t="s">
        <v>673</v>
      </c>
      <c r="O23" s="345" t="s">
        <v>673</v>
      </c>
      <c r="P23" s="355" t="s">
        <v>673</v>
      </c>
      <c r="Q23" s="345" t="s">
        <v>673</v>
      </c>
      <c r="R23" s="346" t="s">
        <v>673</v>
      </c>
      <c r="S23" s="345" t="s">
        <v>673</v>
      </c>
      <c r="T23" s="373">
        <v>3162743</v>
      </c>
      <c r="U23" s="353">
        <v>6.5</v>
      </c>
      <c r="V23" s="373">
        <v>2420441</v>
      </c>
      <c r="W23" s="345">
        <v>5</v>
      </c>
      <c r="X23" s="346">
        <v>742302</v>
      </c>
      <c r="Y23" s="345">
        <v>1.5</v>
      </c>
      <c r="Z23" s="431">
        <v>48815895</v>
      </c>
      <c r="AA23" s="351">
        <v>100</v>
      </c>
    </row>
    <row r="24" spans="1:27" ht="15.75" customHeight="1" x14ac:dyDescent="0.2">
      <c r="A24" s="925" t="s">
        <v>541</v>
      </c>
      <c r="B24" s="213">
        <v>44419587</v>
      </c>
      <c r="C24" s="192">
        <v>44.3</v>
      </c>
      <c r="D24" s="210">
        <v>6313249</v>
      </c>
      <c r="E24" s="192">
        <v>6.3</v>
      </c>
      <c r="F24" s="210">
        <v>35769307</v>
      </c>
      <c r="G24" s="339">
        <v>35.700000000000003</v>
      </c>
      <c r="H24" s="210">
        <v>556700</v>
      </c>
      <c r="I24" s="214">
        <v>0.6</v>
      </c>
      <c r="J24" s="201">
        <v>3534113</v>
      </c>
      <c r="K24" s="192">
        <v>3.5</v>
      </c>
      <c r="L24" s="210">
        <v>0</v>
      </c>
      <c r="M24" s="210">
        <v>0</v>
      </c>
      <c r="N24" s="210">
        <v>0</v>
      </c>
      <c r="O24" s="192">
        <v>0</v>
      </c>
      <c r="P24" s="340">
        <v>0</v>
      </c>
      <c r="Q24" s="192">
        <v>0</v>
      </c>
      <c r="R24" s="210">
        <v>0</v>
      </c>
      <c r="S24" s="192">
        <v>0</v>
      </c>
      <c r="T24" s="213">
        <v>9574392</v>
      </c>
      <c r="U24" s="214">
        <v>9.6</v>
      </c>
      <c r="V24" s="213">
        <v>7562453</v>
      </c>
      <c r="W24" s="192">
        <v>7.6</v>
      </c>
      <c r="X24" s="284">
        <v>2006529</v>
      </c>
      <c r="Y24" s="280">
        <v>2</v>
      </c>
      <c r="Z24" s="296">
        <v>100167348</v>
      </c>
      <c r="AA24" s="202">
        <v>100</v>
      </c>
    </row>
    <row r="25" spans="1:27" ht="15.75" customHeight="1" x14ac:dyDescent="0.2">
      <c r="A25" s="630" t="s">
        <v>223</v>
      </c>
      <c r="B25" s="373">
        <v>28359533</v>
      </c>
      <c r="C25" s="345">
        <v>41.7</v>
      </c>
      <c r="D25" s="346">
        <v>4964353</v>
      </c>
      <c r="E25" s="345">
        <v>7.3</v>
      </c>
      <c r="F25" s="346">
        <v>25140715</v>
      </c>
      <c r="G25" s="354">
        <v>37</v>
      </c>
      <c r="H25" s="346">
        <v>491695</v>
      </c>
      <c r="I25" s="353">
        <v>0.7</v>
      </c>
      <c r="J25" s="350">
        <v>2396482</v>
      </c>
      <c r="K25" s="345">
        <v>3.5</v>
      </c>
      <c r="L25" s="518" t="s">
        <v>673</v>
      </c>
      <c r="M25" s="518" t="s">
        <v>673</v>
      </c>
      <c r="N25" s="518" t="s">
        <v>673</v>
      </c>
      <c r="O25" s="518" t="s">
        <v>673</v>
      </c>
      <c r="P25" s="518" t="s">
        <v>673</v>
      </c>
      <c r="Q25" s="518" t="s">
        <v>673</v>
      </c>
      <c r="R25" s="518" t="s">
        <v>673</v>
      </c>
      <c r="S25" s="518" t="s">
        <v>673</v>
      </c>
      <c r="T25" s="373">
        <v>6675687</v>
      </c>
      <c r="U25" s="353">
        <v>9.8000000000000007</v>
      </c>
      <c r="V25" s="373">
        <v>5229189</v>
      </c>
      <c r="W25" s="345">
        <v>7.7</v>
      </c>
      <c r="X25" s="346">
        <v>1446498</v>
      </c>
      <c r="Y25" s="345">
        <v>2.1</v>
      </c>
      <c r="Z25" s="431">
        <v>68028465</v>
      </c>
      <c r="AA25" s="351">
        <v>100</v>
      </c>
    </row>
    <row r="26" spans="1:27" ht="15.75" customHeight="1" x14ac:dyDescent="0.2">
      <c r="A26" s="925" t="s">
        <v>542</v>
      </c>
      <c r="B26" s="285">
        <v>36573844</v>
      </c>
      <c r="C26" s="280">
        <v>40.4</v>
      </c>
      <c r="D26" s="284">
        <v>5380560</v>
      </c>
      <c r="E26" s="280">
        <v>5.9</v>
      </c>
      <c r="F26" s="284">
        <v>35728309</v>
      </c>
      <c r="G26" s="299">
        <v>39.4</v>
      </c>
      <c r="H26" s="284">
        <v>714956</v>
      </c>
      <c r="I26" s="298">
        <v>0.8</v>
      </c>
      <c r="J26" s="281">
        <v>3182156</v>
      </c>
      <c r="K26" s="280">
        <v>3.5</v>
      </c>
      <c r="L26" s="284" t="s">
        <v>673</v>
      </c>
      <c r="M26" s="284" t="s">
        <v>673</v>
      </c>
      <c r="N26" s="284" t="s">
        <v>673</v>
      </c>
      <c r="O26" s="280" t="s">
        <v>673</v>
      </c>
      <c r="P26" s="304" t="s">
        <v>673</v>
      </c>
      <c r="Q26" s="280" t="s">
        <v>673</v>
      </c>
      <c r="R26" s="284" t="s">
        <v>673</v>
      </c>
      <c r="S26" s="280" t="s">
        <v>673</v>
      </c>
      <c r="T26" s="285">
        <v>9023089</v>
      </c>
      <c r="U26" s="298">
        <v>10</v>
      </c>
      <c r="V26" s="285">
        <v>6949074</v>
      </c>
      <c r="W26" s="280">
        <v>7.7</v>
      </c>
      <c r="X26" s="284">
        <v>2074015</v>
      </c>
      <c r="Y26" s="280">
        <v>2.2999999999999998</v>
      </c>
      <c r="Z26" s="296">
        <v>90602914</v>
      </c>
      <c r="AA26" s="283">
        <v>100</v>
      </c>
    </row>
    <row r="27" spans="1:27" ht="15.75" customHeight="1" x14ac:dyDescent="0.2">
      <c r="A27" s="630" t="s">
        <v>543</v>
      </c>
      <c r="B27" s="373">
        <v>23667183</v>
      </c>
      <c r="C27" s="345">
        <f>B27/Z27*100</f>
        <v>39.351824740329349</v>
      </c>
      <c r="D27" s="346">
        <v>4266212</v>
      </c>
      <c r="E27" s="345">
        <f>D27/Z27*100</f>
        <v>7.0935027176276089</v>
      </c>
      <c r="F27" s="346">
        <v>22791451</v>
      </c>
      <c r="G27" s="354">
        <f>F27/Z27*100</f>
        <v>37.895730359198396</v>
      </c>
      <c r="H27" s="346">
        <v>520610</v>
      </c>
      <c r="I27" s="353">
        <f>H27/Z27*100</f>
        <v>0.86562703630858229</v>
      </c>
      <c r="J27" s="350">
        <v>2656262</v>
      </c>
      <c r="K27" s="345">
        <f>J27/Z27*100</f>
        <v>4.4166116723057707</v>
      </c>
      <c r="L27" s="346" t="s">
        <v>673</v>
      </c>
      <c r="M27" s="518" t="s">
        <v>673</v>
      </c>
      <c r="N27" s="518">
        <v>1273</v>
      </c>
      <c r="O27" s="518">
        <f>N27/Z27*100</f>
        <v>2.1166385916921021E-3</v>
      </c>
      <c r="P27" s="518" t="s">
        <v>673</v>
      </c>
      <c r="Q27" s="518" t="s">
        <v>673</v>
      </c>
      <c r="R27" s="518" t="s">
        <v>673</v>
      </c>
      <c r="S27" s="518" t="s">
        <v>673</v>
      </c>
      <c r="T27" s="373">
        <v>6239539</v>
      </c>
      <c r="U27" s="353">
        <v>10.3</v>
      </c>
      <c r="V27" s="373">
        <v>1587954</v>
      </c>
      <c r="W27" s="345">
        <f>V27/Z27*100</f>
        <v>2.6403179247697093</v>
      </c>
      <c r="X27" s="346">
        <v>4651585</v>
      </c>
      <c r="Y27" s="345">
        <f>X27/Z27*100</f>
        <v>7.7342689108688978</v>
      </c>
      <c r="Z27" s="431">
        <v>60142530</v>
      </c>
      <c r="AA27" s="351">
        <v>100</v>
      </c>
    </row>
    <row r="28" spans="1:27" ht="15.75" customHeight="1" x14ac:dyDescent="0.2">
      <c r="A28" s="925" t="s">
        <v>227</v>
      </c>
      <c r="B28" s="285">
        <v>24466410</v>
      </c>
      <c r="C28" s="280">
        <v>32.700000000000003</v>
      </c>
      <c r="D28" s="284">
        <v>8248759</v>
      </c>
      <c r="E28" s="280">
        <v>11</v>
      </c>
      <c r="F28" s="284">
        <v>30707360</v>
      </c>
      <c r="G28" s="299">
        <v>41</v>
      </c>
      <c r="H28" s="284">
        <v>1052533</v>
      </c>
      <c r="I28" s="298">
        <v>1.4</v>
      </c>
      <c r="J28" s="281">
        <v>2688168</v>
      </c>
      <c r="K28" s="280">
        <v>3.6</v>
      </c>
      <c r="L28" s="284" t="s">
        <v>673</v>
      </c>
      <c r="M28" s="284" t="s">
        <v>673</v>
      </c>
      <c r="N28" s="284" t="s">
        <v>673</v>
      </c>
      <c r="O28" s="280" t="s">
        <v>673</v>
      </c>
      <c r="P28" s="304" t="s">
        <v>673</v>
      </c>
      <c r="Q28" s="280" t="s">
        <v>673</v>
      </c>
      <c r="R28" s="284" t="s">
        <v>673</v>
      </c>
      <c r="S28" s="280" t="s">
        <v>673</v>
      </c>
      <c r="T28" s="285">
        <v>7730740</v>
      </c>
      <c r="U28" s="298">
        <v>10.3</v>
      </c>
      <c r="V28" s="285">
        <v>3941946</v>
      </c>
      <c r="W28" s="280">
        <v>5.3</v>
      </c>
      <c r="X28" s="284">
        <v>3685149</v>
      </c>
      <c r="Y28" s="280">
        <v>4.9000000000000004</v>
      </c>
      <c r="Z28" s="296">
        <v>74893970</v>
      </c>
      <c r="AA28" s="283">
        <v>100</v>
      </c>
    </row>
    <row r="29" spans="1:27" ht="15.75" customHeight="1" x14ac:dyDescent="0.2">
      <c r="A29" s="630" t="s">
        <v>544</v>
      </c>
      <c r="B29" s="373">
        <v>28490571</v>
      </c>
      <c r="C29" s="345">
        <v>34.700000000000003</v>
      </c>
      <c r="D29" s="346">
        <v>9754052</v>
      </c>
      <c r="E29" s="345">
        <v>11.9</v>
      </c>
      <c r="F29" s="346">
        <v>30862567</v>
      </c>
      <c r="G29" s="354">
        <v>37.6</v>
      </c>
      <c r="H29" s="346">
        <v>964364</v>
      </c>
      <c r="I29" s="353">
        <v>1.2</v>
      </c>
      <c r="J29" s="350">
        <v>3138803</v>
      </c>
      <c r="K29" s="345">
        <v>3.8</v>
      </c>
      <c r="L29" s="346" t="s">
        <v>673</v>
      </c>
      <c r="M29" s="346" t="s">
        <v>673</v>
      </c>
      <c r="N29" s="346" t="s">
        <v>673</v>
      </c>
      <c r="O29" s="345" t="s">
        <v>673</v>
      </c>
      <c r="P29" s="355" t="s">
        <v>673</v>
      </c>
      <c r="Q29" s="346" t="s">
        <v>673</v>
      </c>
      <c r="R29" s="346" t="s">
        <v>673</v>
      </c>
      <c r="S29" s="346" t="s">
        <v>673</v>
      </c>
      <c r="T29" s="373">
        <v>8869268</v>
      </c>
      <c r="U29" s="353">
        <v>10.8</v>
      </c>
      <c r="V29" s="373">
        <v>6273797</v>
      </c>
      <c r="W29" s="345">
        <v>7.7</v>
      </c>
      <c r="X29" s="346">
        <v>2563459</v>
      </c>
      <c r="Y29" s="345">
        <v>3.1</v>
      </c>
      <c r="Z29" s="431">
        <v>82079625</v>
      </c>
      <c r="AA29" s="351">
        <v>100</v>
      </c>
    </row>
    <row r="30" spans="1:27" ht="15.75" customHeight="1" x14ac:dyDescent="0.2">
      <c r="A30" s="925" t="s">
        <v>706</v>
      </c>
      <c r="B30" s="285">
        <v>15649378</v>
      </c>
      <c r="C30" s="280">
        <v>35</v>
      </c>
      <c r="D30" s="284">
        <v>4477046</v>
      </c>
      <c r="E30" s="280">
        <v>10</v>
      </c>
      <c r="F30" s="284">
        <v>18676340</v>
      </c>
      <c r="G30" s="299">
        <v>41.8</v>
      </c>
      <c r="H30" s="284">
        <v>662827</v>
      </c>
      <c r="I30" s="298">
        <v>1.5</v>
      </c>
      <c r="J30" s="281">
        <v>1888902</v>
      </c>
      <c r="K30" s="280">
        <v>4.2</v>
      </c>
      <c r="L30" s="284">
        <v>0</v>
      </c>
      <c r="M30" s="284">
        <v>0</v>
      </c>
      <c r="N30" s="284">
        <v>0</v>
      </c>
      <c r="O30" s="280">
        <v>0</v>
      </c>
      <c r="P30" s="304">
        <v>0</v>
      </c>
      <c r="Q30" s="280">
        <v>0</v>
      </c>
      <c r="R30" s="284">
        <v>0</v>
      </c>
      <c r="S30" s="280">
        <v>0</v>
      </c>
      <c r="T30" s="285">
        <v>3316018</v>
      </c>
      <c r="U30" s="298">
        <v>7.3</v>
      </c>
      <c r="V30" s="285">
        <v>3250382</v>
      </c>
      <c r="W30" s="280">
        <v>7.3</v>
      </c>
      <c r="X30" s="284">
        <v>0</v>
      </c>
      <c r="Y30" s="280">
        <v>0</v>
      </c>
      <c r="Z30" s="296">
        <v>44670511</v>
      </c>
      <c r="AA30" s="283">
        <v>99.8</v>
      </c>
    </row>
    <row r="31" spans="1:27" ht="15.75" customHeight="1" x14ac:dyDescent="0.2">
      <c r="A31" s="630" t="s">
        <v>705</v>
      </c>
      <c r="B31" s="373">
        <v>11089144</v>
      </c>
      <c r="C31" s="345">
        <v>37.799999999999997</v>
      </c>
      <c r="D31" s="346">
        <v>3064110</v>
      </c>
      <c r="E31" s="345">
        <v>10.4</v>
      </c>
      <c r="F31" s="346">
        <v>11427628</v>
      </c>
      <c r="G31" s="354">
        <v>38.9</v>
      </c>
      <c r="H31" s="346">
        <v>528233</v>
      </c>
      <c r="I31" s="353">
        <v>1.8</v>
      </c>
      <c r="J31" s="350">
        <v>1266052</v>
      </c>
      <c r="K31" s="345">
        <v>4.3</v>
      </c>
      <c r="L31" s="365" t="s">
        <v>673</v>
      </c>
      <c r="M31" s="365" t="s">
        <v>673</v>
      </c>
      <c r="N31" s="365" t="s">
        <v>673</v>
      </c>
      <c r="O31" s="365" t="s">
        <v>673</v>
      </c>
      <c r="P31" s="365" t="s">
        <v>673</v>
      </c>
      <c r="Q31" s="365" t="s">
        <v>673</v>
      </c>
      <c r="R31" s="365" t="s">
        <v>673</v>
      </c>
      <c r="S31" s="365" t="s">
        <v>673</v>
      </c>
      <c r="T31" s="373">
        <v>1993009</v>
      </c>
      <c r="U31" s="353">
        <v>6.8</v>
      </c>
      <c r="V31" s="373">
        <v>1967365</v>
      </c>
      <c r="W31" s="345">
        <v>6.7</v>
      </c>
      <c r="X31" s="346" t="s">
        <v>673</v>
      </c>
      <c r="Y31" s="345" t="s">
        <v>673</v>
      </c>
      <c r="Z31" s="431">
        <v>29268176</v>
      </c>
      <c r="AA31" s="351">
        <v>100</v>
      </c>
    </row>
    <row r="32" spans="1:27" ht="15.75" customHeight="1" x14ac:dyDescent="0.2">
      <c r="A32" s="925" t="s">
        <v>278</v>
      </c>
      <c r="B32" s="285">
        <v>20506686</v>
      </c>
      <c r="C32" s="280">
        <v>35.1</v>
      </c>
      <c r="D32" s="284">
        <v>6367605</v>
      </c>
      <c r="E32" s="280">
        <v>10.9</v>
      </c>
      <c r="F32" s="284">
        <v>22470642</v>
      </c>
      <c r="G32" s="299">
        <v>38.4</v>
      </c>
      <c r="H32" s="284">
        <v>1063169</v>
      </c>
      <c r="I32" s="298">
        <v>1.8</v>
      </c>
      <c r="J32" s="281">
        <v>2233942</v>
      </c>
      <c r="K32" s="280">
        <v>3.8</v>
      </c>
      <c r="L32" s="284" t="s">
        <v>673</v>
      </c>
      <c r="M32" s="284" t="s">
        <v>673</v>
      </c>
      <c r="N32" s="284" t="s">
        <v>673</v>
      </c>
      <c r="O32" s="280" t="s">
        <v>673</v>
      </c>
      <c r="P32" s="304" t="s">
        <v>673</v>
      </c>
      <c r="Q32" s="280" t="s">
        <v>673</v>
      </c>
      <c r="R32" s="284" t="s">
        <v>673</v>
      </c>
      <c r="S32" s="280" t="s">
        <v>673</v>
      </c>
      <c r="T32" s="285">
        <v>5866234</v>
      </c>
      <c r="U32" s="298">
        <v>10</v>
      </c>
      <c r="V32" s="285">
        <v>3765964</v>
      </c>
      <c r="W32" s="280">
        <v>6.4</v>
      </c>
      <c r="X32" s="284">
        <v>2062864</v>
      </c>
      <c r="Y32" s="280">
        <v>3.5</v>
      </c>
      <c r="Z32" s="296">
        <v>58508278</v>
      </c>
      <c r="AA32" s="283">
        <v>100</v>
      </c>
    </row>
    <row r="33" spans="1:27" ht="15.75" customHeight="1" x14ac:dyDescent="0.2">
      <c r="A33" s="630" t="s">
        <v>239</v>
      </c>
      <c r="B33" s="373">
        <v>24386646</v>
      </c>
      <c r="C33" s="345">
        <v>36.700000000000003</v>
      </c>
      <c r="D33" s="346">
        <v>5786429</v>
      </c>
      <c r="E33" s="345">
        <v>8.6999999999999993</v>
      </c>
      <c r="F33" s="346">
        <v>25871790</v>
      </c>
      <c r="G33" s="354">
        <v>38.9</v>
      </c>
      <c r="H33" s="346">
        <v>837195</v>
      </c>
      <c r="I33" s="353">
        <v>1.3</v>
      </c>
      <c r="J33" s="350">
        <v>2537725</v>
      </c>
      <c r="K33" s="345">
        <v>3.8</v>
      </c>
      <c r="L33" s="518" t="s">
        <v>673</v>
      </c>
      <c r="M33" s="518" t="s">
        <v>673</v>
      </c>
      <c r="N33" s="518" t="s">
        <v>673</v>
      </c>
      <c r="O33" s="518" t="s">
        <v>673</v>
      </c>
      <c r="P33" s="518" t="s">
        <v>673</v>
      </c>
      <c r="Q33" s="518" t="s">
        <v>673</v>
      </c>
      <c r="R33" s="518" t="s">
        <v>673</v>
      </c>
      <c r="S33" s="518" t="s">
        <v>673</v>
      </c>
      <c r="T33" s="373">
        <v>7080821</v>
      </c>
      <c r="U33" s="353">
        <v>10.6</v>
      </c>
      <c r="V33" s="373">
        <v>5464358</v>
      </c>
      <c r="W33" s="345">
        <v>8.1999999999999993</v>
      </c>
      <c r="X33" s="346">
        <v>1579322</v>
      </c>
      <c r="Y33" s="345">
        <v>2.4</v>
      </c>
      <c r="Z33" s="431">
        <v>66500606</v>
      </c>
      <c r="AA33" s="351">
        <v>100</v>
      </c>
    </row>
    <row r="34" spans="1:27" ht="15.75" customHeight="1" x14ac:dyDescent="0.2">
      <c r="A34" s="925" t="s">
        <v>545</v>
      </c>
      <c r="B34" s="285">
        <v>23202539</v>
      </c>
      <c r="C34" s="280">
        <v>35.5</v>
      </c>
      <c r="D34" s="284">
        <v>5045666</v>
      </c>
      <c r="E34" s="280">
        <v>7.7</v>
      </c>
      <c r="F34" s="284">
        <v>27297144</v>
      </c>
      <c r="G34" s="299">
        <v>41.8</v>
      </c>
      <c r="H34" s="284">
        <v>924534</v>
      </c>
      <c r="I34" s="298">
        <v>1.4</v>
      </c>
      <c r="J34" s="281">
        <v>2378813</v>
      </c>
      <c r="K34" s="280">
        <v>3.6</v>
      </c>
      <c r="L34" s="284" t="s">
        <v>673</v>
      </c>
      <c r="M34" s="284" t="s">
        <v>673</v>
      </c>
      <c r="N34" s="284" t="s">
        <v>673</v>
      </c>
      <c r="O34" s="280" t="s">
        <v>673</v>
      </c>
      <c r="P34" s="304" t="s">
        <v>673</v>
      </c>
      <c r="Q34" s="280" t="s">
        <v>673</v>
      </c>
      <c r="R34" s="284">
        <v>159</v>
      </c>
      <c r="S34" s="280">
        <v>0</v>
      </c>
      <c r="T34" s="285">
        <v>6532319</v>
      </c>
      <c r="U34" s="298">
        <v>10</v>
      </c>
      <c r="V34" s="285">
        <v>3865483</v>
      </c>
      <c r="W34" s="280">
        <v>5.9</v>
      </c>
      <c r="X34" s="284">
        <v>2666836</v>
      </c>
      <c r="Y34" s="280">
        <v>4.0999999999999996</v>
      </c>
      <c r="Z34" s="296">
        <v>65381174</v>
      </c>
      <c r="AA34" s="283">
        <v>100</v>
      </c>
    </row>
    <row r="35" spans="1:27" ht="15.75" customHeight="1" x14ac:dyDescent="0.2">
      <c r="A35" s="630" t="s">
        <v>237</v>
      </c>
      <c r="B35" s="373">
        <v>26876388</v>
      </c>
      <c r="C35" s="345">
        <v>38.1</v>
      </c>
      <c r="D35" s="346">
        <v>5402757</v>
      </c>
      <c r="E35" s="345">
        <v>7.7</v>
      </c>
      <c r="F35" s="346">
        <v>27249584</v>
      </c>
      <c r="G35" s="354">
        <v>38.700000000000003</v>
      </c>
      <c r="H35" s="346">
        <v>816685</v>
      </c>
      <c r="I35" s="353">
        <v>1.1000000000000001</v>
      </c>
      <c r="J35" s="350">
        <v>2181301</v>
      </c>
      <c r="K35" s="345">
        <v>3.1</v>
      </c>
      <c r="L35" s="346" t="s">
        <v>673</v>
      </c>
      <c r="M35" s="346" t="s">
        <v>673</v>
      </c>
      <c r="N35" s="346" t="s">
        <v>673</v>
      </c>
      <c r="O35" s="345" t="s">
        <v>673</v>
      </c>
      <c r="P35" s="355" t="s">
        <v>673</v>
      </c>
      <c r="Q35" s="345" t="s">
        <v>673</v>
      </c>
      <c r="R35" s="346">
        <v>649</v>
      </c>
      <c r="S35" s="345">
        <v>0</v>
      </c>
      <c r="T35" s="373">
        <v>7953118</v>
      </c>
      <c r="U35" s="353">
        <v>11.3</v>
      </c>
      <c r="V35" s="373">
        <v>5104798</v>
      </c>
      <c r="W35" s="345">
        <v>7.3</v>
      </c>
      <c r="X35" s="346">
        <v>2847770</v>
      </c>
      <c r="Y35" s="345">
        <v>4</v>
      </c>
      <c r="Z35" s="431">
        <v>70480482</v>
      </c>
      <c r="AA35" s="351">
        <v>100</v>
      </c>
    </row>
    <row r="36" spans="1:27" ht="15.75" customHeight="1" x14ac:dyDescent="0.2">
      <c r="A36" s="925" t="s">
        <v>229</v>
      </c>
      <c r="B36" s="285">
        <v>32302799</v>
      </c>
      <c r="C36" s="280">
        <v>27.7</v>
      </c>
      <c r="D36" s="284">
        <v>33069169</v>
      </c>
      <c r="E36" s="280">
        <v>28.3</v>
      </c>
      <c r="F36" s="284">
        <v>36280227</v>
      </c>
      <c r="G36" s="299">
        <v>31.1</v>
      </c>
      <c r="H36" s="284">
        <v>881656</v>
      </c>
      <c r="I36" s="298">
        <v>0.8</v>
      </c>
      <c r="J36" s="281">
        <v>2832615</v>
      </c>
      <c r="K36" s="280">
        <v>2.4</v>
      </c>
      <c r="L36" s="284" t="s">
        <v>673</v>
      </c>
      <c r="M36" s="284" t="s">
        <v>673</v>
      </c>
      <c r="N36" s="284" t="s">
        <v>673</v>
      </c>
      <c r="O36" s="280" t="s">
        <v>673</v>
      </c>
      <c r="P36" s="304" t="s">
        <v>673</v>
      </c>
      <c r="Q36" s="280" t="s">
        <v>673</v>
      </c>
      <c r="R36" s="284">
        <v>770</v>
      </c>
      <c r="S36" s="280">
        <v>0</v>
      </c>
      <c r="T36" s="285">
        <v>11312904</v>
      </c>
      <c r="U36" s="298">
        <v>9.6999999999999993</v>
      </c>
      <c r="V36" s="285">
        <v>4044069</v>
      </c>
      <c r="W36" s="280">
        <v>3.5</v>
      </c>
      <c r="X36" s="284">
        <v>7268771</v>
      </c>
      <c r="Y36" s="280">
        <v>6.2</v>
      </c>
      <c r="Z36" s="296">
        <v>116680140</v>
      </c>
      <c r="AA36" s="283">
        <v>100</v>
      </c>
    </row>
    <row r="37" spans="1:27" ht="15.75" customHeight="1" x14ac:dyDescent="0.2">
      <c r="A37" s="630" t="s">
        <v>248</v>
      </c>
      <c r="B37" s="373">
        <f>566480+19967414</f>
        <v>20533894</v>
      </c>
      <c r="C37" s="345">
        <f>1.1+39.2</f>
        <v>40.300000000000004</v>
      </c>
      <c r="D37" s="346">
        <f>781423+2815737</f>
        <v>3597160</v>
      </c>
      <c r="E37" s="345">
        <f>1.5+5.5</f>
        <v>7</v>
      </c>
      <c r="F37" s="346">
        <v>19249395</v>
      </c>
      <c r="G37" s="354">
        <v>37.799999999999997</v>
      </c>
      <c r="H37" s="346">
        <v>608013</v>
      </c>
      <c r="I37" s="353">
        <v>1.2</v>
      </c>
      <c r="J37" s="350">
        <v>1693168</v>
      </c>
      <c r="K37" s="345">
        <v>3.3</v>
      </c>
      <c r="L37" s="346" t="s">
        <v>673</v>
      </c>
      <c r="M37" s="346" t="s">
        <v>673</v>
      </c>
      <c r="N37" s="346" t="s">
        <v>673</v>
      </c>
      <c r="O37" s="345" t="s">
        <v>673</v>
      </c>
      <c r="P37" s="371" t="s">
        <v>673</v>
      </c>
      <c r="Q37" s="345" t="s">
        <v>673</v>
      </c>
      <c r="R37" s="346">
        <v>5</v>
      </c>
      <c r="S37" s="345">
        <v>0</v>
      </c>
      <c r="T37" s="373">
        <v>5277519</v>
      </c>
      <c r="U37" s="353">
        <v>10.4</v>
      </c>
      <c r="V37" s="373">
        <v>3689923</v>
      </c>
      <c r="W37" s="345">
        <v>7.2</v>
      </c>
      <c r="X37" s="346">
        <v>1487895</v>
      </c>
      <c r="Y37" s="345">
        <v>2.9</v>
      </c>
      <c r="Z37" s="431">
        <f>SUM(B37,D37,F37,H37,J37,R37,T37)</f>
        <v>50959154</v>
      </c>
      <c r="AA37" s="351">
        <f>SUM(C37,E37,G37,I37,K37,S37,U37)</f>
        <v>100</v>
      </c>
    </row>
    <row r="38" spans="1:27" ht="15.75" customHeight="1" x14ac:dyDescent="0.2">
      <c r="A38" s="925" t="s">
        <v>546</v>
      </c>
      <c r="B38" s="285">
        <v>30194302</v>
      </c>
      <c r="C38" s="280">
        <v>43.8</v>
      </c>
      <c r="D38" s="284">
        <v>4499607</v>
      </c>
      <c r="E38" s="280">
        <v>6.5</v>
      </c>
      <c r="F38" s="284">
        <v>24754624</v>
      </c>
      <c r="G38" s="299">
        <v>35.9</v>
      </c>
      <c r="H38" s="284">
        <v>306360</v>
      </c>
      <c r="I38" s="298">
        <v>0.4</v>
      </c>
      <c r="J38" s="281">
        <v>2323218</v>
      </c>
      <c r="K38" s="280">
        <v>3.4</v>
      </c>
      <c r="L38" s="284">
        <v>0</v>
      </c>
      <c r="M38" s="280">
        <v>0</v>
      </c>
      <c r="N38" s="284">
        <v>0</v>
      </c>
      <c r="O38" s="280">
        <v>0</v>
      </c>
      <c r="P38" s="284">
        <v>0</v>
      </c>
      <c r="Q38" s="280">
        <v>0</v>
      </c>
      <c r="R38" s="284">
        <v>0</v>
      </c>
      <c r="S38" s="280">
        <v>0</v>
      </c>
      <c r="T38" s="285">
        <v>6818073</v>
      </c>
      <c r="U38" s="298">
        <v>10</v>
      </c>
      <c r="V38" s="285">
        <v>5806284</v>
      </c>
      <c r="W38" s="280">
        <v>8.4</v>
      </c>
      <c r="X38" s="284">
        <v>1011789</v>
      </c>
      <c r="Y38" s="280">
        <v>1.5</v>
      </c>
      <c r="Z38" s="296">
        <v>68896184</v>
      </c>
      <c r="AA38" s="283">
        <v>100</v>
      </c>
    </row>
    <row r="39" spans="1:27" ht="15.75" customHeight="1" x14ac:dyDescent="0.2">
      <c r="A39" s="630" t="s">
        <v>709</v>
      </c>
      <c r="B39" s="373">
        <f>617863+27473937</f>
        <v>28091800</v>
      </c>
      <c r="C39" s="345">
        <v>41.7</v>
      </c>
      <c r="D39" s="346">
        <f>1208792+3821931</f>
        <v>5030723</v>
      </c>
      <c r="E39" s="345">
        <v>7.5</v>
      </c>
      <c r="F39" s="346">
        <v>25476531</v>
      </c>
      <c r="G39" s="354">
        <v>37.9</v>
      </c>
      <c r="H39" s="346">
        <v>259143</v>
      </c>
      <c r="I39" s="353">
        <v>0.4</v>
      </c>
      <c r="J39" s="350">
        <v>1693283</v>
      </c>
      <c r="K39" s="345">
        <v>2.5</v>
      </c>
      <c r="L39" s="371" t="s">
        <v>673</v>
      </c>
      <c r="M39" s="345" t="s">
        <v>673</v>
      </c>
      <c r="N39" s="346">
        <v>0</v>
      </c>
      <c r="O39" s="345">
        <v>0</v>
      </c>
      <c r="P39" s="346">
        <v>0</v>
      </c>
      <c r="Q39" s="345">
        <v>0</v>
      </c>
      <c r="R39" s="346" t="s">
        <v>673</v>
      </c>
      <c r="S39" s="345" t="s">
        <v>673</v>
      </c>
      <c r="T39" s="373">
        <v>6713173</v>
      </c>
      <c r="U39" s="353">
        <v>10</v>
      </c>
      <c r="V39" s="373">
        <v>5642912</v>
      </c>
      <c r="W39" s="345">
        <v>8.4</v>
      </c>
      <c r="X39" s="346">
        <v>1046329</v>
      </c>
      <c r="Y39" s="345">
        <v>1.6</v>
      </c>
      <c r="Z39" s="431">
        <f>B39+D39+F39+H39+J39+T39</f>
        <v>67264653</v>
      </c>
      <c r="AA39" s="351">
        <v>100</v>
      </c>
    </row>
    <row r="40" spans="1:27" ht="15.75" customHeight="1" x14ac:dyDescent="0.2">
      <c r="A40" s="925" t="s">
        <v>547</v>
      </c>
      <c r="B40" s="285">
        <v>20661856</v>
      </c>
      <c r="C40" s="192">
        <v>41</v>
      </c>
      <c r="D40" s="210">
        <v>3487098</v>
      </c>
      <c r="E40" s="192">
        <v>6.9</v>
      </c>
      <c r="F40" s="210">
        <v>19193085</v>
      </c>
      <c r="G40" s="339">
        <v>38.1</v>
      </c>
      <c r="H40" s="210">
        <v>403318</v>
      </c>
      <c r="I40" s="214">
        <v>0.8</v>
      </c>
      <c r="J40" s="281">
        <v>1588918</v>
      </c>
      <c r="K40" s="280">
        <v>3.2</v>
      </c>
      <c r="L40" s="284">
        <v>0</v>
      </c>
      <c r="M40" s="284">
        <v>0</v>
      </c>
      <c r="N40" s="284">
        <v>0</v>
      </c>
      <c r="O40" s="280">
        <v>0</v>
      </c>
      <c r="P40" s="304">
        <v>0</v>
      </c>
      <c r="Q40" s="280">
        <v>0</v>
      </c>
      <c r="R40" s="284">
        <v>0</v>
      </c>
      <c r="S40" s="280">
        <v>0</v>
      </c>
      <c r="T40" s="285">
        <v>5083209</v>
      </c>
      <c r="U40" s="214">
        <v>10.1</v>
      </c>
      <c r="V40" s="213">
        <v>3973444</v>
      </c>
      <c r="W40" s="192">
        <v>7.9</v>
      </c>
      <c r="X40" s="284">
        <v>1096395</v>
      </c>
      <c r="Y40" s="280">
        <v>2.2000000000000002</v>
      </c>
      <c r="Z40" s="296">
        <v>50417484</v>
      </c>
      <c r="AA40" s="283">
        <v>100</v>
      </c>
    </row>
    <row r="41" spans="1:27" ht="15.75" customHeight="1" x14ac:dyDescent="0.2">
      <c r="A41" s="630" t="s">
        <v>548</v>
      </c>
      <c r="B41" s="373">
        <v>22581575</v>
      </c>
      <c r="C41" s="345">
        <v>39.9</v>
      </c>
      <c r="D41" s="346">
        <v>4320004</v>
      </c>
      <c r="E41" s="345">
        <v>7.6</v>
      </c>
      <c r="F41" s="346">
        <v>21252866</v>
      </c>
      <c r="G41" s="354">
        <v>37.5</v>
      </c>
      <c r="H41" s="346">
        <v>533510</v>
      </c>
      <c r="I41" s="353">
        <v>0.9</v>
      </c>
      <c r="J41" s="350">
        <v>1914998</v>
      </c>
      <c r="K41" s="345">
        <v>3.4</v>
      </c>
      <c r="L41" s="346" t="s">
        <v>673</v>
      </c>
      <c r="M41" s="345" t="s">
        <v>673</v>
      </c>
      <c r="N41" s="346" t="s">
        <v>673</v>
      </c>
      <c r="O41" s="345" t="s">
        <v>673</v>
      </c>
      <c r="P41" s="346" t="s">
        <v>673</v>
      </c>
      <c r="Q41" s="355" t="s">
        <v>673</v>
      </c>
      <c r="R41" s="346" t="s">
        <v>673</v>
      </c>
      <c r="S41" s="345" t="s">
        <v>673</v>
      </c>
      <c r="T41" s="373">
        <v>6011470</v>
      </c>
      <c r="U41" s="353">
        <v>10.7</v>
      </c>
      <c r="V41" s="373">
        <v>4565919</v>
      </c>
      <c r="W41" s="345">
        <v>8.1</v>
      </c>
      <c r="X41" s="346">
        <v>1445551</v>
      </c>
      <c r="Y41" s="345">
        <v>2.6</v>
      </c>
      <c r="Z41" s="431">
        <v>56614423</v>
      </c>
      <c r="AA41" s="351">
        <v>100</v>
      </c>
    </row>
    <row r="42" spans="1:27" ht="15.75" customHeight="1" x14ac:dyDescent="0.2">
      <c r="A42" s="925" t="s">
        <v>704</v>
      </c>
      <c r="B42" s="285">
        <v>14016786</v>
      </c>
      <c r="C42" s="280">
        <f>B42/$Z$42*100</f>
        <v>36.299965722074496</v>
      </c>
      <c r="D42" s="284">
        <v>3081146</v>
      </c>
      <c r="E42" s="280">
        <f>D42/$Z$42*100</f>
        <v>7.9793965738441717</v>
      </c>
      <c r="F42" s="284">
        <v>16048664</v>
      </c>
      <c r="G42" s="299">
        <f>F42/$Z$42*100</f>
        <v>41.562020928698708</v>
      </c>
      <c r="H42" s="284">
        <v>346929</v>
      </c>
      <c r="I42" s="298">
        <f>H42/$Z$42*100</f>
        <v>0.89845923366409264</v>
      </c>
      <c r="J42" s="281">
        <v>1769341</v>
      </c>
      <c r="K42" s="280">
        <f>J42/$Z$42*100</f>
        <v>4.582150119910585</v>
      </c>
      <c r="L42" s="284">
        <v>0</v>
      </c>
      <c r="M42" s="280">
        <f>L42/$Z$42*100</f>
        <v>0</v>
      </c>
      <c r="N42" s="284">
        <v>0</v>
      </c>
      <c r="O42" s="280">
        <f>N42/$Z$42*100</f>
        <v>0</v>
      </c>
      <c r="P42" s="300">
        <v>0</v>
      </c>
      <c r="Q42" s="280">
        <f>P42/$Z$42*100</f>
        <v>0</v>
      </c>
      <c r="R42" s="284">
        <v>0</v>
      </c>
      <c r="S42" s="280">
        <f>R42/$Z$42*100</f>
        <v>0</v>
      </c>
      <c r="T42" s="285">
        <v>3350906</v>
      </c>
      <c r="U42" s="298">
        <f>T42/$Z$42*100</f>
        <v>8.6780074218079495</v>
      </c>
      <c r="V42" s="285">
        <v>3332682</v>
      </c>
      <c r="W42" s="280">
        <f>V42/$Z$42*100</f>
        <v>8.6308118253767088</v>
      </c>
      <c r="X42" s="284">
        <v>0</v>
      </c>
      <c r="Y42" s="280">
        <f>X42/$Z$42*100</f>
        <v>0</v>
      </c>
      <c r="Z42" s="296">
        <v>38613772</v>
      </c>
      <c r="AA42" s="283">
        <v>100</v>
      </c>
    </row>
    <row r="43" spans="1:27" ht="15.75" customHeight="1" x14ac:dyDescent="0.2">
      <c r="A43" s="630" t="s">
        <v>703</v>
      </c>
      <c r="B43" s="373">
        <v>11403673</v>
      </c>
      <c r="C43" s="345">
        <v>39.799999999999997</v>
      </c>
      <c r="D43" s="346">
        <v>1798696</v>
      </c>
      <c r="E43" s="345">
        <v>6.3</v>
      </c>
      <c r="F43" s="346">
        <v>11152050</v>
      </c>
      <c r="G43" s="354">
        <v>39</v>
      </c>
      <c r="H43" s="346">
        <v>295137</v>
      </c>
      <c r="I43" s="353">
        <v>1</v>
      </c>
      <c r="J43" s="350">
        <v>1478264</v>
      </c>
      <c r="K43" s="345">
        <v>5.2</v>
      </c>
      <c r="L43" s="346" t="s">
        <v>673</v>
      </c>
      <c r="M43" s="345" t="s">
        <v>673</v>
      </c>
      <c r="N43" s="346" t="s">
        <v>673</v>
      </c>
      <c r="O43" s="345" t="s">
        <v>673</v>
      </c>
      <c r="P43" s="371" t="s">
        <v>673</v>
      </c>
      <c r="Q43" s="345" t="s">
        <v>673</v>
      </c>
      <c r="R43" s="346" t="s">
        <v>673</v>
      </c>
      <c r="S43" s="345" t="s">
        <v>673</v>
      </c>
      <c r="T43" s="373">
        <v>2483397</v>
      </c>
      <c r="U43" s="353">
        <v>8.6999999999999993</v>
      </c>
      <c r="V43" s="373">
        <v>2468334</v>
      </c>
      <c r="W43" s="345">
        <v>8.6</v>
      </c>
      <c r="X43" s="346" t="s">
        <v>673</v>
      </c>
      <c r="Y43" s="345" t="s">
        <v>673</v>
      </c>
      <c r="Z43" s="431">
        <v>28611217</v>
      </c>
      <c r="AA43" s="351">
        <v>100</v>
      </c>
    </row>
    <row r="44" spans="1:27" ht="15.75" customHeight="1" x14ac:dyDescent="0.2">
      <c r="A44" s="925" t="s">
        <v>549</v>
      </c>
      <c r="B44" s="213">
        <v>24375963</v>
      </c>
      <c r="C44" s="192">
        <v>31.6</v>
      </c>
      <c r="D44" s="210">
        <v>6754402</v>
      </c>
      <c r="E44" s="192">
        <v>8.8000000000000007</v>
      </c>
      <c r="F44" s="210">
        <v>31767515</v>
      </c>
      <c r="G44" s="339">
        <v>41.2</v>
      </c>
      <c r="H44" s="210">
        <v>605625</v>
      </c>
      <c r="I44" s="214">
        <v>0.8</v>
      </c>
      <c r="J44" s="201">
        <v>4461787</v>
      </c>
      <c r="K44" s="192">
        <v>5.8</v>
      </c>
      <c r="L44" s="284" t="s">
        <v>673</v>
      </c>
      <c r="M44" s="280" t="s">
        <v>673</v>
      </c>
      <c r="N44" s="210" t="s">
        <v>673</v>
      </c>
      <c r="O44" s="192" t="s">
        <v>673</v>
      </c>
      <c r="P44" s="300" t="s">
        <v>673</v>
      </c>
      <c r="Q44" s="280" t="s">
        <v>673</v>
      </c>
      <c r="R44" s="284" t="s">
        <v>673</v>
      </c>
      <c r="S44" s="280" t="s">
        <v>673</v>
      </c>
      <c r="T44" s="213">
        <v>9082638</v>
      </c>
      <c r="U44" s="214">
        <v>11.8</v>
      </c>
      <c r="V44" s="213">
        <v>6852493</v>
      </c>
      <c r="W44" s="192">
        <v>8.9</v>
      </c>
      <c r="X44" s="210">
        <v>2228436</v>
      </c>
      <c r="Y44" s="192">
        <v>2.89</v>
      </c>
      <c r="Z44" s="501">
        <v>77047930</v>
      </c>
      <c r="AA44" s="202">
        <v>100</v>
      </c>
    </row>
    <row r="45" spans="1:27" ht="15.75" customHeight="1" x14ac:dyDescent="0.2">
      <c r="A45" s="630" t="s">
        <v>550</v>
      </c>
      <c r="B45" s="373">
        <v>28766376</v>
      </c>
      <c r="C45" s="345">
        <v>29.9</v>
      </c>
      <c r="D45" s="346">
        <v>8397574</v>
      </c>
      <c r="E45" s="345">
        <v>8.6999999999999993</v>
      </c>
      <c r="F45" s="346">
        <v>42694994</v>
      </c>
      <c r="G45" s="354">
        <v>44.4</v>
      </c>
      <c r="H45" s="346">
        <v>1191647</v>
      </c>
      <c r="I45" s="353">
        <v>1.2</v>
      </c>
      <c r="J45" s="350">
        <v>3743146</v>
      </c>
      <c r="K45" s="345">
        <v>3.9</v>
      </c>
      <c r="L45" s="346" t="s">
        <v>673</v>
      </c>
      <c r="M45" s="346" t="s">
        <v>673</v>
      </c>
      <c r="N45" s="346">
        <v>18856</v>
      </c>
      <c r="O45" s="345">
        <v>0</v>
      </c>
      <c r="P45" s="355" t="s">
        <v>673</v>
      </c>
      <c r="Q45" s="345" t="s">
        <v>673</v>
      </c>
      <c r="R45" s="346" t="s">
        <v>673</v>
      </c>
      <c r="S45" s="345" t="s">
        <v>673</v>
      </c>
      <c r="T45" s="373">
        <v>11393388</v>
      </c>
      <c r="U45" s="353">
        <v>11.9</v>
      </c>
      <c r="V45" s="373">
        <v>6876132</v>
      </c>
      <c r="W45" s="345">
        <v>7.2</v>
      </c>
      <c r="X45" s="346">
        <v>4491289</v>
      </c>
      <c r="Y45" s="345">
        <v>4.7</v>
      </c>
      <c r="Z45" s="431">
        <v>96205981</v>
      </c>
      <c r="AA45" s="351">
        <v>100</v>
      </c>
    </row>
    <row r="46" spans="1:27" ht="15.75" customHeight="1" x14ac:dyDescent="0.2">
      <c r="A46" s="925" t="s">
        <v>551</v>
      </c>
      <c r="B46" s="213">
        <v>24308821</v>
      </c>
      <c r="C46" s="192">
        <v>30.7</v>
      </c>
      <c r="D46" s="210">
        <v>7275199</v>
      </c>
      <c r="E46" s="192">
        <v>9.1999999999999993</v>
      </c>
      <c r="F46" s="210">
        <v>33562642</v>
      </c>
      <c r="G46" s="339">
        <v>42.4</v>
      </c>
      <c r="H46" s="210">
        <v>403409</v>
      </c>
      <c r="I46" s="214">
        <v>0.5</v>
      </c>
      <c r="J46" s="201">
        <v>3272944</v>
      </c>
      <c r="K46" s="192">
        <v>4.0999999999999996</v>
      </c>
      <c r="L46" s="210" t="s">
        <v>673</v>
      </c>
      <c r="M46" s="210" t="s">
        <v>673</v>
      </c>
      <c r="N46" s="210" t="s">
        <v>673</v>
      </c>
      <c r="O46" s="192" t="s">
        <v>673</v>
      </c>
      <c r="P46" s="340" t="s">
        <v>673</v>
      </c>
      <c r="Q46" s="192" t="s">
        <v>673</v>
      </c>
      <c r="R46" s="210" t="s">
        <v>673</v>
      </c>
      <c r="S46" s="192" t="s">
        <v>673</v>
      </c>
      <c r="T46" s="213">
        <v>10415887</v>
      </c>
      <c r="U46" s="214">
        <v>13.1</v>
      </c>
      <c r="V46" s="213">
        <v>7068749</v>
      </c>
      <c r="W46" s="192">
        <v>8.9</v>
      </c>
      <c r="X46" s="210">
        <v>3329853</v>
      </c>
      <c r="Y46" s="192">
        <v>4.2</v>
      </c>
      <c r="Z46" s="501">
        <v>79238902</v>
      </c>
      <c r="AA46" s="202">
        <v>100</v>
      </c>
    </row>
    <row r="47" spans="1:27" ht="15.75" customHeight="1" x14ac:dyDescent="0.2">
      <c r="A47" s="630" t="s">
        <v>702</v>
      </c>
      <c r="B47" s="373">
        <v>16205311</v>
      </c>
      <c r="C47" s="345">
        <v>38.1</v>
      </c>
      <c r="D47" s="346">
        <v>3356402</v>
      </c>
      <c r="E47" s="345">
        <v>7.9</v>
      </c>
      <c r="F47" s="346">
        <v>17095857</v>
      </c>
      <c r="G47" s="354">
        <v>40.200000000000003</v>
      </c>
      <c r="H47" s="346">
        <v>424406</v>
      </c>
      <c r="I47" s="353">
        <v>1</v>
      </c>
      <c r="J47" s="350">
        <v>1586068</v>
      </c>
      <c r="K47" s="345">
        <v>3.7</v>
      </c>
      <c r="L47" s="346" t="s">
        <v>673</v>
      </c>
      <c r="M47" s="346" t="s">
        <v>673</v>
      </c>
      <c r="N47" s="346" t="s">
        <v>673</v>
      </c>
      <c r="O47" s="345" t="s">
        <v>673</v>
      </c>
      <c r="P47" s="355" t="s">
        <v>673</v>
      </c>
      <c r="Q47" s="345" t="s">
        <v>673</v>
      </c>
      <c r="R47" s="346" t="s">
        <v>673</v>
      </c>
      <c r="S47" s="345" t="s">
        <v>673</v>
      </c>
      <c r="T47" s="373">
        <v>3886191</v>
      </c>
      <c r="U47" s="353">
        <v>9.1</v>
      </c>
      <c r="V47" s="373">
        <v>3444955</v>
      </c>
      <c r="W47" s="345">
        <v>8.1</v>
      </c>
      <c r="X47" s="346">
        <v>440343</v>
      </c>
      <c r="Y47" s="345">
        <v>1</v>
      </c>
      <c r="Z47" s="431">
        <v>42554235</v>
      </c>
      <c r="AA47" s="351">
        <v>100</v>
      </c>
    </row>
    <row r="48" spans="1:27" ht="15.75" customHeight="1" x14ac:dyDescent="0.2">
      <c r="A48" s="925" t="s">
        <v>552</v>
      </c>
      <c r="B48" s="213">
        <v>39002045</v>
      </c>
      <c r="C48" s="192">
        <v>45.5</v>
      </c>
      <c r="D48" s="210">
        <v>4365511</v>
      </c>
      <c r="E48" s="192">
        <v>5.0999999999999996</v>
      </c>
      <c r="F48" s="210">
        <v>32133217</v>
      </c>
      <c r="G48" s="339">
        <v>37.5</v>
      </c>
      <c r="H48" s="210">
        <v>339516</v>
      </c>
      <c r="I48" s="214">
        <v>0.4</v>
      </c>
      <c r="J48" s="201">
        <v>2109755</v>
      </c>
      <c r="K48" s="192">
        <v>2.5</v>
      </c>
      <c r="L48" s="284" t="s">
        <v>673</v>
      </c>
      <c r="M48" s="280" t="s">
        <v>673</v>
      </c>
      <c r="N48" s="210">
        <v>0</v>
      </c>
      <c r="O48" s="192">
        <v>0</v>
      </c>
      <c r="P48" s="300" t="s">
        <v>673</v>
      </c>
      <c r="Q48" s="280" t="s">
        <v>673</v>
      </c>
      <c r="R48" s="284" t="s">
        <v>673</v>
      </c>
      <c r="S48" s="280" t="s">
        <v>673</v>
      </c>
      <c r="T48" s="213">
        <v>8945761</v>
      </c>
      <c r="U48" s="214">
        <v>10.4</v>
      </c>
      <c r="V48" s="213">
        <v>7598896</v>
      </c>
      <c r="W48" s="192">
        <v>8.9</v>
      </c>
      <c r="X48" s="210">
        <v>1330134</v>
      </c>
      <c r="Y48" s="192">
        <v>1.6</v>
      </c>
      <c r="Z48" s="501">
        <v>86895805</v>
      </c>
      <c r="AA48" s="202">
        <v>100</v>
      </c>
    </row>
    <row r="49" spans="1:27" ht="15.75" customHeight="1" x14ac:dyDescent="0.2">
      <c r="A49" s="630" t="s">
        <v>231</v>
      </c>
      <c r="B49" s="373">
        <v>22786693</v>
      </c>
      <c r="C49" s="345">
        <v>43.6</v>
      </c>
      <c r="D49" s="346">
        <v>3501787</v>
      </c>
      <c r="E49" s="345">
        <v>6.7</v>
      </c>
      <c r="F49" s="346">
        <v>19415563</v>
      </c>
      <c r="G49" s="354">
        <v>37.1</v>
      </c>
      <c r="H49" s="346">
        <v>592507</v>
      </c>
      <c r="I49" s="353">
        <v>1.1000000000000001</v>
      </c>
      <c r="J49" s="350">
        <v>1671535</v>
      </c>
      <c r="K49" s="345">
        <v>3.2</v>
      </c>
      <c r="L49" s="346" t="s">
        <v>673</v>
      </c>
      <c r="M49" s="346" t="s">
        <v>673</v>
      </c>
      <c r="N49" s="346" t="s">
        <v>673</v>
      </c>
      <c r="O49" s="345" t="s">
        <v>673</v>
      </c>
      <c r="P49" s="355" t="s">
        <v>673</v>
      </c>
      <c r="Q49" s="345" t="s">
        <v>673</v>
      </c>
      <c r="R49" s="346" t="s">
        <v>673</v>
      </c>
      <c r="S49" s="345" t="s">
        <v>673</v>
      </c>
      <c r="T49" s="373">
        <v>4318161</v>
      </c>
      <c r="U49" s="353">
        <v>8.3000000000000007</v>
      </c>
      <c r="V49" s="373">
        <v>3271088</v>
      </c>
      <c r="W49" s="345">
        <v>6.3</v>
      </c>
      <c r="X49" s="346">
        <v>1017014</v>
      </c>
      <c r="Y49" s="345">
        <v>1.9</v>
      </c>
      <c r="Z49" s="431">
        <v>52286246</v>
      </c>
      <c r="AA49" s="351">
        <v>100</v>
      </c>
    </row>
    <row r="50" spans="1:27" ht="15.75" customHeight="1" x14ac:dyDescent="0.2">
      <c r="A50" s="925" t="s">
        <v>553</v>
      </c>
      <c r="B50" s="213">
        <v>18555105</v>
      </c>
      <c r="C50" s="192">
        <v>31.5</v>
      </c>
      <c r="D50" s="210">
        <v>5713600</v>
      </c>
      <c r="E50" s="192">
        <v>9.6999999999999993</v>
      </c>
      <c r="F50" s="210">
        <v>24695337</v>
      </c>
      <c r="G50" s="339">
        <v>41.9</v>
      </c>
      <c r="H50" s="210">
        <v>1014015</v>
      </c>
      <c r="I50" s="214">
        <v>1.7</v>
      </c>
      <c r="J50" s="201">
        <v>2615177</v>
      </c>
      <c r="K50" s="192">
        <v>4.4000000000000004</v>
      </c>
      <c r="L50" s="210" t="s">
        <v>673</v>
      </c>
      <c r="M50" s="210" t="s">
        <v>673</v>
      </c>
      <c r="N50" s="210" t="s">
        <v>673</v>
      </c>
      <c r="O50" s="192" t="s">
        <v>673</v>
      </c>
      <c r="P50" s="340" t="s">
        <v>673</v>
      </c>
      <c r="Q50" s="192" t="s">
        <v>673</v>
      </c>
      <c r="R50" s="210" t="s">
        <v>673</v>
      </c>
      <c r="S50" s="192" t="s">
        <v>673</v>
      </c>
      <c r="T50" s="213">
        <v>6394252</v>
      </c>
      <c r="U50" s="214">
        <v>10.8</v>
      </c>
      <c r="V50" s="213">
        <v>4114345</v>
      </c>
      <c r="W50" s="192">
        <v>7</v>
      </c>
      <c r="X50" s="210">
        <v>2259452</v>
      </c>
      <c r="Y50" s="192">
        <v>3.8</v>
      </c>
      <c r="Z50" s="501">
        <v>58987486</v>
      </c>
      <c r="AA50" s="202">
        <v>100</v>
      </c>
    </row>
    <row r="51" spans="1:27" ht="15.75" customHeight="1" x14ac:dyDescent="0.2">
      <c r="A51" s="630" t="s">
        <v>701</v>
      </c>
      <c r="B51" s="373">
        <v>8255713</v>
      </c>
      <c r="C51" s="345">
        <v>34.799999999999997</v>
      </c>
      <c r="D51" s="346">
        <v>2204656</v>
      </c>
      <c r="E51" s="345">
        <v>9.3000000000000007</v>
      </c>
      <c r="F51" s="346">
        <v>10917500</v>
      </c>
      <c r="G51" s="354">
        <v>46</v>
      </c>
      <c r="H51" s="346">
        <v>570485</v>
      </c>
      <c r="I51" s="353">
        <v>2.4</v>
      </c>
      <c r="J51" s="350">
        <v>1238142</v>
      </c>
      <c r="K51" s="345">
        <v>5.2</v>
      </c>
      <c r="L51" s="346">
        <v>0</v>
      </c>
      <c r="M51" s="346">
        <v>0</v>
      </c>
      <c r="N51" s="346">
        <v>0</v>
      </c>
      <c r="O51" s="345">
        <v>0</v>
      </c>
      <c r="P51" s="355">
        <v>0</v>
      </c>
      <c r="Q51" s="345">
        <v>0</v>
      </c>
      <c r="R51" s="346">
        <v>0</v>
      </c>
      <c r="S51" s="345">
        <v>0</v>
      </c>
      <c r="T51" s="373">
        <v>551039</v>
      </c>
      <c r="U51" s="353">
        <v>2.2999999999999998</v>
      </c>
      <c r="V51" s="373">
        <v>529813</v>
      </c>
      <c r="W51" s="345">
        <v>2.2000000000000002</v>
      </c>
      <c r="X51" s="346">
        <v>0</v>
      </c>
      <c r="Y51" s="345">
        <v>0</v>
      </c>
      <c r="Z51" s="431">
        <v>23737535</v>
      </c>
      <c r="AA51" s="351">
        <v>100</v>
      </c>
    </row>
    <row r="52" spans="1:27" ht="15.75" customHeight="1" x14ac:dyDescent="0.2">
      <c r="A52" s="925" t="s">
        <v>700</v>
      </c>
      <c r="B52" s="285">
        <v>10199036</v>
      </c>
      <c r="C52" s="280">
        <v>35.6</v>
      </c>
      <c r="D52" s="284">
        <v>2742872</v>
      </c>
      <c r="E52" s="280">
        <v>9.6</v>
      </c>
      <c r="F52" s="284">
        <v>12775001</v>
      </c>
      <c r="G52" s="299">
        <v>44.5</v>
      </c>
      <c r="H52" s="284">
        <v>605673</v>
      </c>
      <c r="I52" s="298">
        <v>2.1</v>
      </c>
      <c r="J52" s="281">
        <v>1105002</v>
      </c>
      <c r="K52" s="280">
        <v>3.9</v>
      </c>
      <c r="L52" s="284" t="s">
        <v>673</v>
      </c>
      <c r="M52" s="284" t="s">
        <v>673</v>
      </c>
      <c r="N52" s="284" t="s">
        <v>673</v>
      </c>
      <c r="O52" s="280" t="s">
        <v>673</v>
      </c>
      <c r="P52" s="340" t="s">
        <v>673</v>
      </c>
      <c r="Q52" s="280" t="s">
        <v>673</v>
      </c>
      <c r="R52" s="284" t="s">
        <v>673</v>
      </c>
      <c r="S52" s="280" t="s">
        <v>673</v>
      </c>
      <c r="T52" s="285">
        <v>1246879</v>
      </c>
      <c r="U52" s="298">
        <v>4.3</v>
      </c>
      <c r="V52" s="285">
        <v>1145109</v>
      </c>
      <c r="W52" s="280">
        <v>4</v>
      </c>
      <c r="X52" s="284" t="s">
        <v>673</v>
      </c>
      <c r="Y52" s="280" t="s">
        <v>673</v>
      </c>
      <c r="Z52" s="296">
        <v>28674463</v>
      </c>
      <c r="AA52" s="283">
        <v>100</v>
      </c>
    </row>
    <row r="53" spans="1:27" ht="15.75" customHeight="1" x14ac:dyDescent="0.2">
      <c r="A53" s="630" t="s">
        <v>233</v>
      </c>
      <c r="B53" s="373">
        <v>24381513</v>
      </c>
      <c r="C53" s="345">
        <v>29.4</v>
      </c>
      <c r="D53" s="346">
        <v>6078818</v>
      </c>
      <c r="E53" s="345">
        <v>7.3</v>
      </c>
      <c r="F53" s="346">
        <v>38228732</v>
      </c>
      <c r="G53" s="354">
        <v>46.1</v>
      </c>
      <c r="H53" s="346">
        <v>1437671</v>
      </c>
      <c r="I53" s="353">
        <v>1.7</v>
      </c>
      <c r="J53" s="350">
        <v>3204318</v>
      </c>
      <c r="K53" s="345">
        <v>3.9</v>
      </c>
      <c r="L53" s="346" t="s">
        <v>673</v>
      </c>
      <c r="M53" s="346" t="s">
        <v>673</v>
      </c>
      <c r="N53" s="346" t="s">
        <v>673</v>
      </c>
      <c r="O53" s="345" t="s">
        <v>673</v>
      </c>
      <c r="P53" s="355" t="s">
        <v>673</v>
      </c>
      <c r="Q53" s="345" t="s">
        <v>673</v>
      </c>
      <c r="R53" s="346" t="s">
        <v>673</v>
      </c>
      <c r="S53" s="345" t="s">
        <v>673</v>
      </c>
      <c r="T53" s="373">
        <v>9634843</v>
      </c>
      <c r="U53" s="353">
        <v>11.6</v>
      </c>
      <c r="V53" s="373">
        <v>5230628</v>
      </c>
      <c r="W53" s="345">
        <v>6.3</v>
      </c>
      <c r="X53" s="346">
        <v>4378995</v>
      </c>
      <c r="Y53" s="345">
        <v>5.3</v>
      </c>
      <c r="Z53" s="431">
        <v>82965895</v>
      </c>
      <c r="AA53" s="351">
        <v>100</v>
      </c>
    </row>
    <row r="54" spans="1:27" ht="15.75" customHeight="1" x14ac:dyDescent="0.2">
      <c r="A54" s="925" t="s">
        <v>699</v>
      </c>
      <c r="B54" s="285">
        <v>11571520</v>
      </c>
      <c r="C54" s="280">
        <v>37</v>
      </c>
      <c r="D54" s="284">
        <v>2838701</v>
      </c>
      <c r="E54" s="280">
        <v>9.1</v>
      </c>
      <c r="F54" s="284">
        <v>12922530</v>
      </c>
      <c r="G54" s="299">
        <v>41.3</v>
      </c>
      <c r="H54" s="284">
        <v>538959</v>
      </c>
      <c r="I54" s="298">
        <v>1.7</v>
      </c>
      <c r="J54" s="281">
        <v>1309767</v>
      </c>
      <c r="K54" s="280">
        <v>4.2</v>
      </c>
      <c r="L54" s="284" t="s">
        <v>673</v>
      </c>
      <c r="M54" s="280" t="s">
        <v>673</v>
      </c>
      <c r="N54" s="284" t="s">
        <v>673</v>
      </c>
      <c r="O54" s="280" t="s">
        <v>673</v>
      </c>
      <c r="P54" s="300" t="s">
        <v>673</v>
      </c>
      <c r="Q54" s="280" t="s">
        <v>673</v>
      </c>
      <c r="R54" s="284" t="s">
        <v>673</v>
      </c>
      <c r="S54" s="280" t="s">
        <v>673</v>
      </c>
      <c r="T54" s="285">
        <v>2102281</v>
      </c>
      <c r="U54" s="298">
        <v>6.7</v>
      </c>
      <c r="V54" s="285">
        <v>2091533</v>
      </c>
      <c r="W54" s="280">
        <v>6.7</v>
      </c>
      <c r="X54" s="284" t="s">
        <v>673</v>
      </c>
      <c r="Y54" s="280" t="s">
        <v>673</v>
      </c>
      <c r="Z54" s="296">
        <v>31283758</v>
      </c>
      <c r="AA54" s="283">
        <v>100</v>
      </c>
    </row>
    <row r="55" spans="1:27" ht="15.75" customHeight="1" x14ac:dyDescent="0.2">
      <c r="A55" s="630" t="s">
        <v>270</v>
      </c>
      <c r="B55" s="373">
        <v>23378800</v>
      </c>
      <c r="C55" s="345">
        <v>31.8</v>
      </c>
      <c r="D55" s="346">
        <v>5917296</v>
      </c>
      <c r="E55" s="345">
        <v>8</v>
      </c>
      <c r="F55" s="346">
        <v>31121297</v>
      </c>
      <c r="G55" s="354">
        <v>42.3</v>
      </c>
      <c r="H55" s="346">
        <v>1349299</v>
      </c>
      <c r="I55" s="353">
        <v>1.8</v>
      </c>
      <c r="J55" s="350">
        <v>3249821</v>
      </c>
      <c r="K55" s="345">
        <v>4.4000000000000004</v>
      </c>
      <c r="L55" s="346" t="s">
        <v>673</v>
      </c>
      <c r="M55" s="346" t="s">
        <v>673</v>
      </c>
      <c r="N55" s="346">
        <v>584</v>
      </c>
      <c r="O55" s="346">
        <v>0</v>
      </c>
      <c r="P55" s="346" t="s">
        <v>673</v>
      </c>
      <c r="Q55" s="346" t="s">
        <v>673</v>
      </c>
      <c r="R55" s="346" t="s">
        <v>673</v>
      </c>
      <c r="S55" s="346" t="s">
        <v>673</v>
      </c>
      <c r="T55" s="373">
        <v>8623243</v>
      </c>
      <c r="U55" s="353">
        <v>11.7</v>
      </c>
      <c r="V55" s="373">
        <v>5103775</v>
      </c>
      <c r="W55" s="345">
        <v>6.9</v>
      </c>
      <c r="X55" s="346">
        <v>3505013</v>
      </c>
      <c r="Y55" s="345">
        <v>4.8</v>
      </c>
      <c r="Z55" s="431">
        <v>73640340</v>
      </c>
      <c r="AA55" s="351">
        <v>100</v>
      </c>
    </row>
    <row r="56" spans="1:27" ht="15.75" customHeight="1" x14ac:dyDescent="0.2">
      <c r="A56" s="925" t="s">
        <v>289</v>
      </c>
      <c r="B56" s="213">
        <v>12075244</v>
      </c>
      <c r="C56" s="192">
        <v>36.5</v>
      </c>
      <c r="D56" s="210">
        <v>3233668</v>
      </c>
      <c r="E56" s="192">
        <v>9.8000000000000007</v>
      </c>
      <c r="F56" s="210">
        <v>13851040</v>
      </c>
      <c r="G56" s="339">
        <v>41.8</v>
      </c>
      <c r="H56" s="210">
        <v>685980</v>
      </c>
      <c r="I56" s="214">
        <v>2.1</v>
      </c>
      <c r="J56" s="201">
        <v>1794701</v>
      </c>
      <c r="K56" s="192">
        <v>5.4</v>
      </c>
      <c r="L56" s="284" t="s">
        <v>673</v>
      </c>
      <c r="M56" s="284" t="s">
        <v>673</v>
      </c>
      <c r="N56" s="284">
        <v>450</v>
      </c>
      <c r="O56" s="280">
        <v>0</v>
      </c>
      <c r="P56" s="304" t="s">
        <v>673</v>
      </c>
      <c r="Q56" s="280" t="s">
        <v>673</v>
      </c>
      <c r="R56" s="284" t="s">
        <v>673</v>
      </c>
      <c r="S56" s="280" t="s">
        <v>673</v>
      </c>
      <c r="T56" s="213">
        <v>1444267</v>
      </c>
      <c r="U56" s="214">
        <v>4.4000000000000004</v>
      </c>
      <c r="V56" s="865">
        <v>1415320</v>
      </c>
      <c r="W56" s="907">
        <v>4.3</v>
      </c>
      <c r="X56" s="210">
        <v>28947</v>
      </c>
      <c r="Y56" s="192">
        <v>0.1</v>
      </c>
      <c r="Z56" s="501">
        <v>33085350</v>
      </c>
      <c r="AA56" s="202">
        <v>100</v>
      </c>
    </row>
    <row r="57" spans="1:27" ht="15.75" customHeight="1" x14ac:dyDescent="0.2">
      <c r="A57" s="630" t="s">
        <v>235</v>
      </c>
      <c r="B57" s="373">
        <v>23950311</v>
      </c>
      <c r="C57" s="345">
        <v>37.163522231279451</v>
      </c>
      <c r="D57" s="346">
        <v>8655151</v>
      </c>
      <c r="E57" s="345">
        <v>13.430134439739868</v>
      </c>
      <c r="F57" s="346">
        <v>25699433</v>
      </c>
      <c r="G57" s="354">
        <v>39.877622032831923</v>
      </c>
      <c r="H57" s="346">
        <v>1099266</v>
      </c>
      <c r="I57" s="353">
        <v>1.7057230041434384</v>
      </c>
      <c r="J57" s="350">
        <v>2796892</v>
      </c>
      <c r="K57" s="345">
        <v>4.3399168395135934</v>
      </c>
      <c r="L57" s="346" t="s">
        <v>673</v>
      </c>
      <c r="M57" s="346" t="s">
        <v>673</v>
      </c>
      <c r="N57" s="346" t="s">
        <v>673</v>
      </c>
      <c r="O57" s="345" t="s">
        <v>673</v>
      </c>
      <c r="P57" s="355" t="s">
        <v>673</v>
      </c>
      <c r="Q57" s="345" t="s">
        <v>673</v>
      </c>
      <c r="R57" s="346" t="s">
        <v>673</v>
      </c>
      <c r="S57" s="345" t="s">
        <v>673</v>
      </c>
      <c r="T57" s="373">
        <v>2244698</v>
      </c>
      <c r="U57" s="353">
        <v>3.4830814524917244</v>
      </c>
      <c r="V57" s="373" t="s">
        <v>673</v>
      </c>
      <c r="W57" s="345" t="s">
        <v>673</v>
      </c>
      <c r="X57" s="346">
        <v>2224755</v>
      </c>
      <c r="Y57" s="345">
        <v>3.4521360454004175</v>
      </c>
      <c r="Z57" s="431">
        <v>64445751</v>
      </c>
      <c r="AA57" s="351">
        <v>100</v>
      </c>
    </row>
    <row r="58" spans="1:27" ht="15.75" customHeight="1" x14ac:dyDescent="0.2">
      <c r="A58" s="925" t="s">
        <v>280</v>
      </c>
      <c r="B58" s="285">
        <v>24878777</v>
      </c>
      <c r="C58" s="280">
        <v>35.9</v>
      </c>
      <c r="D58" s="284">
        <v>6932942</v>
      </c>
      <c r="E58" s="280">
        <v>10</v>
      </c>
      <c r="F58" s="284">
        <v>30923802</v>
      </c>
      <c r="G58" s="299">
        <v>44.6</v>
      </c>
      <c r="H58" s="284">
        <v>1330965</v>
      </c>
      <c r="I58" s="298">
        <v>1.9</v>
      </c>
      <c r="J58" s="281">
        <v>3224259</v>
      </c>
      <c r="K58" s="280">
        <v>4.5999999999999996</v>
      </c>
      <c r="L58" s="284" t="s">
        <v>673</v>
      </c>
      <c r="M58" s="284" t="s">
        <v>673</v>
      </c>
      <c r="N58" s="284" t="s">
        <v>673</v>
      </c>
      <c r="O58" s="280" t="s">
        <v>673</v>
      </c>
      <c r="P58" s="304" t="s">
        <v>673</v>
      </c>
      <c r="Q58" s="280" t="s">
        <v>673</v>
      </c>
      <c r="R58" s="284" t="s">
        <v>673</v>
      </c>
      <c r="S58" s="280" t="s">
        <v>673</v>
      </c>
      <c r="T58" s="285">
        <v>2111253</v>
      </c>
      <c r="U58" s="298">
        <v>3</v>
      </c>
      <c r="V58" s="285" t="s">
        <v>673</v>
      </c>
      <c r="W58" s="280" t="s">
        <v>673</v>
      </c>
      <c r="X58" s="284">
        <v>1941443</v>
      </c>
      <c r="Y58" s="280">
        <v>2.8</v>
      </c>
      <c r="Z58" s="296">
        <v>69401998</v>
      </c>
      <c r="AA58" s="283">
        <v>100</v>
      </c>
    </row>
    <row r="59" spans="1:27" ht="15.75" customHeight="1" x14ac:dyDescent="0.2">
      <c r="A59" s="630" t="s">
        <v>281</v>
      </c>
      <c r="B59" s="373">
        <v>16976406</v>
      </c>
      <c r="C59" s="345">
        <v>37.6</v>
      </c>
      <c r="D59" s="346">
        <v>4193543</v>
      </c>
      <c r="E59" s="345">
        <v>9.3000000000000007</v>
      </c>
      <c r="F59" s="346">
        <v>19573271</v>
      </c>
      <c r="G59" s="354">
        <v>43.4</v>
      </c>
      <c r="H59" s="346">
        <v>965269</v>
      </c>
      <c r="I59" s="353">
        <v>2.1</v>
      </c>
      <c r="J59" s="350">
        <v>2317097</v>
      </c>
      <c r="K59" s="345">
        <v>5.0999999999999996</v>
      </c>
      <c r="L59" s="346" t="s">
        <v>673</v>
      </c>
      <c r="M59" s="346" t="s">
        <v>673</v>
      </c>
      <c r="N59" s="346" t="s">
        <v>673</v>
      </c>
      <c r="O59" s="345" t="s">
        <v>673</v>
      </c>
      <c r="P59" s="355" t="s">
        <v>673</v>
      </c>
      <c r="Q59" s="345" t="s">
        <v>673</v>
      </c>
      <c r="R59" s="346">
        <v>4115</v>
      </c>
      <c r="S59" s="345">
        <v>0</v>
      </c>
      <c r="T59" s="373">
        <v>1110500</v>
      </c>
      <c r="U59" s="353">
        <v>2.5</v>
      </c>
      <c r="V59" s="373" t="s">
        <v>673</v>
      </c>
      <c r="W59" s="345" t="s">
        <v>673</v>
      </c>
      <c r="X59" s="346">
        <v>1092632</v>
      </c>
      <c r="Y59" s="345">
        <v>2.4</v>
      </c>
      <c r="Z59" s="431">
        <v>45140201</v>
      </c>
      <c r="AA59" s="351">
        <v>100</v>
      </c>
    </row>
    <row r="60" spans="1:27" ht="15.75" customHeight="1" x14ac:dyDescent="0.2">
      <c r="A60" s="925" t="s">
        <v>287</v>
      </c>
      <c r="B60" s="285">
        <v>15156321</v>
      </c>
      <c r="C60" s="280">
        <v>35.6</v>
      </c>
      <c r="D60" s="284">
        <v>4760829</v>
      </c>
      <c r="E60" s="280">
        <v>11.2</v>
      </c>
      <c r="F60" s="284">
        <v>16125584</v>
      </c>
      <c r="G60" s="299">
        <v>37.9</v>
      </c>
      <c r="H60" s="284">
        <v>793285</v>
      </c>
      <c r="I60" s="298">
        <v>1.9</v>
      </c>
      <c r="J60" s="281">
        <v>2056150</v>
      </c>
      <c r="K60" s="280">
        <v>4.8</v>
      </c>
      <c r="L60" s="284" t="s">
        <v>673</v>
      </c>
      <c r="M60" s="284" t="s">
        <v>673</v>
      </c>
      <c r="N60" s="284" t="s">
        <v>673</v>
      </c>
      <c r="O60" s="280" t="s">
        <v>673</v>
      </c>
      <c r="P60" s="304" t="s">
        <v>673</v>
      </c>
      <c r="Q60" s="280" t="s">
        <v>673</v>
      </c>
      <c r="R60" s="284" t="s">
        <v>673</v>
      </c>
      <c r="S60" s="280" t="s">
        <v>673</v>
      </c>
      <c r="T60" s="285">
        <v>3675017</v>
      </c>
      <c r="U60" s="298">
        <v>8.6</v>
      </c>
      <c r="V60" s="285">
        <v>2492122</v>
      </c>
      <c r="W60" s="280">
        <v>5.9</v>
      </c>
      <c r="X60" s="284">
        <v>1180563</v>
      </c>
      <c r="Y60" s="280">
        <v>2.8</v>
      </c>
      <c r="Z60" s="296">
        <v>42567186</v>
      </c>
      <c r="AA60" s="283">
        <v>100</v>
      </c>
    </row>
    <row r="61" spans="1:27" ht="15.75" customHeight="1" x14ac:dyDescent="0.2">
      <c r="A61" s="630" t="s">
        <v>384</v>
      </c>
      <c r="B61" s="374">
        <v>19987174</v>
      </c>
      <c r="C61" s="345">
        <v>36.514004187080509</v>
      </c>
      <c r="D61" s="346">
        <v>5402038</v>
      </c>
      <c r="E61" s="345">
        <v>9.8688307887232103</v>
      </c>
      <c r="F61" s="346">
        <v>20188057</v>
      </c>
      <c r="G61" s="345">
        <v>36.880991671309815</v>
      </c>
      <c r="H61" s="346">
        <v>904711</v>
      </c>
      <c r="I61" s="353">
        <v>1.6527909969712473</v>
      </c>
      <c r="J61" s="350">
        <v>2730949</v>
      </c>
      <c r="K61" s="345">
        <v>4.9890936668036883</v>
      </c>
      <c r="L61" s="373" t="s">
        <v>673</v>
      </c>
      <c r="M61" s="346" t="s">
        <v>673</v>
      </c>
      <c r="N61" s="346" t="s">
        <v>673</v>
      </c>
      <c r="O61" s="345" t="s">
        <v>673</v>
      </c>
      <c r="P61" s="355" t="s">
        <v>673</v>
      </c>
      <c r="Q61" s="345" t="s">
        <v>673</v>
      </c>
      <c r="R61" s="346" t="s">
        <v>673</v>
      </c>
      <c r="S61" s="345" t="s">
        <v>673</v>
      </c>
      <c r="T61" s="374">
        <v>5525450</v>
      </c>
      <c r="U61" s="353">
        <v>10.094288689111529</v>
      </c>
      <c r="V61" s="373">
        <v>3760225</v>
      </c>
      <c r="W61" s="345">
        <v>6.8694489473281619</v>
      </c>
      <c r="X61" s="346">
        <v>1733185</v>
      </c>
      <c r="Y61" s="358">
        <v>3.1663067698807814</v>
      </c>
      <c r="Z61" s="500">
        <v>54738379</v>
      </c>
      <c r="AA61" s="353">
        <v>100</v>
      </c>
    </row>
    <row r="62" spans="1:27" ht="15.75" customHeight="1" x14ac:dyDescent="0.2">
      <c r="A62" s="925" t="s">
        <v>698</v>
      </c>
      <c r="B62" s="285">
        <v>11590172</v>
      </c>
      <c r="C62" s="299">
        <v>38.200000000000003</v>
      </c>
      <c r="D62" s="285">
        <v>2447145</v>
      </c>
      <c r="E62" s="299">
        <v>8.1</v>
      </c>
      <c r="F62" s="285">
        <v>11809562</v>
      </c>
      <c r="G62" s="299">
        <v>38.9</v>
      </c>
      <c r="H62" s="285">
        <v>701793</v>
      </c>
      <c r="I62" s="298">
        <v>2.2999999999999998</v>
      </c>
      <c r="J62" s="281">
        <v>1839312</v>
      </c>
      <c r="K62" s="299">
        <v>6.1</v>
      </c>
      <c r="L62" s="285" t="s">
        <v>673</v>
      </c>
      <c r="M62" s="285" t="s">
        <v>673</v>
      </c>
      <c r="N62" s="285" t="s">
        <v>673</v>
      </c>
      <c r="O62" s="285" t="s">
        <v>673</v>
      </c>
      <c r="P62" s="301" t="s">
        <v>673</v>
      </c>
      <c r="Q62" s="284" t="s">
        <v>673</v>
      </c>
      <c r="R62" s="284" t="s">
        <v>673</v>
      </c>
      <c r="S62" s="285" t="s">
        <v>673</v>
      </c>
      <c r="T62" s="285">
        <v>1949288</v>
      </c>
      <c r="U62" s="306">
        <v>6.4</v>
      </c>
      <c r="V62" s="285">
        <v>1890568</v>
      </c>
      <c r="W62" s="299">
        <v>6.2</v>
      </c>
      <c r="X62" s="285" t="s">
        <v>673</v>
      </c>
      <c r="Y62" s="504" t="s">
        <v>673</v>
      </c>
      <c r="Z62" s="296">
        <v>30337272</v>
      </c>
      <c r="AA62" s="306">
        <v>100</v>
      </c>
    </row>
    <row r="63" spans="1:27" ht="15.75" customHeight="1" x14ac:dyDescent="0.2">
      <c r="A63" s="630" t="s">
        <v>282</v>
      </c>
      <c r="B63" s="374">
        <v>24234313</v>
      </c>
      <c r="C63" s="345">
        <v>30.8</v>
      </c>
      <c r="D63" s="346">
        <v>6436886</v>
      </c>
      <c r="E63" s="345">
        <v>8.1999999999999993</v>
      </c>
      <c r="F63" s="346">
        <v>35696973</v>
      </c>
      <c r="G63" s="345">
        <v>45.4</v>
      </c>
      <c r="H63" s="346">
        <v>1256520</v>
      </c>
      <c r="I63" s="353">
        <v>1.6</v>
      </c>
      <c r="J63" s="350">
        <v>3245535</v>
      </c>
      <c r="K63" s="345">
        <v>4.2</v>
      </c>
      <c r="L63" s="373" t="s">
        <v>673</v>
      </c>
      <c r="M63" s="346" t="s">
        <v>673</v>
      </c>
      <c r="N63" s="346" t="s">
        <v>673</v>
      </c>
      <c r="O63" s="345" t="s">
        <v>673</v>
      </c>
      <c r="P63" s="355" t="s">
        <v>673</v>
      </c>
      <c r="Q63" s="345" t="s">
        <v>673</v>
      </c>
      <c r="R63" s="346" t="s">
        <v>673</v>
      </c>
      <c r="S63" s="345" t="s">
        <v>673</v>
      </c>
      <c r="T63" s="374">
        <v>7741091</v>
      </c>
      <c r="U63" s="353">
        <v>9.8000000000000007</v>
      </c>
      <c r="V63" s="373">
        <v>4665197</v>
      </c>
      <c r="W63" s="345">
        <v>5.9</v>
      </c>
      <c r="X63" s="346">
        <v>3028694</v>
      </c>
      <c r="Y63" s="358">
        <v>3.9</v>
      </c>
      <c r="Z63" s="500">
        <v>78611318</v>
      </c>
      <c r="AA63" s="353">
        <v>100</v>
      </c>
    </row>
    <row r="64" spans="1:27" ht="15.75" customHeight="1" x14ac:dyDescent="0.2">
      <c r="A64" s="925" t="s">
        <v>241</v>
      </c>
      <c r="B64" s="285">
        <v>18963226</v>
      </c>
      <c r="C64" s="299">
        <v>35.299999999999997</v>
      </c>
      <c r="D64" s="285">
        <v>4533344</v>
      </c>
      <c r="E64" s="299">
        <v>8.5</v>
      </c>
      <c r="F64" s="285">
        <v>22141085</v>
      </c>
      <c r="G64" s="299">
        <v>41.2</v>
      </c>
      <c r="H64" s="285">
        <v>1162625</v>
      </c>
      <c r="I64" s="298">
        <v>2.2000000000000002</v>
      </c>
      <c r="J64" s="281">
        <v>2733500</v>
      </c>
      <c r="K64" s="299">
        <v>5.0999999999999996</v>
      </c>
      <c r="L64" s="285" t="s">
        <v>673</v>
      </c>
      <c r="M64" s="285" t="s">
        <v>673</v>
      </c>
      <c r="N64" s="285" t="s">
        <v>673</v>
      </c>
      <c r="O64" s="285" t="s">
        <v>673</v>
      </c>
      <c r="P64" s="301" t="s">
        <v>673</v>
      </c>
      <c r="Q64" s="284" t="s">
        <v>673</v>
      </c>
      <c r="R64" s="284" t="s">
        <v>673</v>
      </c>
      <c r="S64" s="285" t="s">
        <v>673</v>
      </c>
      <c r="T64" s="285">
        <v>4149447</v>
      </c>
      <c r="U64" s="306">
        <v>7.7</v>
      </c>
      <c r="V64" s="285">
        <v>2498310</v>
      </c>
      <c r="W64" s="299">
        <v>4.7</v>
      </c>
      <c r="X64" s="285">
        <v>1570307</v>
      </c>
      <c r="Y64" s="504">
        <v>2.9</v>
      </c>
      <c r="Z64" s="296">
        <v>53683227</v>
      </c>
      <c r="AA64" s="306">
        <v>100</v>
      </c>
    </row>
    <row r="65" spans="1:33" ht="15.75" customHeight="1" x14ac:dyDescent="0.2">
      <c r="A65" s="630" t="s">
        <v>272</v>
      </c>
      <c r="B65" s="374">
        <v>29494596</v>
      </c>
      <c r="C65" s="345">
        <v>33.700000000000003</v>
      </c>
      <c r="D65" s="346">
        <v>7158824</v>
      </c>
      <c r="E65" s="345">
        <v>8.1999999999999993</v>
      </c>
      <c r="F65" s="346">
        <v>36466840</v>
      </c>
      <c r="G65" s="345">
        <v>41.7</v>
      </c>
      <c r="H65" s="373">
        <v>1496678</v>
      </c>
      <c r="I65" s="353">
        <v>1.7</v>
      </c>
      <c r="J65" s="350">
        <v>3748920</v>
      </c>
      <c r="K65" s="354">
        <v>4.3</v>
      </c>
      <c r="L65" s="373" t="s">
        <v>673</v>
      </c>
      <c r="M65" s="373" t="s">
        <v>673</v>
      </c>
      <c r="N65" s="373" t="s">
        <v>673</v>
      </c>
      <c r="O65" s="373" t="s">
        <v>673</v>
      </c>
      <c r="P65" s="374" t="s">
        <v>673</v>
      </c>
      <c r="Q65" s="346" t="s">
        <v>673</v>
      </c>
      <c r="R65" s="346" t="s">
        <v>673</v>
      </c>
      <c r="S65" s="373" t="s">
        <v>673</v>
      </c>
      <c r="T65" s="373">
        <v>9061487</v>
      </c>
      <c r="U65" s="356">
        <v>10.4</v>
      </c>
      <c r="V65" s="373">
        <v>7018286</v>
      </c>
      <c r="W65" s="354">
        <v>8</v>
      </c>
      <c r="X65" s="373">
        <v>1977150</v>
      </c>
      <c r="Y65" s="358">
        <v>2.2999999999999998</v>
      </c>
      <c r="Z65" s="431">
        <v>87427345</v>
      </c>
      <c r="AA65" s="356">
        <v>100</v>
      </c>
      <c r="AG65" s="969"/>
    </row>
    <row r="66" spans="1:33" ht="15.75" customHeight="1" thickBot="1" x14ac:dyDescent="0.25">
      <c r="A66" s="925" t="s">
        <v>554</v>
      </c>
      <c r="B66" s="285">
        <v>15934156</v>
      </c>
      <c r="C66" s="280">
        <v>44.9</v>
      </c>
      <c r="D66" s="284">
        <v>5495724</v>
      </c>
      <c r="E66" s="280">
        <v>11.3</v>
      </c>
      <c r="F66" s="284">
        <v>22241451</v>
      </c>
      <c r="G66" s="299">
        <v>45.6</v>
      </c>
      <c r="H66" s="284">
        <v>738124</v>
      </c>
      <c r="I66" s="298">
        <v>1.5</v>
      </c>
      <c r="J66" s="281">
        <v>3359782</v>
      </c>
      <c r="K66" s="280">
        <v>6.9</v>
      </c>
      <c r="L66" s="284">
        <v>0</v>
      </c>
      <c r="M66" s="284">
        <v>0</v>
      </c>
      <c r="N66" s="284">
        <v>0</v>
      </c>
      <c r="O66" s="280">
        <v>0</v>
      </c>
      <c r="P66" s="301">
        <v>0</v>
      </c>
      <c r="Q66" s="280">
        <v>0</v>
      </c>
      <c r="R66" s="763">
        <v>0</v>
      </c>
      <c r="S66" s="764">
        <v>0</v>
      </c>
      <c r="T66" s="285">
        <v>1047106</v>
      </c>
      <c r="U66" s="298">
        <v>2.1</v>
      </c>
      <c r="V66" s="285">
        <v>0</v>
      </c>
      <c r="W66" s="280">
        <v>0</v>
      </c>
      <c r="X66" s="284">
        <v>1036983</v>
      </c>
      <c r="Y66" s="280">
        <v>2.1</v>
      </c>
      <c r="Z66" s="296">
        <v>48816343</v>
      </c>
      <c r="AA66" s="283">
        <v>100</v>
      </c>
    </row>
    <row r="67" spans="1:33" ht="15.75" customHeight="1" thickTop="1" x14ac:dyDescent="0.2">
      <c r="A67" s="830" t="s">
        <v>555</v>
      </c>
      <c r="B67" s="783">
        <f>SUM(B7:B66)</f>
        <v>1270204548</v>
      </c>
      <c r="C67" s="780" t="s">
        <v>564</v>
      </c>
      <c r="D67" s="780">
        <f>SUM(D7:D66)</f>
        <v>323893071</v>
      </c>
      <c r="E67" s="780" t="s">
        <v>564</v>
      </c>
      <c r="F67" s="780">
        <f>SUM(F7:F66)</f>
        <v>1390027013</v>
      </c>
      <c r="G67" s="780" t="s">
        <v>564</v>
      </c>
      <c r="H67" s="780">
        <f>SUM(H7:H66)</f>
        <v>44819895</v>
      </c>
      <c r="I67" s="781" t="s">
        <v>564</v>
      </c>
      <c r="J67" s="779">
        <f>SUM(J7:J66)</f>
        <v>145334524</v>
      </c>
      <c r="K67" s="780" t="s">
        <v>564</v>
      </c>
      <c r="L67" s="780" t="s">
        <v>564</v>
      </c>
      <c r="M67" s="780" t="s">
        <v>564</v>
      </c>
      <c r="N67" s="780">
        <f>SUM(N7:N66)</f>
        <v>22363</v>
      </c>
      <c r="O67" s="780" t="s">
        <v>564</v>
      </c>
      <c r="P67" s="780" t="s">
        <v>564</v>
      </c>
      <c r="Q67" s="780" t="s">
        <v>564</v>
      </c>
      <c r="R67" s="780">
        <f>SUM(R7:R66)</f>
        <v>20364</v>
      </c>
      <c r="S67" s="784" t="s">
        <v>564</v>
      </c>
      <c r="T67" s="784">
        <f>SUM(T7:T66)</f>
        <v>310466136</v>
      </c>
      <c r="U67" s="863" t="s">
        <v>564</v>
      </c>
      <c r="V67" s="784">
        <f>SUM(V7:V66)</f>
        <v>211723835</v>
      </c>
      <c r="W67" s="784" t="s">
        <v>564</v>
      </c>
      <c r="X67" s="784">
        <f>SUM(X7:X66)</f>
        <v>96659398</v>
      </c>
      <c r="Y67" s="783" t="s">
        <v>564</v>
      </c>
      <c r="Z67" s="850">
        <f>SUM(Z7:Z66)</f>
        <v>3484687914</v>
      </c>
      <c r="AA67" s="781" t="s">
        <v>564</v>
      </c>
    </row>
    <row r="68" spans="1:33" ht="15.75" customHeight="1" thickBot="1" x14ac:dyDescent="0.25">
      <c r="A68" s="459" t="s">
        <v>556</v>
      </c>
      <c r="B68" s="799">
        <f>AVERAGE(B7:B66)</f>
        <v>21170075.800000001</v>
      </c>
      <c r="C68" s="452">
        <f t="shared" ref="C68:Y68" si="0">AVERAGE(C7:C66)</f>
        <v>36.88977028134606</v>
      </c>
      <c r="D68" s="554">
        <f t="shared" si="0"/>
        <v>5398217.8499999996</v>
      </c>
      <c r="E68" s="452">
        <f t="shared" si="0"/>
        <v>9.1015244086655809</v>
      </c>
      <c r="F68" s="554">
        <f t="shared" si="0"/>
        <v>23167116.883333333</v>
      </c>
      <c r="G68" s="452">
        <f t="shared" si="0"/>
        <v>40.216702749867309</v>
      </c>
      <c r="H68" s="554">
        <f t="shared" si="0"/>
        <v>746998.25</v>
      </c>
      <c r="I68" s="462">
        <f t="shared" si="0"/>
        <v>1.3882100045181225</v>
      </c>
      <c r="J68" s="797">
        <f t="shared" si="0"/>
        <v>2422242.0666666669</v>
      </c>
      <c r="K68" s="452">
        <f t="shared" si="0"/>
        <v>4.3721862049755602</v>
      </c>
      <c r="L68" s="554" t="s">
        <v>564</v>
      </c>
      <c r="M68" s="452" t="s">
        <v>564</v>
      </c>
      <c r="N68" s="554">
        <f t="shared" si="0"/>
        <v>1242.3888888888889</v>
      </c>
      <c r="O68" s="452">
        <f t="shared" si="0"/>
        <v>1.1759103287178345E-4</v>
      </c>
      <c r="P68" s="554" t="s">
        <v>564</v>
      </c>
      <c r="Q68" s="452" t="s">
        <v>564</v>
      </c>
      <c r="R68" s="554">
        <f t="shared" si="0"/>
        <v>1018.2</v>
      </c>
      <c r="S68" s="851">
        <f t="shared" si="0"/>
        <v>0</v>
      </c>
      <c r="T68" s="452">
        <f>AVERAGE(T7:T66)</f>
        <v>5262137.8983050846</v>
      </c>
      <c r="U68" s="866">
        <f t="shared" si="0"/>
        <v>8.3962487722612078</v>
      </c>
      <c r="V68" s="801">
        <f t="shared" si="0"/>
        <v>3920811.7592592593</v>
      </c>
      <c r="W68" s="461">
        <f t="shared" si="0"/>
        <v>6.4764421981013793</v>
      </c>
      <c r="X68" s="801">
        <f t="shared" si="0"/>
        <v>1895282.3137254901</v>
      </c>
      <c r="Y68" s="851">
        <f t="shared" si="0"/>
        <v>2.777308073061767</v>
      </c>
      <c r="Z68" s="852">
        <f>AVERAGE(Z7:Z66)</f>
        <v>58078131.899999999</v>
      </c>
      <c r="AA68" s="462">
        <f>AVERAGE(AA7:AA66)</f>
        <v>99.99666666666667</v>
      </c>
      <c r="AG68" s="969"/>
    </row>
    <row r="69" spans="1:33" ht="13.8" thickTop="1" x14ac:dyDescent="0.2">
      <c r="A69" s="230" t="s">
        <v>306</v>
      </c>
    </row>
    <row r="131" spans="2:27" ht="28.5" customHeight="1" x14ac:dyDescent="0.2">
      <c r="B131" s="1224"/>
      <c r="C131" s="1224"/>
      <c r="D131" s="1224"/>
      <c r="E131" s="1224"/>
      <c r="F131" s="1224"/>
      <c r="G131" s="1224"/>
      <c r="H131" s="1224"/>
      <c r="I131" s="1224"/>
      <c r="J131" s="1224"/>
      <c r="K131" s="1224"/>
      <c r="L131" s="1224"/>
      <c r="M131" s="1224"/>
      <c r="N131" s="1224"/>
      <c r="O131" s="1224"/>
      <c r="P131" s="1224"/>
      <c r="Q131" s="1224"/>
      <c r="R131" s="1224"/>
      <c r="S131" s="1224"/>
      <c r="T131" s="1224"/>
      <c r="U131" s="1224"/>
      <c r="V131" s="1224"/>
      <c r="W131" s="1224"/>
      <c r="X131" s="1224"/>
      <c r="Y131" s="1224"/>
      <c r="Z131" s="1224"/>
      <c r="AA131" s="1224"/>
    </row>
  </sheetData>
  <customSheetViews>
    <customSheetView guid="{CFB8F6A3-286B-44DA-98E2-E06FA9DC17D9}" scale="90" showGridLines="0">
      <pane xSplit="1" ySplit="6" topLeftCell="B7" activePane="bottomRight" state="frozen"/>
      <selection pane="bottomRight" activeCell="J21" sqref="J21"/>
      <colBreaks count="3" manualBreakCount="3">
        <brk id="9" max="70" man="1"/>
        <brk id="20" max="70" man="1"/>
        <brk id="29" max="1048575" man="1"/>
      </colBreaks>
      <pageMargins left="0.6692913385826772" right="0.43307086614173229" top="0.78740157480314965" bottom="0.39370078740157483" header="0.51181102362204722" footer="0.19685039370078741"/>
      <pageSetup paperSize="9" scale="80" firstPageNumber="12" fitToWidth="0" orientation="portrait" useFirstPageNumber="1"/>
      <headerFooter alignWithMargins="0"/>
    </customSheetView>
    <customSheetView guid="{429188B7-F8E8-41E0-BAA6-8F869C883D4F}" scale="70" showGridLines="0">
      <pane xSplit="1" ySplit="6" topLeftCell="B7" activePane="bottomRight" state="frozen"/>
      <selection pane="bottomRight" activeCell="A2" sqref="A2"/>
      <colBreaks count="1" manualBreakCount="1">
        <brk id="9" max="78" man="1"/>
      </colBreaks>
      <pageMargins left="0.74803149606299213" right="0.23622047244094491" top="1.1023622047244095" bottom="0.39370078740157483" header="0.59055118110236227" footer="0.31496062992125984"/>
      <pageSetup paperSize="8" scale="99" firstPageNumber="12" fitToWidth="0" orientation="portrait"/>
      <headerFooter alignWithMargins="0">
        <oddHeader xml:space="preserve">&amp;L&amp;"ＭＳ Ｐゴシック,太字"&amp;16ⅳ　市税内訳
（平成30年度）&amp;"ＭＳ Ｐゴシック,標準"&amp;11
</oddHeader>
      </headerFooter>
    </customSheetView>
  </customSheetViews>
  <mergeCells count="17">
    <mergeCell ref="X4:Y4"/>
    <mergeCell ref="V4:W4"/>
    <mergeCell ref="R3:S4"/>
    <mergeCell ref="B131:G131"/>
    <mergeCell ref="H131:S131"/>
    <mergeCell ref="T131:AA131"/>
    <mergeCell ref="F3:G4"/>
    <mergeCell ref="H3:I4"/>
    <mergeCell ref="J3:K4"/>
    <mergeCell ref="B4:C4"/>
    <mergeCell ref="D4:E4"/>
    <mergeCell ref="B3:E3"/>
    <mergeCell ref="Z3:AA4"/>
    <mergeCell ref="L3:M4"/>
    <mergeCell ref="N3:O4"/>
    <mergeCell ref="T3:U4"/>
    <mergeCell ref="P3:Q4"/>
  </mergeCells>
  <phoneticPr fontId="2"/>
  <dataValidations count="1">
    <dataValidation imeMode="disabled" allowBlank="1" showInputMessage="1" showErrorMessage="1" sqref="B7:AA66" xr:uid="{00000000-0002-0000-0C00-000000000000}"/>
  </dataValidations>
  <pageMargins left="0.74803149606299213" right="0.23622047244094491" top="1.1023622047244095" bottom="0.39370078740157483" header="0.59055118110236227" footer="0.31496062992125984"/>
  <pageSetup paperSize="8" scale="99" firstPageNumber="12" fitToWidth="0" orientation="portrait" r:id="rId1"/>
  <headerFooter alignWithMargins="0">
    <oddHeader xml:space="preserve">&amp;L&amp;"ＭＳ Ｐゴシック,太字"&amp;16ⅳ　市税内訳
（平成30年度）&amp;"ＭＳ Ｐゴシック,標準"&amp;11
</oddHeader>
  </headerFooter>
  <colBreaks count="1" manualBreakCount="1">
    <brk id="9" min="2" max="77"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AC131"/>
  <sheetViews>
    <sheetView showGridLines="0" view="pageBreakPreview" zoomScaleNormal="100" zoomScaleSheetLayoutView="100" workbookViewId="0">
      <pane xSplit="1" ySplit="6" topLeftCell="B67" activePane="bottomRight" state="frozen"/>
      <selection pane="topRight" activeCell="B1" sqref="B1"/>
      <selection pane="bottomLeft" activeCell="A7" sqref="A7"/>
      <selection pane="bottomRight" activeCell="J74" sqref="J74"/>
    </sheetView>
  </sheetViews>
  <sheetFormatPr defaultRowHeight="13.2" x14ac:dyDescent="0.2"/>
  <cols>
    <col min="1" max="1" width="13.77734375" customWidth="1"/>
    <col min="2" max="2" width="10.33203125" customWidth="1"/>
    <col min="3" max="10" width="10.6640625" customWidth="1"/>
    <col min="22" max="22" width="9.77734375" bestFit="1" customWidth="1"/>
  </cols>
  <sheetData>
    <row r="1" spans="1:29" ht="19.5" customHeight="1" x14ac:dyDescent="0.2">
      <c r="A1" s="1" t="s">
        <v>196</v>
      </c>
      <c r="B1" s="1"/>
      <c r="E1" s="954"/>
    </row>
    <row r="2" spans="1:29" ht="19.5" customHeight="1" x14ac:dyDescent="0.2">
      <c r="A2" s="129" t="s">
        <v>878</v>
      </c>
      <c r="B2" s="129"/>
    </row>
    <row r="3" spans="1:29" ht="17.25" customHeight="1" x14ac:dyDescent="0.2">
      <c r="A3" s="73" t="s">
        <v>523</v>
      </c>
      <c r="B3" s="1188" t="s">
        <v>507</v>
      </c>
      <c r="C3" s="1505"/>
      <c r="D3" s="1505"/>
      <c r="E3" s="1505" t="s">
        <v>190</v>
      </c>
      <c r="F3" s="1505"/>
      <c r="G3" s="1171"/>
      <c r="H3" s="1506" t="s">
        <v>197</v>
      </c>
      <c r="I3" s="1505"/>
      <c r="J3" s="1458"/>
    </row>
    <row r="4" spans="1:29" ht="17.25" customHeight="1" x14ac:dyDescent="0.2">
      <c r="A4" s="82"/>
      <c r="B4" s="1507" t="s">
        <v>198</v>
      </c>
      <c r="C4" s="1509" t="s">
        <v>199</v>
      </c>
      <c r="D4" s="1223" t="s">
        <v>202</v>
      </c>
      <c r="E4" s="1509" t="s">
        <v>198</v>
      </c>
      <c r="F4" s="1509" t="s">
        <v>199</v>
      </c>
      <c r="G4" s="1257" t="s">
        <v>200</v>
      </c>
      <c r="H4" s="1510" t="s">
        <v>198</v>
      </c>
      <c r="I4" s="1509" t="s">
        <v>199</v>
      </c>
      <c r="J4" s="1258" t="s">
        <v>200</v>
      </c>
    </row>
    <row r="5" spans="1:29" ht="17.25" customHeight="1" x14ac:dyDescent="0.2">
      <c r="A5" s="964"/>
      <c r="B5" s="1508"/>
      <c r="C5" s="1223"/>
      <c r="D5" s="1223"/>
      <c r="E5" s="1223"/>
      <c r="F5" s="1509"/>
      <c r="G5" s="1257"/>
      <c r="H5" s="1510"/>
      <c r="I5" s="1509"/>
      <c r="J5" s="1258"/>
    </row>
    <row r="6" spans="1:29" ht="17.25" customHeight="1" x14ac:dyDescent="0.2">
      <c r="A6" s="87" t="s">
        <v>522</v>
      </c>
      <c r="B6" s="85" t="s">
        <v>203</v>
      </c>
      <c r="C6" s="80" t="s">
        <v>203</v>
      </c>
      <c r="D6" s="80" t="s">
        <v>203</v>
      </c>
      <c r="E6" s="80" t="s">
        <v>203</v>
      </c>
      <c r="F6" s="80" t="s">
        <v>203</v>
      </c>
      <c r="G6" s="97" t="s">
        <v>203</v>
      </c>
      <c r="H6" s="108" t="s">
        <v>203</v>
      </c>
      <c r="I6" s="80" t="s">
        <v>203</v>
      </c>
      <c r="J6" s="81" t="s">
        <v>203</v>
      </c>
    </row>
    <row r="7" spans="1:29" ht="15.75" customHeight="1" x14ac:dyDescent="0.2">
      <c r="A7" s="630" t="s">
        <v>274</v>
      </c>
      <c r="B7" s="354">
        <v>98.8</v>
      </c>
      <c r="C7" s="345">
        <v>26</v>
      </c>
      <c r="D7" s="345">
        <v>96.4</v>
      </c>
      <c r="E7" s="345">
        <v>99</v>
      </c>
      <c r="F7" s="345">
        <v>19</v>
      </c>
      <c r="G7" s="355">
        <v>96.8</v>
      </c>
      <c r="H7" s="502">
        <v>99</v>
      </c>
      <c r="I7" s="345">
        <v>22.8</v>
      </c>
      <c r="J7" s="353">
        <v>96.8</v>
      </c>
    </row>
    <row r="8" spans="1:29" ht="15.75" customHeight="1" x14ac:dyDescent="0.2">
      <c r="A8" s="925" t="s">
        <v>533</v>
      </c>
      <c r="B8" s="1101">
        <v>98.9</v>
      </c>
      <c r="C8" s="1102">
        <v>28.7</v>
      </c>
      <c r="D8" s="1102">
        <v>96.3</v>
      </c>
      <c r="E8" s="1102">
        <v>99.1</v>
      </c>
      <c r="F8" s="1102">
        <v>15</v>
      </c>
      <c r="G8" s="1103">
        <v>94.3</v>
      </c>
      <c r="H8" s="1104">
        <v>99.1</v>
      </c>
      <c r="I8" s="1102">
        <v>19.8</v>
      </c>
      <c r="J8" s="1105">
        <v>95.6</v>
      </c>
      <c r="AB8" s="965"/>
      <c r="AC8" s="965"/>
    </row>
    <row r="9" spans="1:29" ht="15.75" customHeight="1" x14ac:dyDescent="0.2">
      <c r="A9" s="630" t="s">
        <v>225</v>
      </c>
      <c r="B9" s="354">
        <v>99.2</v>
      </c>
      <c r="C9" s="345">
        <v>19.8</v>
      </c>
      <c r="D9" s="345">
        <v>95.7</v>
      </c>
      <c r="E9" s="345">
        <v>98.7</v>
      </c>
      <c r="F9" s="345">
        <v>11.7</v>
      </c>
      <c r="G9" s="355">
        <v>91.6</v>
      </c>
      <c r="H9" s="502">
        <v>99</v>
      </c>
      <c r="I9" s="345">
        <v>14.6</v>
      </c>
      <c r="J9" s="353">
        <v>94</v>
      </c>
      <c r="AB9" s="965"/>
      <c r="AC9" s="965"/>
    </row>
    <row r="10" spans="1:29" ht="15.75" customHeight="1" x14ac:dyDescent="0.2">
      <c r="A10" s="925" t="s">
        <v>604</v>
      </c>
      <c r="B10" s="299">
        <v>98.8</v>
      </c>
      <c r="C10" s="280">
        <v>31.6</v>
      </c>
      <c r="D10" s="280">
        <v>96.5</v>
      </c>
      <c r="E10" s="280">
        <v>98.7</v>
      </c>
      <c r="F10" s="280">
        <v>18.2</v>
      </c>
      <c r="G10" s="304">
        <v>94.6</v>
      </c>
      <c r="H10" s="553">
        <v>98.8</v>
      </c>
      <c r="I10" s="280">
        <v>23.1</v>
      </c>
      <c r="J10" s="298">
        <v>95.7</v>
      </c>
      <c r="K10" s="109"/>
      <c r="L10" s="109"/>
      <c r="M10" s="109"/>
      <c r="P10" s="109"/>
      <c r="Q10" s="109"/>
      <c r="R10" s="109"/>
      <c r="S10" s="109"/>
      <c r="T10" s="109"/>
      <c r="U10" s="109"/>
      <c r="V10" s="109"/>
      <c r="W10" s="109"/>
      <c r="X10" s="109"/>
      <c r="Y10" s="109"/>
      <c r="Z10" s="109"/>
      <c r="AA10" s="109"/>
      <c r="AB10" s="979"/>
      <c r="AC10" s="965"/>
    </row>
    <row r="11" spans="1:29" ht="15.75" customHeight="1" x14ac:dyDescent="0.2">
      <c r="A11" s="630" t="s">
        <v>534</v>
      </c>
      <c r="B11" s="634">
        <v>99.2</v>
      </c>
      <c r="C11" s="622">
        <v>38.4</v>
      </c>
      <c r="D11" s="622">
        <v>97.8</v>
      </c>
      <c r="E11" s="622">
        <v>98.8</v>
      </c>
      <c r="F11" s="622">
        <v>35.1</v>
      </c>
      <c r="G11" s="629">
        <v>96.9</v>
      </c>
      <c r="H11" s="691">
        <v>99</v>
      </c>
      <c r="I11" s="622">
        <v>36.700000000000003</v>
      </c>
      <c r="J11" s="631">
        <v>97.4</v>
      </c>
      <c r="K11" s="109"/>
      <c r="L11" s="109"/>
      <c r="M11" s="109"/>
      <c r="P11" s="109"/>
      <c r="Q11" s="109"/>
      <c r="R11" s="109"/>
      <c r="S11" s="109"/>
      <c r="T11" s="109"/>
      <c r="U11" s="109"/>
      <c r="V11" s="109"/>
      <c r="W11" s="109"/>
      <c r="X11" s="109"/>
      <c r="Y11" s="109"/>
      <c r="Z11" s="109"/>
      <c r="AA11" s="109"/>
      <c r="AB11" s="979"/>
      <c r="AC11" s="965"/>
    </row>
    <row r="12" spans="1:29" ht="15.75" customHeight="1" x14ac:dyDescent="0.2">
      <c r="A12" s="925" t="s">
        <v>284</v>
      </c>
      <c r="B12" s="299">
        <v>99.4</v>
      </c>
      <c r="C12" s="280">
        <v>29.4</v>
      </c>
      <c r="D12" s="280">
        <v>97.3</v>
      </c>
      <c r="E12" s="280">
        <v>98.8</v>
      </c>
      <c r="F12" s="280">
        <v>26.6</v>
      </c>
      <c r="G12" s="304">
        <v>93.9</v>
      </c>
      <c r="H12" s="553">
        <v>99.1</v>
      </c>
      <c r="I12" s="280">
        <v>27.7</v>
      </c>
      <c r="J12" s="298">
        <v>95.9</v>
      </c>
      <c r="K12" s="109"/>
      <c r="L12" s="109"/>
      <c r="M12" s="109"/>
      <c r="P12" s="109"/>
      <c r="Q12" s="109"/>
      <c r="R12" s="109"/>
      <c r="S12" s="109"/>
      <c r="T12" s="109"/>
      <c r="U12" s="109"/>
      <c r="V12" s="109"/>
      <c r="W12" s="109"/>
      <c r="X12" s="109"/>
      <c r="Y12" s="109"/>
      <c r="Z12" s="109"/>
      <c r="AA12" s="109"/>
      <c r="AB12" s="979"/>
      <c r="AC12" s="965"/>
    </row>
    <row r="13" spans="1:29" ht="15.75" customHeight="1" x14ac:dyDescent="0.2">
      <c r="A13" s="630" t="s">
        <v>660</v>
      </c>
      <c r="B13" s="634">
        <v>99.2</v>
      </c>
      <c r="C13" s="622">
        <v>25.3</v>
      </c>
      <c r="D13" s="622">
        <v>97.2</v>
      </c>
      <c r="E13" s="622">
        <v>98.8</v>
      </c>
      <c r="F13" s="622">
        <v>24.9</v>
      </c>
      <c r="G13" s="629">
        <v>95.6</v>
      </c>
      <c r="H13" s="691">
        <v>99</v>
      </c>
      <c r="I13" s="622">
        <v>25</v>
      </c>
      <c r="J13" s="631">
        <v>96.5</v>
      </c>
      <c r="K13" s="109"/>
      <c r="L13" s="109"/>
      <c r="M13" s="109"/>
      <c r="P13" s="109"/>
      <c r="Q13" s="109"/>
      <c r="R13" s="109"/>
      <c r="S13" s="109"/>
      <c r="T13" s="109"/>
      <c r="U13" s="109"/>
      <c r="V13" s="109"/>
      <c r="W13" s="109"/>
      <c r="X13" s="109"/>
      <c r="Y13" s="109"/>
      <c r="Z13" s="109"/>
      <c r="AA13" s="109"/>
      <c r="AB13" s="979"/>
      <c r="AC13" s="965"/>
    </row>
    <row r="14" spans="1:29" ht="15.75" customHeight="1" x14ac:dyDescent="0.2">
      <c r="A14" s="925" t="s">
        <v>639</v>
      </c>
      <c r="B14" s="299">
        <v>99</v>
      </c>
      <c r="C14" s="280">
        <v>30</v>
      </c>
      <c r="D14" s="280">
        <v>96.7</v>
      </c>
      <c r="E14" s="280">
        <v>99.2</v>
      </c>
      <c r="F14" s="280">
        <v>33</v>
      </c>
      <c r="G14" s="304">
        <v>97.3</v>
      </c>
      <c r="H14" s="553">
        <v>99.1</v>
      </c>
      <c r="I14" s="280">
        <v>31.3</v>
      </c>
      <c r="J14" s="298">
        <v>97.1</v>
      </c>
      <c r="K14" s="109"/>
      <c r="L14" s="109"/>
      <c r="M14" s="109"/>
      <c r="P14" s="109"/>
      <c r="Q14" s="109"/>
      <c r="R14" s="109"/>
      <c r="S14" s="109"/>
      <c r="T14" s="109"/>
      <c r="U14" s="109"/>
      <c r="V14" s="109"/>
      <c r="W14" s="109"/>
      <c r="X14" s="109"/>
      <c r="Y14" s="109"/>
      <c r="Z14" s="109"/>
      <c r="AA14" s="109"/>
      <c r="AB14" s="979"/>
      <c r="AC14" s="965"/>
    </row>
    <row r="15" spans="1:29" ht="15.75" customHeight="1" x14ac:dyDescent="0.2">
      <c r="A15" s="630" t="s">
        <v>535</v>
      </c>
      <c r="B15" s="634">
        <v>98.8</v>
      </c>
      <c r="C15" s="622">
        <v>23.1</v>
      </c>
      <c r="D15" s="622">
        <v>95.7</v>
      </c>
      <c r="E15" s="622">
        <v>99.2</v>
      </c>
      <c r="F15" s="622">
        <v>20.7</v>
      </c>
      <c r="G15" s="629">
        <v>96.8</v>
      </c>
      <c r="H15" s="691">
        <v>99.1</v>
      </c>
      <c r="I15" s="622">
        <v>22.5</v>
      </c>
      <c r="J15" s="631">
        <v>96.5</v>
      </c>
      <c r="K15" s="109"/>
      <c r="L15" s="109"/>
      <c r="M15" s="109"/>
      <c r="P15" s="109"/>
      <c r="Q15" s="109"/>
      <c r="R15" s="109"/>
      <c r="S15" s="109"/>
      <c r="T15" s="109"/>
      <c r="U15" s="109"/>
      <c r="V15" s="109"/>
      <c r="W15" s="109"/>
      <c r="X15" s="109"/>
      <c r="Y15" s="109"/>
      <c r="Z15" s="109"/>
      <c r="AA15" s="109"/>
      <c r="AB15" s="979"/>
      <c r="AC15" s="965"/>
    </row>
    <row r="16" spans="1:29" ht="15.75" customHeight="1" x14ac:dyDescent="0.2">
      <c r="A16" s="925" t="s">
        <v>536</v>
      </c>
      <c r="B16" s="299">
        <v>98.2</v>
      </c>
      <c r="C16" s="280">
        <v>29.9</v>
      </c>
      <c r="D16" s="280">
        <v>95.1</v>
      </c>
      <c r="E16" s="280">
        <v>98.7</v>
      </c>
      <c r="F16" s="280">
        <v>19.5</v>
      </c>
      <c r="G16" s="304">
        <v>95</v>
      </c>
      <c r="H16" s="553">
        <v>98.6</v>
      </c>
      <c r="I16" s="280">
        <v>24.8</v>
      </c>
      <c r="J16" s="298">
        <v>95.5</v>
      </c>
      <c r="K16" s="109"/>
      <c r="L16" s="109"/>
      <c r="M16" s="109"/>
      <c r="P16" s="109"/>
      <c r="Q16" s="109"/>
      <c r="R16" s="109"/>
      <c r="S16" s="109"/>
      <c r="T16" s="109"/>
      <c r="U16" s="109"/>
      <c r="V16" s="109"/>
      <c r="W16" s="109"/>
      <c r="X16" s="109"/>
      <c r="Y16" s="109"/>
      <c r="Z16" s="109"/>
      <c r="AA16" s="109"/>
      <c r="AB16" s="979"/>
      <c r="AC16" s="965"/>
    </row>
    <row r="17" spans="1:24" ht="15.75" customHeight="1" x14ac:dyDescent="0.2">
      <c r="A17" s="630" t="s">
        <v>708</v>
      </c>
      <c r="B17" s="427">
        <v>98.8</v>
      </c>
      <c r="C17" s="359">
        <v>27.8</v>
      </c>
      <c r="D17" s="359">
        <v>96.4</v>
      </c>
      <c r="E17" s="345">
        <v>98.8</v>
      </c>
      <c r="F17" s="345">
        <v>29.8</v>
      </c>
      <c r="G17" s="355">
        <v>96</v>
      </c>
      <c r="H17" s="502">
        <v>98.8</v>
      </c>
      <c r="I17" s="345">
        <v>28.9</v>
      </c>
      <c r="J17" s="353">
        <v>96.3</v>
      </c>
      <c r="T17" s="965"/>
      <c r="U17" s="967"/>
      <c r="V17" s="965"/>
      <c r="W17" s="965"/>
      <c r="X17" s="965"/>
    </row>
    <row r="18" spans="1:24" ht="15.75" customHeight="1" x14ac:dyDescent="0.2">
      <c r="A18" s="925" t="s">
        <v>537</v>
      </c>
      <c r="B18" s="299">
        <v>99.1</v>
      </c>
      <c r="C18" s="280">
        <v>31.6</v>
      </c>
      <c r="D18" s="280">
        <v>97.3</v>
      </c>
      <c r="E18" s="280">
        <v>99.1</v>
      </c>
      <c r="F18" s="280">
        <v>39</v>
      </c>
      <c r="G18" s="304">
        <v>97.5</v>
      </c>
      <c r="H18" s="553">
        <v>99.1</v>
      </c>
      <c r="I18" s="280">
        <v>34.700000000000003</v>
      </c>
      <c r="J18" s="298">
        <v>97.5</v>
      </c>
    </row>
    <row r="19" spans="1:24" ht="15.75" customHeight="1" x14ac:dyDescent="0.2">
      <c r="A19" s="630" t="s">
        <v>400</v>
      </c>
      <c r="B19" s="354">
        <v>99.4</v>
      </c>
      <c r="C19" s="345">
        <v>34.200000000000003</v>
      </c>
      <c r="D19" s="345">
        <v>98.5</v>
      </c>
      <c r="E19" s="345">
        <v>99.6</v>
      </c>
      <c r="F19" s="345">
        <v>35</v>
      </c>
      <c r="G19" s="355">
        <v>98.8</v>
      </c>
      <c r="H19" s="502">
        <v>99.5</v>
      </c>
      <c r="I19" s="345">
        <v>34.700000000000003</v>
      </c>
      <c r="J19" s="353">
        <v>98.7</v>
      </c>
    </row>
    <row r="20" spans="1:24" ht="15.75" customHeight="1" x14ac:dyDescent="0.2">
      <c r="A20" s="925" t="s">
        <v>538</v>
      </c>
      <c r="B20" s="299">
        <v>99.3</v>
      </c>
      <c r="C20" s="280">
        <v>32.799999999999997</v>
      </c>
      <c r="D20" s="280">
        <v>97.4</v>
      </c>
      <c r="E20" s="280">
        <v>99.6</v>
      </c>
      <c r="F20" s="280">
        <v>30.4</v>
      </c>
      <c r="G20" s="304">
        <v>97.9</v>
      </c>
      <c r="H20" s="553">
        <v>99.5</v>
      </c>
      <c r="I20" s="280">
        <v>30</v>
      </c>
      <c r="J20" s="298">
        <v>97.7</v>
      </c>
    </row>
    <row r="21" spans="1:24" ht="15.75" customHeight="1" x14ac:dyDescent="0.2">
      <c r="A21" s="630" t="s">
        <v>539</v>
      </c>
      <c r="B21" s="354">
        <v>98.628762399999999</v>
      </c>
      <c r="C21" s="345">
        <v>29.428486400000001</v>
      </c>
      <c r="D21" s="345">
        <v>95.689796700000002</v>
      </c>
      <c r="E21" s="345">
        <v>98.945240999999996</v>
      </c>
      <c r="F21" s="345">
        <v>31.245316599999999</v>
      </c>
      <c r="G21" s="355">
        <v>96.978921200000002</v>
      </c>
      <c r="H21" s="502">
        <v>98.774865300000002</v>
      </c>
      <c r="I21" s="345">
        <v>30.0942148</v>
      </c>
      <c r="J21" s="353">
        <v>96.280464800000004</v>
      </c>
    </row>
    <row r="22" spans="1:24" ht="15.75" customHeight="1" x14ac:dyDescent="0.2">
      <c r="A22" s="925" t="s">
        <v>707</v>
      </c>
      <c r="B22" s="299">
        <v>98.2</v>
      </c>
      <c r="C22" s="280">
        <v>33</v>
      </c>
      <c r="D22" s="280">
        <v>94.6</v>
      </c>
      <c r="E22" s="280">
        <v>99</v>
      </c>
      <c r="F22" s="280">
        <v>68.8</v>
      </c>
      <c r="G22" s="304">
        <v>98.3</v>
      </c>
      <c r="H22" s="553">
        <v>98.6</v>
      </c>
      <c r="I22" s="280">
        <v>43.3</v>
      </c>
      <c r="J22" s="298">
        <v>96.6</v>
      </c>
    </row>
    <row r="23" spans="1:24" ht="15.75" customHeight="1" x14ac:dyDescent="0.2">
      <c r="A23" s="630" t="s">
        <v>540</v>
      </c>
      <c r="B23" s="354">
        <v>98.6</v>
      </c>
      <c r="C23" s="345">
        <v>31.5</v>
      </c>
      <c r="D23" s="345">
        <v>96.3</v>
      </c>
      <c r="E23" s="345">
        <v>99.1</v>
      </c>
      <c r="F23" s="345">
        <v>38.6</v>
      </c>
      <c r="G23" s="355">
        <v>97.9</v>
      </c>
      <c r="H23" s="502">
        <v>98.9</v>
      </c>
      <c r="I23" s="345">
        <v>34</v>
      </c>
      <c r="J23" s="353">
        <v>97.2</v>
      </c>
    </row>
    <row r="24" spans="1:24" ht="15.75" customHeight="1" x14ac:dyDescent="0.2">
      <c r="A24" s="925" t="s">
        <v>541</v>
      </c>
      <c r="B24" s="339">
        <v>98.8</v>
      </c>
      <c r="C24" s="192">
        <v>31.9</v>
      </c>
      <c r="D24" s="192">
        <v>96.3</v>
      </c>
      <c r="E24" s="192">
        <v>99.2</v>
      </c>
      <c r="F24" s="192">
        <v>33.299999999999997</v>
      </c>
      <c r="G24" s="304">
        <v>97.4</v>
      </c>
      <c r="H24" s="553">
        <v>99</v>
      </c>
      <c r="I24" s="280">
        <v>32.4</v>
      </c>
      <c r="J24" s="298">
        <v>96.9</v>
      </c>
    </row>
    <row r="25" spans="1:24" ht="15.75" customHeight="1" x14ac:dyDescent="0.2">
      <c r="A25" s="630" t="s">
        <v>223</v>
      </c>
      <c r="B25" s="354">
        <v>98.7</v>
      </c>
      <c r="C25" s="345">
        <v>30.4</v>
      </c>
      <c r="D25" s="345">
        <v>96.6</v>
      </c>
      <c r="E25" s="345">
        <v>99.2</v>
      </c>
      <c r="F25" s="345">
        <v>32.700000000000003</v>
      </c>
      <c r="G25" s="355">
        <v>97.6</v>
      </c>
      <c r="H25" s="502">
        <v>99</v>
      </c>
      <c r="I25" s="345">
        <v>31.1</v>
      </c>
      <c r="J25" s="353">
        <v>97.1</v>
      </c>
    </row>
    <row r="26" spans="1:24" ht="15.75" customHeight="1" x14ac:dyDescent="0.2">
      <c r="A26" s="925" t="s">
        <v>542</v>
      </c>
      <c r="B26" s="299">
        <v>99.2</v>
      </c>
      <c r="C26" s="280">
        <v>32.799999999999997</v>
      </c>
      <c r="D26" s="280">
        <v>97.5</v>
      </c>
      <c r="E26" s="280">
        <v>99.7</v>
      </c>
      <c r="F26" s="280">
        <v>36.799999999999997</v>
      </c>
      <c r="G26" s="304">
        <v>98.8</v>
      </c>
      <c r="H26" s="553">
        <v>99.5</v>
      </c>
      <c r="I26" s="280">
        <v>34.200000000000003</v>
      </c>
      <c r="J26" s="298">
        <v>98.3</v>
      </c>
    </row>
    <row r="27" spans="1:24" ht="15.75" customHeight="1" x14ac:dyDescent="0.2">
      <c r="A27" s="630" t="s">
        <v>543</v>
      </c>
      <c r="B27" s="354">
        <v>98.9</v>
      </c>
      <c r="C27" s="345">
        <v>24.5</v>
      </c>
      <c r="D27" s="345">
        <v>95.9</v>
      </c>
      <c r="E27" s="345">
        <v>99.2</v>
      </c>
      <c r="F27" s="345">
        <v>22.1</v>
      </c>
      <c r="G27" s="355">
        <v>96.4</v>
      </c>
      <c r="H27" s="502">
        <v>99.1</v>
      </c>
      <c r="I27" s="345">
        <v>23.5</v>
      </c>
      <c r="J27" s="353">
        <v>96.4</v>
      </c>
    </row>
    <row r="28" spans="1:24" ht="15.75" customHeight="1" x14ac:dyDescent="0.2">
      <c r="A28" s="925" t="s">
        <v>227</v>
      </c>
      <c r="B28" s="299">
        <v>99.1</v>
      </c>
      <c r="C28" s="280">
        <v>23.9</v>
      </c>
      <c r="D28" s="280">
        <v>96</v>
      </c>
      <c r="E28" s="280">
        <v>99</v>
      </c>
      <c r="F28" s="280">
        <v>20.2</v>
      </c>
      <c r="G28" s="304">
        <v>94.2</v>
      </c>
      <c r="H28" s="553">
        <v>99.1</v>
      </c>
      <c r="I28" s="280">
        <v>21.6</v>
      </c>
      <c r="J28" s="298">
        <v>95.4</v>
      </c>
    </row>
    <row r="29" spans="1:24" ht="15.75" customHeight="1" x14ac:dyDescent="0.2">
      <c r="A29" s="630" t="s">
        <v>544</v>
      </c>
      <c r="B29" s="354">
        <v>99.2</v>
      </c>
      <c r="C29" s="345">
        <v>31.8</v>
      </c>
      <c r="D29" s="345">
        <v>97</v>
      </c>
      <c r="E29" s="345">
        <v>99.3</v>
      </c>
      <c r="F29" s="345">
        <v>29</v>
      </c>
      <c r="G29" s="355">
        <v>96.3</v>
      </c>
      <c r="H29" s="502">
        <v>99.3</v>
      </c>
      <c r="I29" s="345">
        <v>30.2</v>
      </c>
      <c r="J29" s="353">
        <v>96.8</v>
      </c>
    </row>
    <row r="30" spans="1:24" ht="15.75" customHeight="1" x14ac:dyDescent="0.2">
      <c r="A30" s="925" t="s">
        <v>706</v>
      </c>
      <c r="B30" s="299">
        <v>99.2</v>
      </c>
      <c r="C30" s="280">
        <v>36.299999999999997</v>
      </c>
      <c r="D30" s="280">
        <v>97</v>
      </c>
      <c r="E30" s="280">
        <v>99.1</v>
      </c>
      <c r="F30" s="280">
        <v>27.3</v>
      </c>
      <c r="G30" s="304">
        <v>95.2</v>
      </c>
      <c r="H30" s="553">
        <v>99.2</v>
      </c>
      <c r="I30" s="280">
        <v>30.6</v>
      </c>
      <c r="J30" s="298">
        <v>96.2</v>
      </c>
    </row>
    <row r="31" spans="1:24" ht="15.75" customHeight="1" x14ac:dyDescent="0.2">
      <c r="A31" s="630" t="s">
        <v>705</v>
      </c>
      <c r="B31" s="354">
        <v>99.1</v>
      </c>
      <c r="C31" s="345">
        <v>35.4</v>
      </c>
      <c r="D31" s="345">
        <v>96.8</v>
      </c>
      <c r="E31" s="345">
        <v>98.3</v>
      </c>
      <c r="F31" s="345">
        <v>21.3</v>
      </c>
      <c r="G31" s="355">
        <v>91.1</v>
      </c>
      <c r="H31" s="502">
        <v>98.7</v>
      </c>
      <c r="I31" s="345">
        <v>25.4</v>
      </c>
      <c r="J31" s="353">
        <v>94.1</v>
      </c>
    </row>
    <row r="32" spans="1:24" ht="15.75" customHeight="1" x14ac:dyDescent="0.2">
      <c r="A32" s="925" t="s">
        <v>278</v>
      </c>
      <c r="B32" s="299">
        <v>99.4</v>
      </c>
      <c r="C32" s="280">
        <v>36.1</v>
      </c>
      <c r="D32" s="280">
        <v>98.4</v>
      </c>
      <c r="E32" s="280">
        <v>99.4</v>
      </c>
      <c r="F32" s="280">
        <v>36.700000000000003</v>
      </c>
      <c r="G32" s="304">
        <v>98.4</v>
      </c>
      <c r="H32" s="553">
        <v>99.4</v>
      </c>
      <c r="I32" s="280">
        <v>36.299999999999997</v>
      </c>
      <c r="J32" s="298">
        <v>98.5</v>
      </c>
    </row>
    <row r="33" spans="1:10" ht="15.75" customHeight="1" x14ac:dyDescent="0.2">
      <c r="A33" s="630" t="s">
        <v>239</v>
      </c>
      <c r="B33" s="354">
        <v>98.7</v>
      </c>
      <c r="C33" s="345">
        <v>26.6</v>
      </c>
      <c r="D33" s="345">
        <v>95</v>
      </c>
      <c r="E33" s="345">
        <v>98.5</v>
      </c>
      <c r="F33" s="345">
        <v>24.3</v>
      </c>
      <c r="G33" s="355">
        <v>93.4</v>
      </c>
      <c r="H33" s="502">
        <v>98.7</v>
      </c>
      <c r="I33" s="345">
        <v>25.3</v>
      </c>
      <c r="J33" s="353">
        <v>94.5</v>
      </c>
    </row>
    <row r="34" spans="1:10" ht="15.75" customHeight="1" x14ac:dyDescent="0.2">
      <c r="A34" s="925" t="s">
        <v>545</v>
      </c>
      <c r="B34" s="299">
        <v>98.9</v>
      </c>
      <c r="C34" s="280">
        <v>21.9</v>
      </c>
      <c r="D34" s="280">
        <v>94.9</v>
      </c>
      <c r="E34" s="280">
        <v>99.3</v>
      </c>
      <c r="F34" s="280">
        <v>22.5</v>
      </c>
      <c r="G34" s="304">
        <v>96.5</v>
      </c>
      <c r="H34" s="553">
        <v>99.2</v>
      </c>
      <c r="I34" s="280">
        <v>22.2</v>
      </c>
      <c r="J34" s="298">
        <v>96</v>
      </c>
    </row>
    <row r="35" spans="1:10" ht="15.75" customHeight="1" x14ac:dyDescent="0.2">
      <c r="A35" s="630" t="s">
        <v>237</v>
      </c>
      <c r="B35" s="354">
        <v>99.1</v>
      </c>
      <c r="C35" s="345">
        <v>27.8</v>
      </c>
      <c r="D35" s="345">
        <v>96.8</v>
      </c>
      <c r="E35" s="345">
        <v>99.5</v>
      </c>
      <c r="F35" s="345">
        <v>32.700000000000003</v>
      </c>
      <c r="G35" s="355">
        <v>98.1</v>
      </c>
      <c r="H35" s="502">
        <v>99</v>
      </c>
      <c r="I35" s="345">
        <v>29.7</v>
      </c>
      <c r="J35" s="353">
        <v>97.6</v>
      </c>
    </row>
    <row r="36" spans="1:10" ht="15.75" customHeight="1" x14ac:dyDescent="0.2">
      <c r="A36" s="925" t="s">
        <v>229</v>
      </c>
      <c r="B36" s="299">
        <v>99.6</v>
      </c>
      <c r="C36" s="280">
        <v>33.1</v>
      </c>
      <c r="D36" s="280">
        <v>98.8</v>
      </c>
      <c r="E36" s="280">
        <v>99.8</v>
      </c>
      <c r="F36" s="280">
        <v>41.7</v>
      </c>
      <c r="G36" s="304">
        <v>99.4</v>
      </c>
      <c r="H36" s="553">
        <v>99.7</v>
      </c>
      <c r="I36" s="280">
        <v>35.4</v>
      </c>
      <c r="J36" s="298">
        <v>99.1</v>
      </c>
    </row>
    <row r="37" spans="1:10" ht="15.75" customHeight="1" x14ac:dyDescent="0.2">
      <c r="A37" s="630" t="s">
        <v>248</v>
      </c>
      <c r="B37" s="354">
        <v>99</v>
      </c>
      <c r="C37" s="345">
        <v>25.5</v>
      </c>
      <c r="D37" s="345">
        <v>96</v>
      </c>
      <c r="E37" s="345">
        <v>98.8</v>
      </c>
      <c r="F37" s="345">
        <v>21.2</v>
      </c>
      <c r="G37" s="355">
        <v>94.8</v>
      </c>
      <c r="H37" s="502">
        <v>99</v>
      </c>
      <c r="I37" s="345">
        <v>22.8</v>
      </c>
      <c r="J37" s="353">
        <v>95.6</v>
      </c>
    </row>
    <row r="38" spans="1:10" ht="15.75" customHeight="1" x14ac:dyDescent="0.2">
      <c r="A38" s="925" t="s">
        <v>546</v>
      </c>
      <c r="B38" s="339">
        <v>99.1</v>
      </c>
      <c r="C38" s="192">
        <v>27.1</v>
      </c>
      <c r="D38" s="192">
        <v>96.6</v>
      </c>
      <c r="E38" s="192">
        <v>99.3</v>
      </c>
      <c r="F38" s="192">
        <v>32.1</v>
      </c>
      <c r="G38" s="340">
        <v>97.3</v>
      </c>
      <c r="H38" s="341">
        <v>99.2</v>
      </c>
      <c r="I38" s="192">
        <v>29</v>
      </c>
      <c r="J38" s="214">
        <v>97</v>
      </c>
    </row>
    <row r="39" spans="1:10" ht="15.75" customHeight="1" x14ac:dyDescent="0.2">
      <c r="A39" s="630" t="s">
        <v>709</v>
      </c>
      <c r="B39" s="354">
        <v>99.4</v>
      </c>
      <c r="C39" s="345">
        <v>28.7</v>
      </c>
      <c r="D39" s="345">
        <v>97.8</v>
      </c>
      <c r="E39" s="345">
        <v>99.6</v>
      </c>
      <c r="F39" s="345">
        <v>38.9</v>
      </c>
      <c r="G39" s="355">
        <v>98.7</v>
      </c>
      <c r="H39" s="502">
        <v>99.5</v>
      </c>
      <c r="I39" s="345">
        <v>32.5</v>
      </c>
      <c r="J39" s="353">
        <v>98.2</v>
      </c>
    </row>
    <row r="40" spans="1:10" ht="15.75" customHeight="1" x14ac:dyDescent="0.2">
      <c r="A40" s="925" t="s">
        <v>547</v>
      </c>
      <c r="B40" s="299">
        <v>99.6</v>
      </c>
      <c r="C40" s="280">
        <v>49.3</v>
      </c>
      <c r="D40" s="280">
        <v>99.1</v>
      </c>
      <c r="E40" s="280">
        <v>99.9</v>
      </c>
      <c r="F40" s="280">
        <v>53.3</v>
      </c>
      <c r="G40" s="304">
        <v>99.6</v>
      </c>
      <c r="H40" s="553">
        <v>99.7</v>
      </c>
      <c r="I40" s="280">
        <v>51.5</v>
      </c>
      <c r="J40" s="298">
        <v>99.3</v>
      </c>
    </row>
    <row r="41" spans="1:10" ht="15.75" customHeight="1" x14ac:dyDescent="0.2">
      <c r="A41" s="630" t="s">
        <v>548</v>
      </c>
      <c r="B41" s="354">
        <v>99.6</v>
      </c>
      <c r="C41" s="345">
        <v>42</v>
      </c>
      <c r="D41" s="345">
        <v>98.8</v>
      </c>
      <c r="E41" s="345">
        <v>99.8</v>
      </c>
      <c r="F41" s="345">
        <v>32.700000000000003</v>
      </c>
      <c r="G41" s="355">
        <v>99</v>
      </c>
      <c r="H41" s="502">
        <v>99.7</v>
      </c>
      <c r="I41" s="345">
        <v>38.1</v>
      </c>
      <c r="J41" s="353">
        <v>98.9</v>
      </c>
    </row>
    <row r="42" spans="1:10" ht="15.75" customHeight="1" x14ac:dyDescent="0.2">
      <c r="A42" s="925" t="s">
        <v>704</v>
      </c>
      <c r="B42" s="299">
        <v>99.2</v>
      </c>
      <c r="C42" s="280">
        <v>33.6</v>
      </c>
      <c r="D42" s="280">
        <v>97.7</v>
      </c>
      <c r="E42" s="280">
        <v>99.4</v>
      </c>
      <c r="F42" s="280">
        <v>22.7</v>
      </c>
      <c r="G42" s="304">
        <v>97.6</v>
      </c>
      <c r="H42" s="553">
        <v>99.3</v>
      </c>
      <c r="I42" s="280">
        <v>27.8</v>
      </c>
      <c r="J42" s="298">
        <v>97.7</v>
      </c>
    </row>
    <row r="43" spans="1:10" ht="15.75" customHeight="1" x14ac:dyDescent="0.2">
      <c r="A43" s="630" t="s">
        <v>703</v>
      </c>
      <c r="B43" s="354">
        <v>98.6</v>
      </c>
      <c r="C43" s="345">
        <v>55.3</v>
      </c>
      <c r="D43" s="345">
        <v>97.4</v>
      </c>
      <c r="E43" s="345">
        <v>99</v>
      </c>
      <c r="F43" s="345">
        <v>24.2</v>
      </c>
      <c r="G43" s="355">
        <v>95.5</v>
      </c>
      <c r="H43" s="502">
        <v>98.8</v>
      </c>
      <c r="I43" s="345">
        <v>35</v>
      </c>
      <c r="J43" s="353">
        <v>96.5</v>
      </c>
    </row>
    <row r="44" spans="1:10" ht="15.75" customHeight="1" x14ac:dyDescent="0.2">
      <c r="A44" s="925" t="s">
        <v>549</v>
      </c>
      <c r="B44" s="339">
        <v>99.2</v>
      </c>
      <c r="C44" s="192">
        <v>42.4</v>
      </c>
      <c r="D44" s="192">
        <v>98.2</v>
      </c>
      <c r="E44" s="192">
        <v>99.6</v>
      </c>
      <c r="F44" s="192">
        <v>58.6</v>
      </c>
      <c r="G44" s="340">
        <v>99.1</v>
      </c>
      <c r="H44" s="341">
        <v>99.4</v>
      </c>
      <c r="I44" s="192">
        <v>48.2</v>
      </c>
      <c r="J44" s="214">
        <v>98.7</v>
      </c>
    </row>
    <row r="45" spans="1:10" ht="15.75" customHeight="1" x14ac:dyDescent="0.2">
      <c r="A45" s="630" t="s">
        <v>550</v>
      </c>
      <c r="B45" s="354">
        <v>99</v>
      </c>
      <c r="C45" s="345">
        <v>29.7</v>
      </c>
      <c r="D45" s="345">
        <v>96.6</v>
      </c>
      <c r="E45" s="345">
        <v>99.2</v>
      </c>
      <c r="F45" s="345">
        <v>23.3</v>
      </c>
      <c r="G45" s="355">
        <v>96.3</v>
      </c>
      <c r="H45" s="502">
        <v>99.2</v>
      </c>
      <c r="I45" s="345">
        <v>26.4</v>
      </c>
      <c r="J45" s="353">
        <v>96.7</v>
      </c>
    </row>
    <row r="46" spans="1:10" ht="15.75" customHeight="1" x14ac:dyDescent="0.2">
      <c r="A46" s="925" t="s">
        <v>551</v>
      </c>
      <c r="B46" s="339">
        <v>98.5</v>
      </c>
      <c r="C46" s="192">
        <v>29.5</v>
      </c>
      <c r="D46" s="192">
        <v>94.7</v>
      </c>
      <c r="E46" s="192">
        <v>99.2</v>
      </c>
      <c r="F46" s="192">
        <v>37.799999999999997</v>
      </c>
      <c r="G46" s="340">
        <v>96.9</v>
      </c>
      <c r="H46" s="341">
        <v>98.9</v>
      </c>
      <c r="I46" s="192">
        <v>33.299999999999997</v>
      </c>
      <c r="J46" s="214">
        <v>96.2</v>
      </c>
    </row>
    <row r="47" spans="1:10" ht="15.75" customHeight="1" x14ac:dyDescent="0.2">
      <c r="A47" s="630" t="s">
        <v>702</v>
      </c>
      <c r="B47" s="354">
        <v>99.2</v>
      </c>
      <c r="C47" s="345">
        <v>23.4</v>
      </c>
      <c r="D47" s="345">
        <v>96.7</v>
      </c>
      <c r="E47" s="345">
        <v>99.2</v>
      </c>
      <c r="F47" s="345">
        <v>37.299999999999997</v>
      </c>
      <c r="G47" s="355">
        <v>95.8</v>
      </c>
      <c r="H47" s="502">
        <v>99.2</v>
      </c>
      <c r="I47" s="345">
        <v>32.200000000000003</v>
      </c>
      <c r="J47" s="353">
        <v>96.3</v>
      </c>
    </row>
    <row r="48" spans="1:10" ht="15.75" customHeight="1" x14ac:dyDescent="0.2">
      <c r="A48" s="925" t="s">
        <v>552</v>
      </c>
      <c r="B48" s="299">
        <v>99.3</v>
      </c>
      <c r="C48" s="280">
        <v>41.3</v>
      </c>
      <c r="D48" s="280">
        <v>98.4</v>
      </c>
      <c r="E48" s="280">
        <v>99.5</v>
      </c>
      <c r="F48" s="280">
        <v>14.2</v>
      </c>
      <c r="G48" s="304">
        <v>96.8</v>
      </c>
      <c r="H48" s="553">
        <v>99.4</v>
      </c>
      <c r="I48" s="280">
        <v>18.399999999999999</v>
      </c>
      <c r="J48" s="298">
        <v>97.1</v>
      </c>
    </row>
    <row r="49" spans="1:10" ht="15.75" customHeight="1" x14ac:dyDescent="0.2">
      <c r="A49" s="630" t="s">
        <v>231</v>
      </c>
      <c r="B49" s="354">
        <v>99.3</v>
      </c>
      <c r="C49" s="345">
        <v>26.4</v>
      </c>
      <c r="D49" s="345">
        <v>97.4</v>
      </c>
      <c r="E49" s="345">
        <v>99.2</v>
      </c>
      <c r="F49" s="345">
        <v>29.8</v>
      </c>
      <c r="G49" s="355">
        <v>96.8</v>
      </c>
      <c r="H49" s="502">
        <v>99.3</v>
      </c>
      <c r="I49" s="345">
        <v>27.8</v>
      </c>
      <c r="J49" s="353">
        <v>97.1</v>
      </c>
    </row>
    <row r="50" spans="1:10" ht="15.75" customHeight="1" x14ac:dyDescent="0.2">
      <c r="A50" s="925" t="s">
        <v>553</v>
      </c>
      <c r="B50" s="299">
        <v>99.2</v>
      </c>
      <c r="C50" s="280">
        <v>28.6</v>
      </c>
      <c r="D50" s="280">
        <v>97.6</v>
      </c>
      <c r="E50" s="280">
        <v>99.3</v>
      </c>
      <c r="F50" s="280">
        <v>23.5</v>
      </c>
      <c r="G50" s="304">
        <v>97.2</v>
      </c>
      <c r="H50" s="553">
        <v>99.3</v>
      </c>
      <c r="I50" s="280">
        <v>26.3</v>
      </c>
      <c r="J50" s="298">
        <v>97.5</v>
      </c>
    </row>
    <row r="51" spans="1:10" ht="15.75" customHeight="1" x14ac:dyDescent="0.2">
      <c r="A51" s="630" t="s">
        <v>701</v>
      </c>
      <c r="B51" s="354">
        <v>99.3</v>
      </c>
      <c r="C51" s="345">
        <v>26.3</v>
      </c>
      <c r="D51" s="345">
        <v>97.1</v>
      </c>
      <c r="E51" s="345">
        <v>99.3</v>
      </c>
      <c r="F51" s="345">
        <v>23</v>
      </c>
      <c r="G51" s="355">
        <v>96.9</v>
      </c>
      <c r="H51" s="502">
        <v>99.3</v>
      </c>
      <c r="I51" s="345">
        <v>24.6</v>
      </c>
      <c r="J51" s="353">
        <v>97.1</v>
      </c>
    </row>
    <row r="52" spans="1:10" ht="15.75" customHeight="1" x14ac:dyDescent="0.2">
      <c r="A52" s="925" t="s">
        <v>700</v>
      </c>
      <c r="B52" s="339">
        <v>99.4</v>
      </c>
      <c r="C52" s="192">
        <v>41.1</v>
      </c>
      <c r="D52" s="192">
        <v>98.5</v>
      </c>
      <c r="E52" s="192">
        <v>99.4</v>
      </c>
      <c r="F52" s="192">
        <v>25</v>
      </c>
      <c r="G52" s="340">
        <v>97.7</v>
      </c>
      <c r="H52" s="341">
        <v>99.4</v>
      </c>
      <c r="I52" s="192">
        <v>31.5</v>
      </c>
      <c r="J52" s="214">
        <v>98.1</v>
      </c>
    </row>
    <row r="53" spans="1:10" ht="15.75" customHeight="1" x14ac:dyDescent="0.2">
      <c r="A53" s="630" t="s">
        <v>233</v>
      </c>
      <c r="B53" s="354">
        <v>99.3</v>
      </c>
      <c r="C53" s="345">
        <v>28.6</v>
      </c>
      <c r="D53" s="345">
        <v>97.2</v>
      </c>
      <c r="E53" s="345">
        <v>99.6</v>
      </c>
      <c r="F53" s="345">
        <v>30.1</v>
      </c>
      <c r="G53" s="355">
        <v>98.6</v>
      </c>
      <c r="H53" s="502">
        <v>99.5</v>
      </c>
      <c r="I53" s="345">
        <v>29.4</v>
      </c>
      <c r="J53" s="353">
        <v>98.1</v>
      </c>
    </row>
    <row r="54" spans="1:10" ht="15.75" customHeight="1" x14ac:dyDescent="0.2">
      <c r="A54" s="925" t="s">
        <v>699</v>
      </c>
      <c r="B54" s="299">
        <v>99.6</v>
      </c>
      <c r="C54" s="280">
        <v>31.7</v>
      </c>
      <c r="D54" s="280">
        <v>98.7</v>
      </c>
      <c r="E54" s="280">
        <v>99.6</v>
      </c>
      <c r="F54" s="280">
        <v>19.600000000000001</v>
      </c>
      <c r="G54" s="304">
        <v>98.5</v>
      </c>
      <c r="H54" s="553">
        <v>99.6</v>
      </c>
      <c r="I54" s="280">
        <v>19.600000000000001</v>
      </c>
      <c r="J54" s="298">
        <v>98.5</v>
      </c>
    </row>
    <row r="55" spans="1:10" ht="15.75" customHeight="1" x14ac:dyDescent="0.2">
      <c r="A55" s="630" t="s">
        <v>270</v>
      </c>
      <c r="B55" s="354">
        <v>99</v>
      </c>
      <c r="C55" s="345">
        <v>28.7</v>
      </c>
      <c r="D55" s="345">
        <v>96.9</v>
      </c>
      <c r="E55" s="345">
        <v>99.6</v>
      </c>
      <c r="F55" s="345">
        <v>25.6</v>
      </c>
      <c r="G55" s="355">
        <v>98.1</v>
      </c>
      <c r="H55" s="502">
        <v>99.3</v>
      </c>
      <c r="I55" s="345">
        <v>27.5</v>
      </c>
      <c r="J55" s="353">
        <v>97.7</v>
      </c>
    </row>
    <row r="56" spans="1:10" ht="15.75" customHeight="1" x14ac:dyDescent="0.2">
      <c r="A56" s="925" t="s">
        <v>289</v>
      </c>
      <c r="B56" s="299">
        <v>99.1</v>
      </c>
      <c r="C56" s="280">
        <v>28.2</v>
      </c>
      <c r="D56" s="280">
        <v>97.5</v>
      </c>
      <c r="E56" s="280">
        <v>99.2</v>
      </c>
      <c r="F56" s="280">
        <v>22.3</v>
      </c>
      <c r="G56" s="304">
        <v>97.7</v>
      </c>
      <c r="H56" s="553">
        <v>99.2</v>
      </c>
      <c r="I56" s="280">
        <v>25</v>
      </c>
      <c r="J56" s="298">
        <v>97.6</v>
      </c>
    </row>
    <row r="57" spans="1:10" ht="15.75" customHeight="1" x14ac:dyDescent="0.2">
      <c r="A57" s="630" t="s">
        <v>235</v>
      </c>
      <c r="B57" s="358">
        <v>99.2</v>
      </c>
      <c r="C57" s="345">
        <v>30.7</v>
      </c>
      <c r="D57" s="345">
        <v>97.6</v>
      </c>
      <c r="E57" s="345">
        <v>99.1</v>
      </c>
      <c r="F57" s="345">
        <v>21.8</v>
      </c>
      <c r="G57" s="355">
        <v>96.2</v>
      </c>
      <c r="H57" s="502">
        <v>99.1</v>
      </c>
      <c r="I57" s="345">
        <v>26.1</v>
      </c>
      <c r="J57" s="356">
        <v>97.1</v>
      </c>
    </row>
    <row r="58" spans="1:10" ht="15.75" customHeight="1" x14ac:dyDescent="0.2">
      <c r="A58" s="925" t="s">
        <v>280</v>
      </c>
      <c r="B58" s="299">
        <v>99.4</v>
      </c>
      <c r="C58" s="280">
        <v>40.200000000000003</v>
      </c>
      <c r="D58" s="280">
        <v>98.1</v>
      </c>
      <c r="E58" s="280">
        <v>99.6</v>
      </c>
      <c r="F58" s="280">
        <v>33.5</v>
      </c>
      <c r="G58" s="304">
        <v>98.2</v>
      </c>
      <c r="H58" s="553">
        <v>99.5</v>
      </c>
      <c r="I58" s="280">
        <v>36.6</v>
      </c>
      <c r="J58" s="298">
        <v>98.2</v>
      </c>
    </row>
    <row r="59" spans="1:10" ht="15.75" customHeight="1" x14ac:dyDescent="0.2">
      <c r="A59" s="630" t="s">
        <v>281</v>
      </c>
      <c r="B59" s="358">
        <v>99.3</v>
      </c>
      <c r="C59" s="345">
        <v>32.9</v>
      </c>
      <c r="D59" s="345">
        <v>97.9</v>
      </c>
      <c r="E59" s="345">
        <v>99.5</v>
      </c>
      <c r="F59" s="345">
        <v>19.600000000000001</v>
      </c>
      <c r="G59" s="355">
        <v>96.3</v>
      </c>
      <c r="H59" s="502">
        <v>99.4</v>
      </c>
      <c r="I59" s="354">
        <v>24.5</v>
      </c>
      <c r="J59" s="356">
        <v>97.3</v>
      </c>
    </row>
    <row r="60" spans="1:10" ht="15.75" customHeight="1" x14ac:dyDescent="0.2">
      <c r="A60" s="925" t="s">
        <v>287</v>
      </c>
      <c r="B60" s="299">
        <v>99.1</v>
      </c>
      <c r="C60" s="280">
        <v>36.5</v>
      </c>
      <c r="D60" s="280">
        <v>97.8</v>
      </c>
      <c r="E60" s="280">
        <v>99.2</v>
      </c>
      <c r="F60" s="280">
        <v>25.3</v>
      </c>
      <c r="G60" s="304">
        <v>96.8</v>
      </c>
      <c r="H60" s="553">
        <v>99.2</v>
      </c>
      <c r="I60" s="280">
        <v>30.5</v>
      </c>
      <c r="J60" s="298">
        <v>97.4</v>
      </c>
    </row>
    <row r="61" spans="1:10" ht="15.75" customHeight="1" x14ac:dyDescent="0.2">
      <c r="A61" s="630" t="s">
        <v>384</v>
      </c>
      <c r="B61" s="358">
        <v>99.1</v>
      </c>
      <c r="C61" s="345">
        <v>38.4</v>
      </c>
      <c r="D61" s="345">
        <v>97.8</v>
      </c>
      <c r="E61" s="345">
        <v>99.1</v>
      </c>
      <c r="F61" s="345">
        <v>28.5</v>
      </c>
      <c r="G61" s="355">
        <v>96.8</v>
      </c>
      <c r="H61" s="502">
        <v>99.2</v>
      </c>
      <c r="I61" s="345">
        <v>33.200000000000003</v>
      </c>
      <c r="J61" s="356">
        <v>97.5</v>
      </c>
    </row>
    <row r="62" spans="1:10" ht="15.75" customHeight="1" x14ac:dyDescent="0.2">
      <c r="A62" s="925" t="s">
        <v>698</v>
      </c>
      <c r="B62" s="299">
        <v>99.2</v>
      </c>
      <c r="C62" s="280">
        <v>29</v>
      </c>
      <c r="D62" s="280">
        <v>97.4</v>
      </c>
      <c r="E62" s="280">
        <v>99.2</v>
      </c>
      <c r="F62" s="280">
        <v>23.3</v>
      </c>
      <c r="G62" s="304">
        <v>96.7</v>
      </c>
      <c r="H62" s="553">
        <v>99.2</v>
      </c>
      <c r="I62" s="280">
        <v>25.8</v>
      </c>
      <c r="J62" s="298">
        <v>97.2</v>
      </c>
    </row>
    <row r="63" spans="1:10" ht="15.75" customHeight="1" x14ac:dyDescent="0.2">
      <c r="A63" s="630" t="s">
        <v>282</v>
      </c>
      <c r="B63" s="358">
        <v>99.6</v>
      </c>
      <c r="C63" s="345">
        <v>40.200000000000003</v>
      </c>
      <c r="D63" s="345">
        <v>99.2</v>
      </c>
      <c r="E63" s="345">
        <v>99.9</v>
      </c>
      <c r="F63" s="345">
        <v>27.8</v>
      </c>
      <c r="G63" s="355">
        <v>99.4</v>
      </c>
      <c r="H63" s="502">
        <v>99.8</v>
      </c>
      <c r="I63" s="345">
        <v>33.200000000000003</v>
      </c>
      <c r="J63" s="356">
        <v>99.3</v>
      </c>
    </row>
    <row r="64" spans="1:10" ht="15.75" customHeight="1" x14ac:dyDescent="0.2">
      <c r="A64" s="925" t="s">
        <v>241</v>
      </c>
      <c r="B64" s="299">
        <v>99.3</v>
      </c>
      <c r="C64" s="280">
        <v>34.6</v>
      </c>
      <c r="D64" s="280">
        <v>97.9</v>
      </c>
      <c r="E64" s="280">
        <v>99.4</v>
      </c>
      <c r="F64" s="280">
        <v>31.6</v>
      </c>
      <c r="G64" s="304">
        <v>98.1</v>
      </c>
      <c r="H64" s="553">
        <v>99.4</v>
      </c>
      <c r="I64" s="280">
        <v>33.200000000000003</v>
      </c>
      <c r="J64" s="298">
        <v>98.1</v>
      </c>
    </row>
    <row r="65" spans="1:10" ht="15.75" customHeight="1" x14ac:dyDescent="0.2">
      <c r="A65" s="630" t="s">
        <v>272</v>
      </c>
      <c r="B65" s="358">
        <v>99.19</v>
      </c>
      <c r="C65" s="345">
        <v>32.549999999999997</v>
      </c>
      <c r="D65" s="345">
        <v>97.37</v>
      </c>
      <c r="E65" s="345">
        <v>99.29</v>
      </c>
      <c r="F65" s="345">
        <v>23.59</v>
      </c>
      <c r="G65" s="355">
        <v>96.14</v>
      </c>
      <c r="H65" s="502">
        <v>99.28</v>
      </c>
      <c r="I65" s="354">
        <v>26.9</v>
      </c>
      <c r="J65" s="356">
        <v>96.89</v>
      </c>
    </row>
    <row r="66" spans="1:10" ht="15.75" customHeight="1" thickBot="1" x14ac:dyDescent="0.25">
      <c r="A66" s="459" t="s">
        <v>554</v>
      </c>
      <c r="B66" s="932">
        <v>99.2</v>
      </c>
      <c r="C66" s="591">
        <v>33.6</v>
      </c>
      <c r="D66" s="591">
        <v>97.9</v>
      </c>
      <c r="E66" s="591">
        <v>99.2</v>
      </c>
      <c r="F66" s="591">
        <v>42.2</v>
      </c>
      <c r="G66" s="692">
        <v>98.2</v>
      </c>
      <c r="H66" s="693">
        <v>99.3</v>
      </c>
      <c r="I66" s="591">
        <v>37.200000000000003</v>
      </c>
      <c r="J66" s="694">
        <v>98.2</v>
      </c>
    </row>
    <row r="67" spans="1:10" ht="15.75" customHeight="1" thickTop="1" x14ac:dyDescent="0.2">
      <c r="A67" s="630" t="s">
        <v>555</v>
      </c>
      <c r="B67" s="634" t="s">
        <v>564</v>
      </c>
      <c r="C67" s="622" t="s">
        <v>564</v>
      </c>
      <c r="D67" s="622" t="s">
        <v>564</v>
      </c>
      <c r="E67" s="622" t="s">
        <v>564</v>
      </c>
      <c r="F67" s="622" t="s">
        <v>564</v>
      </c>
      <c r="G67" s="629" t="s">
        <v>564</v>
      </c>
      <c r="H67" s="691" t="s">
        <v>564</v>
      </c>
      <c r="I67" s="622" t="s">
        <v>564</v>
      </c>
      <c r="J67" s="853" t="s">
        <v>564</v>
      </c>
    </row>
    <row r="68" spans="1:10" ht="15.75" customHeight="1" thickBot="1" x14ac:dyDescent="0.25">
      <c r="A68" s="459" t="s">
        <v>556</v>
      </c>
      <c r="B68" s="458">
        <f>AVERAGE(B7:B66)</f>
        <v>99.098646039999977</v>
      </c>
      <c r="C68" s="456">
        <f t="shared" ref="C68:J68" si="0">AVERAGE(C7:C66)</f>
        <v>31.851308106666668</v>
      </c>
      <c r="D68" s="456">
        <f t="shared" si="0"/>
        <v>97.095996611666649</v>
      </c>
      <c r="E68" s="456">
        <f t="shared" si="0"/>
        <v>99.230587350000008</v>
      </c>
      <c r="F68" s="456">
        <f t="shared" si="0"/>
        <v>29.158921943333322</v>
      </c>
      <c r="G68" s="854">
        <f t="shared" si="0"/>
        <v>96.845315353333334</v>
      </c>
      <c r="H68" s="855">
        <f t="shared" si="0"/>
        <v>99.190914421666633</v>
      </c>
      <c r="I68" s="456">
        <f t="shared" si="0"/>
        <v>29.599903579999999</v>
      </c>
      <c r="J68" s="563">
        <f t="shared" si="0"/>
        <v>97.087841080000018</v>
      </c>
    </row>
    <row r="69" spans="1:10" ht="13.8" thickTop="1" x14ac:dyDescent="0.2">
      <c r="A69" s="230" t="s">
        <v>306</v>
      </c>
    </row>
    <row r="131" spans="2:10" ht="27" customHeight="1" x14ac:dyDescent="0.2">
      <c r="B131" s="1224"/>
      <c r="C131" s="1224"/>
      <c r="D131" s="1224"/>
      <c r="E131" s="1224"/>
      <c r="F131" s="1224"/>
      <c r="G131" s="1224"/>
      <c r="H131" s="1224"/>
      <c r="I131" s="1224"/>
      <c r="J131" s="1224"/>
    </row>
  </sheetData>
  <customSheetViews>
    <customSheetView guid="{CFB8F6A3-286B-44DA-98E2-E06FA9DC17D9}" showGridLines="0">
      <pane xSplit="1" ySplit="6" topLeftCell="B7" activePane="bottomRight" state="frozen"/>
      <selection pane="bottomRight" activeCell="D14" sqref="D14"/>
      <colBreaks count="1" manualBreakCount="1">
        <brk id="10" max="1048575" man="1"/>
      </colBreaks>
      <pageMargins left="0.6692913385826772" right="0.43307086614173229" top="0.78740157480314965" bottom="0.39370078740157483" header="0.51181102362204722" footer="0.19685039370078741"/>
      <pageSetup paperSize="9" scale="80" firstPageNumber="12" orientation="portrait" useFirstPageNumber="1"/>
      <headerFooter alignWithMargins="0"/>
    </customSheetView>
    <customSheetView guid="{429188B7-F8E8-41E0-BAA6-8F869C883D4F}" scale="90" showGridLines="0">
      <pane xSplit="1" ySplit="6" topLeftCell="B7" activePane="bottomRight" state="frozen"/>
      <selection pane="bottomRight" activeCell="A2" sqref="A2"/>
      <pageMargins left="0.74803149606299213" right="0.23622047244094491" top="1.1417322834645669" bottom="0.39370078740157483" header="0.59055118110236227" footer="0.31496062992125984"/>
      <pageSetup paperSize="8" firstPageNumber="12" orientation="portrait"/>
      <headerFooter alignWithMargins="0">
        <oddHeader xml:space="preserve">&amp;L&amp;"ＭＳ Ｐゴシック,太字"&amp;16ⅴ　市税徴収率
（平成30年度）&amp;"ＭＳ Ｐゴシック,標準"&amp;11
</oddHeader>
      </headerFooter>
    </customSheetView>
  </customSheetViews>
  <mergeCells count="13">
    <mergeCell ref="B131:J131"/>
    <mergeCell ref="B3:D3"/>
    <mergeCell ref="E3:G3"/>
    <mergeCell ref="H3:J3"/>
    <mergeCell ref="D4:D5"/>
    <mergeCell ref="J4:J5"/>
    <mergeCell ref="G4:G5"/>
    <mergeCell ref="B4:B5"/>
    <mergeCell ref="C4:C5"/>
    <mergeCell ref="E4:E5"/>
    <mergeCell ref="F4:F5"/>
    <mergeCell ref="H4:H5"/>
    <mergeCell ref="I4:I5"/>
  </mergeCells>
  <phoneticPr fontId="2"/>
  <dataValidations count="1">
    <dataValidation imeMode="disabled" allowBlank="1" showInputMessage="1" showErrorMessage="1" sqref="B7:J66" xr:uid="{00000000-0002-0000-0D00-000000000000}"/>
  </dataValidations>
  <pageMargins left="0.74803149606299213" right="0.23622047244094491" top="1.1417322834645669" bottom="0.39370078740157483" header="0.59055118110236227" footer="0.31496062992125984"/>
  <pageSetup paperSize="8" firstPageNumber="12" orientation="portrait" r:id="rId1"/>
  <headerFooter alignWithMargins="0">
    <oddHeader xml:space="preserve">&amp;L&amp;"ＭＳ Ｐゴシック,太字"&amp;16ⅴ　市税徴収率
（平成30年度）&amp;"ＭＳ Ｐゴシック,標準"&amp;11
</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0"/>
  </sheetPr>
  <dimension ref="A1:AI88"/>
  <sheetViews>
    <sheetView zoomScaleNormal="100" zoomScaleSheetLayoutView="90" workbookViewId="0">
      <selection activeCell="C8" sqref="C8"/>
    </sheetView>
  </sheetViews>
  <sheetFormatPr defaultColWidth="8.88671875" defaultRowHeight="13.2" x14ac:dyDescent="0.2"/>
  <cols>
    <col min="1" max="1" width="20.77734375" style="957" customWidth="1"/>
    <col min="2" max="2" width="9.6640625" customWidth="1"/>
    <col min="3" max="3" width="59.6640625" customWidth="1"/>
    <col min="4" max="4" width="5.33203125" customWidth="1"/>
    <col min="28" max="28" width="9.77734375" customWidth="1"/>
  </cols>
  <sheetData>
    <row r="1" spans="1:35" s="959" customFormat="1" ht="20.25" customHeight="1" thickTop="1" thickBot="1" x14ac:dyDescent="0.25">
      <c r="A1" s="1513" t="s">
        <v>264</v>
      </c>
      <c r="B1" s="1514"/>
      <c r="C1" s="1514"/>
      <c r="D1" s="1515"/>
      <c r="E1" s="980"/>
    </row>
    <row r="2" spans="1:35" ht="9" customHeight="1" thickTop="1" x14ac:dyDescent="0.2">
      <c r="C2" s="958"/>
      <c r="D2" s="958"/>
    </row>
    <row r="3" spans="1:35" ht="18" customHeight="1" x14ac:dyDescent="0.2">
      <c r="A3" s="70" t="s">
        <v>265</v>
      </c>
      <c r="B3" s="71" t="s">
        <v>266</v>
      </c>
      <c r="C3" s="71" t="s">
        <v>267</v>
      </c>
      <c r="D3" s="71" t="s">
        <v>268</v>
      </c>
    </row>
    <row r="4" spans="1:35" ht="19.5" customHeight="1" x14ac:dyDescent="0.2">
      <c r="A4" s="577">
        <v>37655</v>
      </c>
      <c r="B4" s="578" t="s">
        <v>270</v>
      </c>
      <c r="C4" s="579" t="s">
        <v>271</v>
      </c>
      <c r="D4" s="580" t="s">
        <v>269</v>
      </c>
      <c r="E4" s="254"/>
    </row>
    <row r="5" spans="1:35" ht="19.5" customHeight="1" x14ac:dyDescent="0.2">
      <c r="A5" s="577">
        <v>37712</v>
      </c>
      <c r="B5" s="578" t="s">
        <v>605</v>
      </c>
      <c r="C5" s="579" t="s">
        <v>615</v>
      </c>
      <c r="D5" s="580" t="s">
        <v>616</v>
      </c>
      <c r="E5" s="254"/>
    </row>
    <row r="6" spans="1:35" ht="19.5" customHeight="1" x14ac:dyDescent="0.2">
      <c r="A6" s="577">
        <v>38078</v>
      </c>
      <c r="B6" s="578" t="s">
        <v>605</v>
      </c>
      <c r="C6" s="579" t="s">
        <v>617</v>
      </c>
      <c r="D6" s="580" t="s">
        <v>616</v>
      </c>
      <c r="E6" s="254"/>
    </row>
    <row r="7" spans="1:35" ht="19.5" customHeight="1" x14ac:dyDescent="0.2">
      <c r="A7" s="1511">
        <v>38292</v>
      </c>
      <c r="B7" s="578" t="s">
        <v>675</v>
      </c>
      <c r="C7" s="579" t="s">
        <v>676</v>
      </c>
      <c r="D7" s="580" t="s">
        <v>269</v>
      </c>
      <c r="E7" s="254"/>
    </row>
    <row r="8" spans="1:35" ht="19.5" customHeight="1" x14ac:dyDescent="0.2">
      <c r="A8" s="1512"/>
      <c r="B8" s="578" t="s">
        <v>272</v>
      </c>
      <c r="C8" s="579" t="s">
        <v>273</v>
      </c>
      <c r="D8" s="580" t="s">
        <v>269</v>
      </c>
      <c r="E8" s="254"/>
    </row>
    <row r="9" spans="1:35" ht="19.5" customHeight="1" x14ac:dyDescent="0.2">
      <c r="A9" s="577">
        <v>38322</v>
      </c>
      <c r="B9" s="578" t="s">
        <v>274</v>
      </c>
      <c r="C9" s="579" t="s">
        <v>275</v>
      </c>
      <c r="D9" s="580" t="s">
        <v>269</v>
      </c>
      <c r="E9" s="254"/>
    </row>
    <row r="10" spans="1:35" ht="19.5" customHeight="1" x14ac:dyDescent="0.2">
      <c r="A10" s="581">
        <v>38326</v>
      </c>
      <c r="B10" s="578" t="s">
        <v>276</v>
      </c>
      <c r="C10" s="579" t="s">
        <v>277</v>
      </c>
      <c r="D10" s="580" t="s">
        <v>409</v>
      </c>
      <c r="E10" s="254"/>
      <c r="AH10" s="965"/>
      <c r="AI10" s="965"/>
    </row>
    <row r="11" spans="1:35" ht="19.5" customHeight="1" x14ac:dyDescent="0.2">
      <c r="A11" s="1511">
        <v>38353</v>
      </c>
      <c r="B11" s="578" t="s">
        <v>278</v>
      </c>
      <c r="C11" s="579" t="s">
        <v>279</v>
      </c>
      <c r="D11" s="580" t="s">
        <v>269</v>
      </c>
      <c r="E11" s="254"/>
      <c r="AH11" s="965"/>
      <c r="AI11" s="965"/>
    </row>
    <row r="12" spans="1:35" ht="19.5" customHeight="1" x14ac:dyDescent="0.2">
      <c r="A12" s="1516"/>
      <c r="B12" s="578" t="s">
        <v>280</v>
      </c>
      <c r="C12" s="579" t="s">
        <v>566</v>
      </c>
      <c r="D12" s="580" t="s">
        <v>269</v>
      </c>
      <c r="E12" s="582"/>
      <c r="F12" s="109"/>
      <c r="G12" s="109"/>
      <c r="H12" s="109"/>
      <c r="I12" s="109"/>
      <c r="J12" s="109"/>
      <c r="K12" s="109"/>
      <c r="L12" s="109"/>
      <c r="M12" s="109"/>
      <c r="N12" s="109"/>
      <c r="O12" s="109"/>
      <c r="P12" s="109"/>
      <c r="R12" s="109"/>
      <c r="S12" s="109"/>
      <c r="V12" s="109"/>
      <c r="W12" s="109"/>
      <c r="X12" s="109"/>
      <c r="Y12" s="109"/>
      <c r="Z12" s="109"/>
      <c r="AA12" s="109"/>
      <c r="AB12" s="109"/>
      <c r="AC12" s="109"/>
      <c r="AD12" s="109"/>
      <c r="AE12" s="109"/>
      <c r="AF12" s="109"/>
      <c r="AG12" s="109"/>
      <c r="AH12" s="979"/>
      <c r="AI12" s="965"/>
    </row>
    <row r="13" spans="1:35" ht="19.5" customHeight="1" x14ac:dyDescent="0.2">
      <c r="A13" s="1516"/>
      <c r="B13" s="578" t="s">
        <v>281</v>
      </c>
      <c r="C13" s="579" t="s">
        <v>565</v>
      </c>
      <c r="D13" s="580" t="s">
        <v>269</v>
      </c>
      <c r="E13" s="254"/>
      <c r="Z13" s="965"/>
      <c r="AA13" s="965"/>
      <c r="AC13" s="965"/>
      <c r="AD13" s="965"/>
      <c r="AE13" s="965"/>
    </row>
    <row r="14" spans="1:35" ht="19.5" customHeight="1" x14ac:dyDescent="0.2">
      <c r="A14" s="1517"/>
      <c r="B14" s="578" t="s">
        <v>282</v>
      </c>
      <c r="C14" s="579" t="s">
        <v>283</v>
      </c>
      <c r="D14" s="580" t="s">
        <v>269</v>
      </c>
      <c r="E14" s="254"/>
    </row>
    <row r="15" spans="1:35" ht="19.5" customHeight="1" x14ac:dyDescent="0.2">
      <c r="A15" s="577">
        <v>38356</v>
      </c>
      <c r="B15" s="578" t="s">
        <v>384</v>
      </c>
      <c r="C15" s="579" t="s">
        <v>385</v>
      </c>
      <c r="D15" s="580" t="s">
        <v>269</v>
      </c>
      <c r="E15" s="254"/>
    </row>
    <row r="16" spans="1:35" ht="19.5" customHeight="1" x14ac:dyDescent="0.2">
      <c r="A16" s="577">
        <v>38363</v>
      </c>
      <c r="B16" s="578" t="s">
        <v>284</v>
      </c>
      <c r="C16" s="579" t="s">
        <v>285</v>
      </c>
      <c r="D16" s="580" t="s">
        <v>269</v>
      </c>
      <c r="E16" s="254"/>
      <c r="G16" s="61"/>
    </row>
    <row r="17" spans="1:5" ht="19.5" customHeight="1" x14ac:dyDescent="0.2">
      <c r="A17" s="581">
        <v>38384</v>
      </c>
      <c r="B17" s="578" t="s">
        <v>886</v>
      </c>
      <c r="C17" s="579" t="s">
        <v>880</v>
      </c>
      <c r="D17" s="580" t="s">
        <v>269</v>
      </c>
      <c r="E17" s="254"/>
    </row>
    <row r="18" spans="1:5" ht="19.5" customHeight="1" x14ac:dyDescent="0.2">
      <c r="A18" s="583"/>
      <c r="B18" s="578" t="s">
        <v>270</v>
      </c>
      <c r="C18" s="579" t="s">
        <v>286</v>
      </c>
      <c r="D18" s="580" t="s">
        <v>269</v>
      </c>
      <c r="E18" s="254"/>
    </row>
    <row r="19" spans="1:5" ht="19.5" customHeight="1" x14ac:dyDescent="0.2">
      <c r="A19" s="577">
        <v>38388</v>
      </c>
      <c r="B19" s="578" t="s">
        <v>287</v>
      </c>
      <c r="C19" s="579" t="s">
        <v>288</v>
      </c>
      <c r="D19" s="580" t="s">
        <v>269</v>
      </c>
      <c r="E19" s="254"/>
    </row>
    <row r="20" spans="1:5" ht="19.5" customHeight="1" x14ac:dyDescent="0.2">
      <c r="A20" s="577">
        <v>38396</v>
      </c>
      <c r="B20" s="578" t="s">
        <v>289</v>
      </c>
      <c r="C20" s="579" t="s">
        <v>290</v>
      </c>
      <c r="D20" s="580" t="s">
        <v>222</v>
      </c>
      <c r="E20" s="254"/>
    </row>
    <row r="21" spans="1:5" ht="19.5" customHeight="1" x14ac:dyDescent="0.2">
      <c r="A21" s="577">
        <v>38431</v>
      </c>
      <c r="B21" s="578" t="s">
        <v>605</v>
      </c>
      <c r="C21" s="579" t="s">
        <v>618</v>
      </c>
      <c r="D21" s="580" t="s">
        <v>616</v>
      </c>
      <c r="E21" s="254"/>
    </row>
    <row r="22" spans="1:5" ht="19.5" customHeight="1" x14ac:dyDescent="0.2">
      <c r="A22" s="577">
        <v>38439</v>
      </c>
      <c r="B22" s="578" t="s">
        <v>223</v>
      </c>
      <c r="C22" s="579" t="s">
        <v>224</v>
      </c>
      <c r="D22" s="580" t="s">
        <v>269</v>
      </c>
      <c r="E22" s="254"/>
    </row>
    <row r="23" spans="1:5" ht="19.5" customHeight="1" x14ac:dyDescent="0.2">
      <c r="A23" s="1511">
        <v>38442</v>
      </c>
      <c r="B23" s="578" t="s">
        <v>611</v>
      </c>
      <c r="C23" s="579" t="s">
        <v>612</v>
      </c>
      <c r="D23" s="580" t="s">
        <v>269</v>
      </c>
      <c r="E23" s="254"/>
    </row>
    <row r="24" spans="1:5" ht="19.5" customHeight="1" x14ac:dyDescent="0.2">
      <c r="A24" s="1512"/>
      <c r="B24" s="578" t="s">
        <v>678</v>
      </c>
      <c r="C24" s="579" t="s">
        <v>677</v>
      </c>
      <c r="D24" s="580" t="s">
        <v>679</v>
      </c>
      <c r="E24" s="254"/>
    </row>
    <row r="25" spans="1:5" ht="19.5" customHeight="1" x14ac:dyDescent="0.2">
      <c r="A25" s="581"/>
      <c r="B25" s="578" t="s">
        <v>225</v>
      </c>
      <c r="C25" s="579" t="s">
        <v>226</v>
      </c>
      <c r="D25" s="580" t="s">
        <v>222</v>
      </c>
      <c r="E25" s="254"/>
    </row>
    <row r="26" spans="1:5" ht="19.5" customHeight="1" x14ac:dyDescent="0.2">
      <c r="A26" s="605"/>
      <c r="B26" s="578" t="s">
        <v>227</v>
      </c>
      <c r="C26" s="579" t="s">
        <v>228</v>
      </c>
      <c r="D26" s="580" t="s">
        <v>222</v>
      </c>
      <c r="E26" s="254"/>
    </row>
    <row r="27" spans="1:5" ht="19.5" customHeight="1" x14ac:dyDescent="0.2">
      <c r="A27" s="605">
        <v>38443</v>
      </c>
      <c r="B27" s="578" t="s">
        <v>229</v>
      </c>
      <c r="C27" s="579" t="s">
        <v>230</v>
      </c>
      <c r="D27" s="580" t="s">
        <v>269</v>
      </c>
      <c r="E27" s="254"/>
    </row>
    <row r="28" spans="1:5" ht="19.5" customHeight="1" x14ac:dyDescent="0.2">
      <c r="A28" s="605"/>
      <c r="B28" s="578" t="s">
        <v>231</v>
      </c>
      <c r="C28" s="579" t="s">
        <v>232</v>
      </c>
      <c r="D28" s="580" t="s">
        <v>269</v>
      </c>
      <c r="E28" s="254"/>
    </row>
    <row r="29" spans="1:5" ht="19.5" customHeight="1" x14ac:dyDescent="0.2">
      <c r="A29" s="583"/>
      <c r="B29" s="578" t="s">
        <v>606</v>
      </c>
      <c r="C29" s="579" t="s">
        <v>619</v>
      </c>
      <c r="D29" s="580" t="s">
        <v>269</v>
      </c>
      <c r="E29" s="254"/>
    </row>
    <row r="30" spans="1:5" ht="19.5" customHeight="1" x14ac:dyDescent="0.2">
      <c r="A30" s="577">
        <v>38565</v>
      </c>
      <c r="B30" s="578" t="s">
        <v>233</v>
      </c>
      <c r="C30" s="579" t="s">
        <v>234</v>
      </c>
      <c r="D30" s="580" t="s">
        <v>269</v>
      </c>
      <c r="E30" s="254"/>
    </row>
    <row r="31" spans="1:5" ht="19.5" customHeight="1" x14ac:dyDescent="0.2">
      <c r="A31" s="577">
        <v>38621</v>
      </c>
      <c r="B31" s="578" t="s">
        <v>235</v>
      </c>
      <c r="C31" s="579" t="s">
        <v>236</v>
      </c>
      <c r="D31" s="580" t="s">
        <v>269</v>
      </c>
      <c r="E31" s="254"/>
    </row>
    <row r="32" spans="1:5" ht="19.5" customHeight="1" x14ac:dyDescent="0.2">
      <c r="A32" s="1511">
        <v>38718</v>
      </c>
      <c r="B32" s="578" t="s">
        <v>237</v>
      </c>
      <c r="C32" s="579" t="s">
        <v>238</v>
      </c>
      <c r="D32" s="580" t="s">
        <v>269</v>
      </c>
      <c r="E32" s="254"/>
    </row>
    <row r="33" spans="1:5" ht="19.5" customHeight="1" x14ac:dyDescent="0.2">
      <c r="A33" s="1516"/>
      <c r="B33" s="578" t="s">
        <v>239</v>
      </c>
      <c r="C33" s="579" t="s">
        <v>240</v>
      </c>
      <c r="D33" s="580" t="s">
        <v>269</v>
      </c>
      <c r="E33" s="254"/>
    </row>
    <row r="34" spans="1:5" ht="19.5" customHeight="1" x14ac:dyDescent="0.2">
      <c r="A34" s="1517"/>
      <c r="B34" s="578" t="s">
        <v>241</v>
      </c>
      <c r="C34" s="579" t="s">
        <v>242</v>
      </c>
      <c r="D34" s="580" t="s">
        <v>269</v>
      </c>
      <c r="E34" s="254"/>
    </row>
    <row r="35" spans="1:5" ht="19.5" customHeight="1" x14ac:dyDescent="0.2">
      <c r="A35" s="577">
        <v>38721</v>
      </c>
      <c r="B35" s="578" t="s">
        <v>384</v>
      </c>
      <c r="C35" s="579" t="s">
        <v>386</v>
      </c>
      <c r="D35" s="580" t="s">
        <v>269</v>
      </c>
      <c r="E35" s="254"/>
    </row>
    <row r="36" spans="1:5" ht="19.5" customHeight="1" x14ac:dyDescent="0.2">
      <c r="A36" s="1518">
        <v>38727</v>
      </c>
      <c r="B36" s="578" t="s">
        <v>235</v>
      </c>
      <c r="C36" s="579" t="s">
        <v>243</v>
      </c>
      <c r="D36" s="580" t="s">
        <v>269</v>
      </c>
      <c r="E36" s="254"/>
    </row>
    <row r="37" spans="1:5" ht="19.5" customHeight="1" x14ac:dyDescent="0.2">
      <c r="A37" s="1519"/>
      <c r="B37" s="578" t="s">
        <v>407</v>
      </c>
      <c r="C37" s="579" t="s">
        <v>408</v>
      </c>
      <c r="D37" s="580" t="s">
        <v>409</v>
      </c>
      <c r="E37" s="254"/>
    </row>
    <row r="38" spans="1:5" ht="19.5" customHeight="1" x14ac:dyDescent="0.2">
      <c r="A38" s="583">
        <v>38740</v>
      </c>
      <c r="B38" s="584" t="s">
        <v>244</v>
      </c>
      <c r="C38" s="585" t="s">
        <v>245</v>
      </c>
      <c r="D38" s="586" t="s">
        <v>269</v>
      </c>
      <c r="E38" s="254"/>
    </row>
    <row r="39" spans="1:5" ht="19.5" customHeight="1" x14ac:dyDescent="0.2">
      <c r="A39" s="577">
        <v>38749</v>
      </c>
      <c r="B39" s="578" t="s">
        <v>661</v>
      </c>
      <c r="C39" s="579" t="s">
        <v>680</v>
      </c>
      <c r="D39" s="580" t="s">
        <v>269</v>
      </c>
      <c r="E39" s="254"/>
    </row>
    <row r="40" spans="1:5" ht="19.5" customHeight="1" x14ac:dyDescent="0.2">
      <c r="A40" s="1511">
        <v>38777</v>
      </c>
      <c r="B40" s="578" t="s">
        <v>662</v>
      </c>
      <c r="C40" s="579" t="s">
        <v>686</v>
      </c>
      <c r="D40" s="580" t="s">
        <v>269</v>
      </c>
      <c r="E40" s="254"/>
    </row>
    <row r="41" spans="1:5" ht="19.5" customHeight="1" x14ac:dyDescent="0.2">
      <c r="A41" s="1512"/>
      <c r="B41" s="578" t="s">
        <v>246</v>
      </c>
      <c r="C41" s="579" t="s">
        <v>247</v>
      </c>
      <c r="D41" s="580" t="s">
        <v>269</v>
      </c>
      <c r="E41" s="254"/>
    </row>
    <row r="42" spans="1:5" ht="19.5" customHeight="1" x14ac:dyDescent="0.2">
      <c r="A42" s="581">
        <v>38796</v>
      </c>
      <c r="B42" s="578" t="s">
        <v>248</v>
      </c>
      <c r="C42" s="579" t="s">
        <v>249</v>
      </c>
      <c r="D42" s="580" t="s">
        <v>409</v>
      </c>
      <c r="E42" s="254"/>
    </row>
    <row r="43" spans="1:5" ht="19.5" customHeight="1" x14ac:dyDescent="0.2">
      <c r="A43" s="577">
        <v>38803</v>
      </c>
      <c r="B43" s="578" t="s">
        <v>250</v>
      </c>
      <c r="C43" s="579" t="s">
        <v>251</v>
      </c>
      <c r="D43" s="580" t="s">
        <v>269</v>
      </c>
      <c r="E43" s="254"/>
    </row>
    <row r="44" spans="1:5" ht="19.5" customHeight="1" x14ac:dyDescent="0.2">
      <c r="A44" s="577">
        <v>38807</v>
      </c>
      <c r="B44" s="578" t="s">
        <v>606</v>
      </c>
      <c r="C44" s="579" t="s">
        <v>620</v>
      </c>
      <c r="D44" s="580" t="s">
        <v>269</v>
      </c>
      <c r="E44" s="254"/>
    </row>
    <row r="45" spans="1:5" ht="19.5" customHeight="1" x14ac:dyDescent="0.2">
      <c r="A45" s="577">
        <v>38991</v>
      </c>
      <c r="B45" s="578" t="s">
        <v>244</v>
      </c>
      <c r="C45" s="579" t="s">
        <v>252</v>
      </c>
      <c r="D45" s="580" t="s">
        <v>269</v>
      </c>
      <c r="E45" s="254"/>
    </row>
    <row r="46" spans="1:5" ht="19.5" customHeight="1" x14ac:dyDescent="0.2">
      <c r="A46" s="577">
        <v>39172</v>
      </c>
      <c r="B46" s="578" t="s">
        <v>253</v>
      </c>
      <c r="C46" s="579" t="s">
        <v>387</v>
      </c>
      <c r="D46" s="580" t="s">
        <v>269</v>
      </c>
      <c r="E46" s="254"/>
    </row>
    <row r="47" spans="1:5" ht="19.5" customHeight="1" x14ac:dyDescent="0.2">
      <c r="A47" s="577">
        <v>39448</v>
      </c>
      <c r="B47" s="578" t="s">
        <v>375</v>
      </c>
      <c r="C47" s="579" t="s">
        <v>376</v>
      </c>
      <c r="D47" s="580" t="s">
        <v>269</v>
      </c>
      <c r="E47" s="254"/>
    </row>
    <row r="48" spans="1:5" ht="19.5" customHeight="1" x14ac:dyDescent="0.2">
      <c r="A48" s="577">
        <v>39630</v>
      </c>
      <c r="B48" s="578" t="s">
        <v>639</v>
      </c>
      <c r="C48" s="579" t="s">
        <v>681</v>
      </c>
      <c r="D48" s="580" t="s">
        <v>269</v>
      </c>
      <c r="E48" s="254"/>
    </row>
    <row r="49" spans="1:5" ht="19.5" customHeight="1" x14ac:dyDescent="0.2">
      <c r="A49" s="577">
        <v>39938</v>
      </c>
      <c r="B49" s="578" t="s">
        <v>400</v>
      </c>
      <c r="C49" s="580" t="s">
        <v>411</v>
      </c>
      <c r="D49" s="580" t="s">
        <v>269</v>
      </c>
      <c r="E49" s="254"/>
    </row>
    <row r="50" spans="1:5" ht="19.5" customHeight="1" x14ac:dyDescent="0.2">
      <c r="A50" s="577">
        <v>39965</v>
      </c>
      <c r="B50" s="578" t="s">
        <v>244</v>
      </c>
      <c r="C50" s="580" t="s">
        <v>412</v>
      </c>
      <c r="D50" s="580" t="s">
        <v>269</v>
      </c>
      <c r="E50" s="254"/>
    </row>
    <row r="51" spans="1:5" ht="19.5" customHeight="1" x14ac:dyDescent="0.2">
      <c r="A51" s="577">
        <v>40179</v>
      </c>
      <c r="B51" s="578" t="s">
        <v>414</v>
      </c>
      <c r="C51" s="580" t="s">
        <v>415</v>
      </c>
      <c r="D51" s="580" t="s">
        <v>409</v>
      </c>
      <c r="E51" s="254"/>
    </row>
    <row r="52" spans="1:5" ht="19.5" customHeight="1" x14ac:dyDescent="0.2">
      <c r="A52" s="581">
        <v>40260</v>
      </c>
      <c r="B52" s="578" t="s">
        <v>410</v>
      </c>
      <c r="C52" s="580" t="s">
        <v>416</v>
      </c>
      <c r="D52" s="580" t="s">
        <v>409</v>
      </c>
      <c r="E52" s="254"/>
    </row>
    <row r="53" spans="1:5" ht="19.5" customHeight="1" x14ac:dyDescent="0.2">
      <c r="A53" s="577">
        <v>40268</v>
      </c>
      <c r="B53" s="578" t="s">
        <v>606</v>
      </c>
      <c r="C53" s="579" t="s">
        <v>621</v>
      </c>
      <c r="D53" s="580" t="s">
        <v>622</v>
      </c>
    </row>
    <row r="54" spans="1:5" ht="19.5" customHeight="1" x14ac:dyDescent="0.2">
      <c r="A54" s="577">
        <v>40756</v>
      </c>
      <c r="B54" s="578" t="s">
        <v>682</v>
      </c>
      <c r="C54" s="579" t="s">
        <v>683</v>
      </c>
      <c r="D54" s="580" t="s">
        <v>409</v>
      </c>
    </row>
    <row r="55" spans="1:5" ht="19.5" customHeight="1" x14ac:dyDescent="0.2">
      <c r="A55" s="577">
        <v>40827</v>
      </c>
      <c r="B55" s="578" t="s">
        <v>685</v>
      </c>
      <c r="C55" s="579" t="s">
        <v>684</v>
      </c>
      <c r="D55" s="580" t="s">
        <v>409</v>
      </c>
    </row>
    <row r="56" spans="1:5" ht="15.75" customHeight="1" x14ac:dyDescent="0.2">
      <c r="A56" s="957" t="s">
        <v>885</v>
      </c>
    </row>
    <row r="57" spans="1:5" ht="6" customHeight="1" thickBot="1" x14ac:dyDescent="0.25"/>
    <row r="58" spans="1:5" ht="17.399999999999999" thickTop="1" thickBot="1" x14ac:dyDescent="0.25">
      <c r="A58" s="1513" t="s">
        <v>254</v>
      </c>
      <c r="B58" s="1514"/>
      <c r="C58" s="1514"/>
      <c r="D58" s="1515"/>
    </row>
    <row r="59" spans="1:5" ht="8.25" customHeight="1" thickTop="1" x14ac:dyDescent="0.2"/>
    <row r="60" spans="1:5" s="959" customFormat="1" ht="21.15" customHeight="1" x14ac:dyDescent="0.2">
      <c r="A60" s="70" t="s">
        <v>255</v>
      </c>
      <c r="B60" s="122" t="s">
        <v>256</v>
      </c>
      <c r="C60" s="1520" t="s">
        <v>257</v>
      </c>
      <c r="D60" s="1520"/>
    </row>
    <row r="61" spans="1:5" ht="30.75" customHeight="1" x14ac:dyDescent="0.2">
      <c r="A61" s="122">
        <v>35156</v>
      </c>
      <c r="B61" s="123">
        <v>12</v>
      </c>
      <c r="C61" s="1521" t="s">
        <v>413</v>
      </c>
      <c r="D61" s="1521"/>
    </row>
    <row r="62" spans="1:5" ht="21.15" customHeight="1" x14ac:dyDescent="0.2">
      <c r="A62" s="122">
        <v>35521</v>
      </c>
      <c r="B62" s="123">
        <v>17</v>
      </c>
      <c r="C62" s="1521" t="s">
        <v>401</v>
      </c>
      <c r="D62" s="1521"/>
    </row>
    <row r="63" spans="1:5" ht="21.15" customHeight="1" x14ac:dyDescent="0.2">
      <c r="A63" s="122">
        <v>35886</v>
      </c>
      <c r="B63" s="123">
        <v>21</v>
      </c>
      <c r="C63" s="1521" t="s">
        <v>258</v>
      </c>
      <c r="D63" s="1521"/>
    </row>
    <row r="64" spans="1:5" ht="21.15" customHeight="1" x14ac:dyDescent="0.2">
      <c r="A64" s="122">
        <v>36251</v>
      </c>
      <c r="B64" s="123">
        <v>25</v>
      </c>
      <c r="C64" s="1521" t="s">
        <v>259</v>
      </c>
      <c r="D64" s="1521"/>
    </row>
    <row r="65" spans="1:4" ht="21.15" customHeight="1" x14ac:dyDescent="0.2">
      <c r="A65" s="122">
        <v>36617</v>
      </c>
      <c r="B65" s="123">
        <v>27</v>
      </c>
      <c r="C65" s="1521" t="s">
        <v>575</v>
      </c>
      <c r="D65" s="1521"/>
    </row>
    <row r="66" spans="1:4" ht="21.15" customHeight="1" x14ac:dyDescent="0.2">
      <c r="A66" s="122">
        <v>36982</v>
      </c>
      <c r="B66" s="123">
        <v>28</v>
      </c>
      <c r="C66" s="1521" t="s">
        <v>260</v>
      </c>
      <c r="D66" s="1521"/>
    </row>
    <row r="67" spans="1:4" ht="21.15" customHeight="1" x14ac:dyDescent="0.2">
      <c r="A67" s="122">
        <v>37347</v>
      </c>
      <c r="B67" s="123">
        <v>30</v>
      </c>
      <c r="C67" s="1521" t="s">
        <v>261</v>
      </c>
      <c r="D67" s="1521"/>
    </row>
    <row r="68" spans="1:4" ht="20.25" customHeight="1" x14ac:dyDescent="0.2">
      <c r="A68" s="122">
        <v>37712</v>
      </c>
      <c r="B68" s="123">
        <v>35</v>
      </c>
      <c r="C68" s="1521" t="s">
        <v>402</v>
      </c>
      <c r="D68" s="1521"/>
    </row>
    <row r="69" spans="1:4" ht="20.25" customHeight="1" x14ac:dyDescent="0.2">
      <c r="A69" s="122">
        <v>38443</v>
      </c>
      <c r="B69" s="123">
        <v>35</v>
      </c>
      <c r="C69" s="1521" t="s">
        <v>2</v>
      </c>
      <c r="D69" s="1521"/>
    </row>
    <row r="70" spans="1:4" ht="21.15" customHeight="1" x14ac:dyDescent="0.2">
      <c r="A70" s="122">
        <v>38626</v>
      </c>
      <c r="B70" s="123">
        <v>37</v>
      </c>
      <c r="C70" s="1521" t="s">
        <v>262</v>
      </c>
      <c r="D70" s="1521"/>
    </row>
    <row r="71" spans="1:4" ht="21.15" customHeight="1" x14ac:dyDescent="0.2">
      <c r="A71" s="122">
        <v>38808</v>
      </c>
      <c r="B71" s="123">
        <v>36</v>
      </c>
      <c r="C71" s="1521" t="s">
        <v>1</v>
      </c>
      <c r="D71" s="1521"/>
    </row>
    <row r="72" spans="1:4" ht="21.15" customHeight="1" x14ac:dyDescent="0.2">
      <c r="A72" s="122">
        <v>38991</v>
      </c>
      <c r="B72" s="123">
        <v>37</v>
      </c>
      <c r="C72" s="1521" t="s">
        <v>263</v>
      </c>
      <c r="D72" s="1521"/>
    </row>
    <row r="73" spans="1:4" ht="21.15" customHeight="1" x14ac:dyDescent="0.2">
      <c r="A73" s="122">
        <v>39173</v>
      </c>
      <c r="B73" s="123">
        <v>35</v>
      </c>
      <c r="C73" s="1521" t="s">
        <v>403</v>
      </c>
      <c r="D73" s="1521"/>
    </row>
    <row r="74" spans="1:4" ht="21" customHeight="1" x14ac:dyDescent="0.2">
      <c r="A74" s="122">
        <v>39539</v>
      </c>
      <c r="B74" s="123">
        <v>39</v>
      </c>
      <c r="C74" s="1521" t="s">
        <v>377</v>
      </c>
      <c r="D74" s="1521"/>
    </row>
    <row r="75" spans="1:4" ht="21" customHeight="1" x14ac:dyDescent="0.2">
      <c r="A75" s="122">
        <v>39904</v>
      </c>
      <c r="B75" s="123">
        <v>41</v>
      </c>
      <c r="C75" s="981" t="s">
        <v>404</v>
      </c>
      <c r="D75" s="982"/>
    </row>
    <row r="76" spans="1:4" ht="21" customHeight="1" x14ac:dyDescent="0.2">
      <c r="A76" s="122">
        <v>40269</v>
      </c>
      <c r="B76" s="123">
        <v>40</v>
      </c>
      <c r="C76" s="981" t="s">
        <v>405</v>
      </c>
      <c r="D76" s="982"/>
    </row>
    <row r="77" spans="1:4" ht="21" customHeight="1" x14ac:dyDescent="0.2">
      <c r="A77" s="122">
        <v>40634</v>
      </c>
      <c r="B77" s="123">
        <v>41</v>
      </c>
      <c r="C77" s="983" t="s">
        <v>0</v>
      </c>
      <c r="D77" s="982"/>
    </row>
    <row r="78" spans="1:4" ht="21" customHeight="1" x14ac:dyDescent="0.2">
      <c r="A78" s="122">
        <v>41000</v>
      </c>
      <c r="B78" s="123">
        <v>41</v>
      </c>
      <c r="C78" s="983" t="s">
        <v>417</v>
      </c>
      <c r="D78" s="982"/>
    </row>
    <row r="79" spans="1:4" ht="21" customHeight="1" x14ac:dyDescent="0.2">
      <c r="A79" s="122">
        <v>41365</v>
      </c>
      <c r="B79" s="123">
        <v>42</v>
      </c>
      <c r="C79" s="983" t="s">
        <v>431</v>
      </c>
      <c r="D79" s="982"/>
    </row>
    <row r="80" spans="1:4" ht="21" customHeight="1" x14ac:dyDescent="0.2">
      <c r="A80" s="122">
        <v>41730</v>
      </c>
      <c r="B80" s="123">
        <v>43</v>
      </c>
      <c r="C80" s="983" t="s">
        <v>436</v>
      </c>
      <c r="D80" s="982"/>
    </row>
    <row r="81" spans="1:5" ht="21" customHeight="1" x14ac:dyDescent="0.2">
      <c r="A81" s="122">
        <v>42095</v>
      </c>
      <c r="B81" s="123">
        <v>45</v>
      </c>
      <c r="C81" s="983" t="s">
        <v>437</v>
      </c>
      <c r="D81" s="982"/>
    </row>
    <row r="82" spans="1:5" ht="21" customHeight="1" x14ac:dyDescent="0.2">
      <c r="A82" s="122">
        <v>42461</v>
      </c>
      <c r="B82" s="123">
        <v>47</v>
      </c>
      <c r="C82" s="983" t="s">
        <v>563</v>
      </c>
      <c r="D82" s="982"/>
    </row>
    <row r="83" spans="1:5" ht="21" customHeight="1" x14ac:dyDescent="0.2">
      <c r="A83" s="122">
        <v>42736</v>
      </c>
      <c r="B83" s="123">
        <v>48</v>
      </c>
      <c r="C83" s="983" t="s">
        <v>602</v>
      </c>
      <c r="D83" s="982"/>
    </row>
    <row r="84" spans="1:5" ht="21" customHeight="1" x14ac:dyDescent="0.2">
      <c r="A84" s="122">
        <v>43191</v>
      </c>
      <c r="B84" s="123">
        <v>54</v>
      </c>
      <c r="C84" s="983" t="s">
        <v>645</v>
      </c>
      <c r="D84" s="982"/>
    </row>
    <row r="85" spans="1:5" ht="21" customHeight="1" x14ac:dyDescent="0.2">
      <c r="A85" s="122">
        <v>43556</v>
      </c>
      <c r="B85" s="123">
        <v>58</v>
      </c>
      <c r="C85" s="983" t="s">
        <v>672</v>
      </c>
      <c r="D85" s="982"/>
    </row>
    <row r="86" spans="1:5" ht="21" customHeight="1" x14ac:dyDescent="0.2">
      <c r="A86" s="122">
        <v>43922</v>
      </c>
      <c r="B86" s="123">
        <v>60</v>
      </c>
      <c r="C86" s="983" t="s">
        <v>736</v>
      </c>
      <c r="D86" s="982"/>
    </row>
    <row r="87" spans="1:5" ht="21" customHeight="1" x14ac:dyDescent="0.2">
      <c r="A87" s="1224"/>
      <c r="B87" s="1224"/>
      <c r="C87" s="1224"/>
      <c r="D87" s="1224"/>
      <c r="E87" s="1224"/>
    </row>
    <row r="88" spans="1:5" x14ac:dyDescent="0.2">
      <c r="A88" s="1224"/>
      <c r="B88" s="1224"/>
      <c r="C88" s="1224"/>
      <c r="D88" s="1224"/>
      <c r="E88" s="1224"/>
    </row>
  </sheetData>
  <dataConsolidate/>
  <customSheetViews>
    <customSheetView guid="{429188B7-F8E8-41E0-BAA6-8F869C883D4F}" topLeftCell="A10">
      <selection activeCell="A2" sqref="A2"/>
      <rowBreaks count="1" manualBreakCount="1">
        <brk id="57" max="3" man="1"/>
      </rowBreaks>
      <pageMargins left="0.74803149606299213" right="0.74803149606299213" top="0.9055118110236221" bottom="0.47244094488188981" header="0.51181102362204722" footer="0.27559055118110237"/>
      <pageSetup paperSize="8" scale="99" fitToHeight="0" orientation="portrait"/>
      <headerFooter alignWithMargins="0"/>
    </customSheetView>
  </customSheetViews>
  <mergeCells count="24">
    <mergeCell ref="C67:D67"/>
    <mergeCell ref="C64:D64"/>
    <mergeCell ref="C65:D65"/>
    <mergeCell ref="C74:D74"/>
    <mergeCell ref="A87:E88"/>
    <mergeCell ref="C68:D68"/>
    <mergeCell ref="C69:D69"/>
    <mergeCell ref="C70:D70"/>
    <mergeCell ref="C71:D71"/>
    <mergeCell ref="C72:D72"/>
    <mergeCell ref="C73:D73"/>
    <mergeCell ref="C60:D60"/>
    <mergeCell ref="C61:D61"/>
    <mergeCell ref="C62:D62"/>
    <mergeCell ref="C63:D63"/>
    <mergeCell ref="C66:D66"/>
    <mergeCell ref="A40:A41"/>
    <mergeCell ref="A58:D58"/>
    <mergeCell ref="A1:D1"/>
    <mergeCell ref="A11:A14"/>
    <mergeCell ref="A32:A34"/>
    <mergeCell ref="A36:A37"/>
    <mergeCell ref="A7:A8"/>
    <mergeCell ref="A23:A24"/>
  </mergeCells>
  <phoneticPr fontId="2"/>
  <pageMargins left="0.74803149606299213" right="0.74803149606299213" top="0.9055118110236221" bottom="0.47244094488188981" header="0.51181102362204722" footer="0.27559055118110237"/>
  <pageSetup paperSize="8" scale="99" fitToHeight="0" orientation="portrait" r:id="rId1"/>
  <headerFooter alignWithMargins="0"/>
  <rowBreaks count="1" manualBreakCount="1">
    <brk id="57"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14999847407452621"/>
  </sheetPr>
  <dimension ref="A1:O98"/>
  <sheetViews>
    <sheetView zoomScaleNormal="100" zoomScaleSheetLayoutView="90" workbookViewId="0">
      <selection activeCell="A6" sqref="A6"/>
    </sheetView>
  </sheetViews>
  <sheetFormatPr defaultColWidth="13" defaultRowHeight="13.2" x14ac:dyDescent="0.2"/>
  <cols>
    <col min="1" max="1" width="15.33203125" customWidth="1"/>
    <col min="2" max="2" width="36.21875" customWidth="1"/>
    <col min="3" max="3" width="87.109375" customWidth="1"/>
  </cols>
  <sheetData>
    <row r="1" spans="1:3" ht="7.5" customHeight="1" x14ac:dyDescent="0.2">
      <c r="A1" s="109"/>
      <c r="B1" s="109"/>
      <c r="C1" s="109"/>
    </row>
    <row r="2" spans="1:3" ht="13.5" customHeight="1" x14ac:dyDescent="0.2">
      <c r="A2" s="1138"/>
      <c r="B2" s="1139"/>
      <c r="C2" s="1139"/>
    </row>
    <row r="3" spans="1:3" ht="12" customHeight="1" x14ac:dyDescent="0.2">
      <c r="A3" s="109"/>
      <c r="B3" s="109"/>
      <c r="C3" s="109"/>
    </row>
    <row r="4" spans="1:3" ht="18.75" customHeight="1" x14ac:dyDescent="0.2">
      <c r="A4" s="1138" t="s">
        <v>291</v>
      </c>
      <c r="B4" s="1139"/>
      <c r="C4" s="1139"/>
    </row>
    <row r="5" spans="1:3" ht="18.75" customHeight="1" x14ac:dyDescent="0.2">
      <c r="A5" s="1138"/>
      <c r="B5" s="1139"/>
      <c r="C5" s="1139"/>
    </row>
    <row r="6" spans="1:3" ht="18.75" customHeight="1" x14ac:dyDescent="0.2">
      <c r="A6" s="110"/>
      <c r="B6" s="112"/>
      <c r="C6" s="112"/>
    </row>
    <row r="7" spans="1:3" x14ac:dyDescent="0.2">
      <c r="A7" s="109" t="s">
        <v>578</v>
      </c>
      <c r="B7" s="109"/>
      <c r="C7" s="109"/>
    </row>
    <row r="8" spans="1:3" ht="11.25" customHeight="1" x14ac:dyDescent="0.2">
      <c r="A8" s="109"/>
      <c r="B8" s="109"/>
      <c r="C8" s="109"/>
    </row>
    <row r="9" spans="1:3" x14ac:dyDescent="0.2">
      <c r="A9" s="111" t="s">
        <v>796</v>
      </c>
      <c r="B9" s="109"/>
      <c r="C9" s="109"/>
    </row>
    <row r="10" spans="1:3" ht="9.75" customHeight="1" x14ac:dyDescent="0.2">
      <c r="A10" s="111"/>
      <c r="B10" s="109"/>
      <c r="C10" s="109"/>
    </row>
    <row r="11" spans="1:3" x14ac:dyDescent="0.2">
      <c r="A11" s="111" t="s">
        <v>576</v>
      </c>
      <c r="B11" s="109"/>
      <c r="C11" s="109"/>
    </row>
    <row r="12" spans="1:3" ht="7.5" customHeight="1" x14ac:dyDescent="0.2">
      <c r="A12" s="111"/>
      <c r="B12" s="109"/>
      <c r="C12" s="109"/>
    </row>
    <row r="13" spans="1:3" x14ac:dyDescent="0.2">
      <c r="A13" s="111" t="s">
        <v>654</v>
      </c>
      <c r="B13" s="109"/>
      <c r="C13" s="109"/>
    </row>
    <row r="14" spans="1:3" ht="14.25" customHeight="1" x14ac:dyDescent="0.2">
      <c r="A14" s="109" t="s">
        <v>608</v>
      </c>
      <c r="B14" s="109"/>
      <c r="C14" s="109"/>
    </row>
    <row r="15" spans="1:3" ht="14.25" customHeight="1" x14ac:dyDescent="0.2">
      <c r="A15" s="109" t="s">
        <v>609</v>
      </c>
      <c r="B15" s="109"/>
      <c r="C15" s="109"/>
    </row>
    <row r="16" spans="1:3" ht="14.25" customHeight="1" x14ac:dyDescent="0.2">
      <c r="A16" s="109" t="s">
        <v>610</v>
      </c>
      <c r="B16" s="109"/>
      <c r="C16" s="109"/>
    </row>
    <row r="17" spans="1:3" ht="14.25" customHeight="1" x14ac:dyDescent="0.2">
      <c r="A17" s="109" t="s">
        <v>653</v>
      </c>
      <c r="B17" s="109"/>
      <c r="C17" s="109"/>
    </row>
    <row r="18" spans="1:3" x14ac:dyDescent="0.2">
      <c r="A18" s="109"/>
      <c r="B18" s="109"/>
      <c r="C18" s="109"/>
    </row>
    <row r="19" spans="1:3" ht="29.25" customHeight="1" x14ac:dyDescent="0.2">
      <c r="A19" s="984" t="s">
        <v>292</v>
      </c>
      <c r="B19" s="985" t="s">
        <v>293</v>
      </c>
      <c r="C19" s="986" t="s">
        <v>294</v>
      </c>
    </row>
    <row r="20" spans="1:3" ht="13.5" customHeight="1" x14ac:dyDescent="0.2">
      <c r="A20" s="1140" t="s">
        <v>295</v>
      </c>
      <c r="B20" s="987" t="s">
        <v>315</v>
      </c>
      <c r="C20" s="1143" t="s">
        <v>797</v>
      </c>
    </row>
    <row r="21" spans="1:3" x14ac:dyDescent="0.2">
      <c r="A21" s="1141"/>
      <c r="B21" s="970" t="s">
        <v>577</v>
      </c>
      <c r="C21" s="1144"/>
    </row>
    <row r="22" spans="1:3" ht="78" customHeight="1" x14ac:dyDescent="0.2">
      <c r="A22" s="1141"/>
      <c r="B22" s="989" t="s">
        <v>630</v>
      </c>
      <c r="C22" s="1144"/>
    </row>
    <row r="23" spans="1:3" ht="18.75" customHeight="1" x14ac:dyDescent="0.2">
      <c r="A23" s="1141"/>
      <c r="B23" s="990" t="s">
        <v>296</v>
      </c>
      <c r="C23" s="991" t="s">
        <v>798</v>
      </c>
    </row>
    <row r="24" spans="1:3" ht="29.25" customHeight="1" x14ac:dyDescent="0.2">
      <c r="A24" s="1142"/>
      <c r="B24" s="992" t="s">
        <v>460</v>
      </c>
      <c r="C24" s="993" t="s">
        <v>730</v>
      </c>
    </row>
    <row r="25" spans="1:3" ht="125.25" customHeight="1" x14ac:dyDescent="0.2">
      <c r="A25" s="994" t="s">
        <v>388</v>
      </c>
      <c r="B25" s="995" t="s">
        <v>593</v>
      </c>
      <c r="C25" s="988" t="s">
        <v>799</v>
      </c>
    </row>
    <row r="26" spans="1:3" ht="18.75" customHeight="1" x14ac:dyDescent="0.2">
      <c r="A26" s="1140" t="s">
        <v>208</v>
      </c>
      <c r="B26" s="996" t="s">
        <v>297</v>
      </c>
      <c r="C26" s="997" t="s">
        <v>800</v>
      </c>
    </row>
    <row r="27" spans="1:3" ht="150.75" customHeight="1" x14ac:dyDescent="0.2">
      <c r="A27" s="1141"/>
      <c r="B27" s="998" t="s">
        <v>389</v>
      </c>
      <c r="C27" s="999" t="s">
        <v>801</v>
      </c>
    </row>
    <row r="28" spans="1:3" ht="9.75" customHeight="1" x14ac:dyDescent="0.2">
      <c r="A28" s="1141"/>
      <c r="B28" s="1145" t="s">
        <v>312</v>
      </c>
      <c r="C28" s="1148" t="s">
        <v>802</v>
      </c>
    </row>
    <row r="29" spans="1:3" x14ac:dyDescent="0.2">
      <c r="A29" s="1141"/>
      <c r="B29" s="1146"/>
      <c r="C29" s="1149"/>
    </row>
    <row r="30" spans="1:3" x14ac:dyDescent="0.2">
      <c r="A30" s="1141"/>
      <c r="B30" s="1146"/>
      <c r="C30" s="1149"/>
    </row>
    <row r="31" spans="1:3" x14ac:dyDescent="0.2">
      <c r="A31" s="1141"/>
      <c r="B31" s="1146"/>
      <c r="C31" s="1149"/>
    </row>
    <row r="32" spans="1:3" ht="9.75" customHeight="1" x14ac:dyDescent="0.2">
      <c r="A32" s="1141"/>
      <c r="B32" s="1147"/>
      <c r="C32" s="1150"/>
    </row>
    <row r="33" spans="1:3" ht="13.5" customHeight="1" x14ac:dyDescent="0.2">
      <c r="A33" s="1141"/>
      <c r="B33" s="1145" t="s">
        <v>298</v>
      </c>
      <c r="C33" s="1151" t="s">
        <v>803</v>
      </c>
    </row>
    <row r="34" spans="1:3" ht="15" customHeight="1" x14ac:dyDescent="0.2">
      <c r="A34" s="1141"/>
      <c r="B34" s="1146"/>
      <c r="C34" s="1152"/>
    </row>
    <row r="35" spans="1:3" ht="15" customHeight="1" x14ac:dyDescent="0.2">
      <c r="A35" s="1141"/>
      <c r="B35" s="1146"/>
      <c r="C35" s="1152"/>
    </row>
    <row r="36" spans="1:3" ht="36.75" customHeight="1" x14ac:dyDescent="0.2">
      <c r="A36" s="1141"/>
      <c r="B36" s="1147"/>
      <c r="C36" s="1152"/>
    </row>
    <row r="37" spans="1:3" ht="54" customHeight="1" x14ac:dyDescent="0.2">
      <c r="A37" s="1141"/>
      <c r="B37" s="990" t="s">
        <v>490</v>
      </c>
      <c r="C37" s="1001" t="s">
        <v>742</v>
      </c>
    </row>
    <row r="38" spans="1:3" ht="51.75" customHeight="1" x14ac:dyDescent="0.2">
      <c r="A38" s="1141"/>
      <c r="B38" s="1002" t="s">
        <v>432</v>
      </c>
      <c r="C38" s="1003" t="s">
        <v>804</v>
      </c>
    </row>
    <row r="39" spans="1:3" ht="49.5" customHeight="1" x14ac:dyDescent="0.2">
      <c r="A39" s="1142"/>
      <c r="B39" s="1004" t="s">
        <v>741</v>
      </c>
      <c r="C39" s="1005" t="s">
        <v>743</v>
      </c>
    </row>
    <row r="40" spans="1:3" ht="18.75" customHeight="1" x14ac:dyDescent="0.2">
      <c r="A40" s="1140" t="s">
        <v>299</v>
      </c>
      <c r="B40" s="1160" t="s">
        <v>348</v>
      </c>
      <c r="C40" s="1006" t="s">
        <v>805</v>
      </c>
    </row>
    <row r="41" spans="1:3" ht="42" customHeight="1" x14ac:dyDescent="0.2">
      <c r="A41" s="1142"/>
      <c r="B41" s="1161"/>
      <c r="C41" s="993" t="s">
        <v>592</v>
      </c>
    </row>
    <row r="42" spans="1:3" ht="34.5" customHeight="1" x14ac:dyDescent="0.2">
      <c r="A42" s="1157" t="s">
        <v>438</v>
      </c>
      <c r="B42" s="1007" t="s">
        <v>57</v>
      </c>
      <c r="C42" s="1008" t="s">
        <v>806</v>
      </c>
    </row>
    <row r="43" spans="1:3" ht="34.5" customHeight="1" x14ac:dyDescent="0.2">
      <c r="A43" s="1158"/>
      <c r="B43" s="990" t="s">
        <v>658</v>
      </c>
      <c r="C43" s="1008" t="s">
        <v>806</v>
      </c>
    </row>
    <row r="44" spans="1:3" ht="18.75" customHeight="1" x14ac:dyDescent="0.2">
      <c r="A44" s="1158"/>
      <c r="B44" s="990" t="s">
        <v>646</v>
      </c>
      <c r="C44" s="1009" t="s">
        <v>807</v>
      </c>
    </row>
    <row r="45" spans="1:3" ht="34.5" customHeight="1" x14ac:dyDescent="0.2">
      <c r="A45" s="1158"/>
      <c r="B45" s="990" t="s">
        <v>529</v>
      </c>
      <c r="C45" s="1001" t="s">
        <v>808</v>
      </c>
    </row>
    <row r="46" spans="1:3" ht="18.75" customHeight="1" x14ac:dyDescent="0.2">
      <c r="A46" s="1158"/>
      <c r="B46" s="990" t="s">
        <v>530</v>
      </c>
      <c r="C46" s="1010" t="s">
        <v>809</v>
      </c>
    </row>
    <row r="47" spans="1:3" ht="18.75" customHeight="1" x14ac:dyDescent="0.2">
      <c r="A47" s="1158"/>
      <c r="B47" s="1011" t="s">
        <v>433</v>
      </c>
      <c r="C47" s="1012" t="s">
        <v>810</v>
      </c>
    </row>
    <row r="48" spans="1:3" ht="58.5" customHeight="1" x14ac:dyDescent="0.2">
      <c r="A48" s="1159"/>
      <c r="B48" s="1013" t="s">
        <v>465</v>
      </c>
      <c r="C48" s="1014" t="s">
        <v>811</v>
      </c>
    </row>
    <row r="49" spans="1:15" ht="45.75" customHeight="1" x14ac:dyDescent="0.2">
      <c r="A49" s="1140" t="s">
        <v>300</v>
      </c>
      <c r="B49" s="1015" t="s">
        <v>301</v>
      </c>
      <c r="C49" s="1008" t="s">
        <v>812</v>
      </c>
      <c r="O49" s="954"/>
    </row>
    <row r="50" spans="1:15" ht="18.75" customHeight="1" x14ac:dyDescent="0.2">
      <c r="A50" s="1141"/>
      <c r="B50" s="1016" t="s">
        <v>302</v>
      </c>
      <c r="C50" s="1009" t="s">
        <v>813</v>
      </c>
    </row>
    <row r="51" spans="1:15" ht="18.75" customHeight="1" x14ac:dyDescent="0.2">
      <c r="A51" s="1141"/>
      <c r="B51" s="1016" t="s">
        <v>425</v>
      </c>
      <c r="C51" s="1009" t="s">
        <v>814</v>
      </c>
    </row>
    <row r="52" spans="1:15" ht="138.75" customHeight="1" x14ac:dyDescent="0.2">
      <c r="A52" s="1141"/>
      <c r="B52" s="1016" t="s">
        <v>303</v>
      </c>
      <c r="C52" s="991" t="s">
        <v>815</v>
      </c>
    </row>
    <row r="53" spans="1:15" ht="65.25" customHeight="1" x14ac:dyDescent="0.2">
      <c r="A53" s="1142"/>
      <c r="B53" s="1017" t="s">
        <v>304</v>
      </c>
      <c r="C53" s="1014" t="s">
        <v>816</v>
      </c>
    </row>
    <row r="54" spans="1:15" ht="152.25" customHeight="1" x14ac:dyDescent="0.2">
      <c r="A54" s="1140" t="s">
        <v>305</v>
      </c>
      <c r="B54" s="1018" t="s">
        <v>487</v>
      </c>
      <c r="C54" s="1000" t="s">
        <v>817</v>
      </c>
    </row>
    <row r="55" spans="1:15" ht="24" customHeight="1" x14ac:dyDescent="0.2">
      <c r="A55" s="1141"/>
      <c r="B55" s="1162" t="s">
        <v>488</v>
      </c>
      <c r="C55" s="1151" t="s">
        <v>744</v>
      </c>
    </row>
    <row r="56" spans="1:15" x14ac:dyDescent="0.2">
      <c r="A56" s="1141"/>
      <c r="B56" s="1163"/>
      <c r="C56" s="1153"/>
    </row>
    <row r="57" spans="1:15" ht="45" customHeight="1" x14ac:dyDescent="0.2">
      <c r="A57" s="1141"/>
      <c r="B57" s="1019" t="s">
        <v>484</v>
      </c>
      <c r="C57" s="1003" t="s">
        <v>818</v>
      </c>
    </row>
    <row r="58" spans="1:15" ht="18.75" customHeight="1" x14ac:dyDescent="0.2">
      <c r="A58" s="1141"/>
      <c r="B58" s="1020" t="s">
        <v>485</v>
      </c>
      <c r="C58" s="1010" t="s">
        <v>819</v>
      </c>
    </row>
    <row r="59" spans="1:15" ht="49.5" customHeight="1" x14ac:dyDescent="0.2">
      <c r="A59" s="1141"/>
      <c r="B59" s="1021" t="s">
        <v>659</v>
      </c>
      <c r="C59" s="1000" t="s">
        <v>820</v>
      </c>
    </row>
    <row r="60" spans="1:15" ht="131.25" customHeight="1" x14ac:dyDescent="0.2">
      <c r="A60" s="1142"/>
      <c r="B60" s="1022" t="s">
        <v>489</v>
      </c>
      <c r="C60" s="1023" t="s">
        <v>821</v>
      </c>
    </row>
    <row r="61" spans="1:15" ht="50.25" customHeight="1" x14ac:dyDescent="0.2">
      <c r="A61" s="1154" t="s">
        <v>824</v>
      </c>
      <c r="B61" s="1024" t="s">
        <v>580</v>
      </c>
      <c r="C61" s="1025" t="s">
        <v>822</v>
      </c>
    </row>
    <row r="62" spans="1:15" ht="32.25" customHeight="1" x14ac:dyDescent="0.2">
      <c r="A62" s="1155"/>
      <c r="B62" s="1026" t="s">
        <v>579</v>
      </c>
      <c r="C62" s="1027" t="s">
        <v>823</v>
      </c>
    </row>
    <row r="64" spans="1:15" x14ac:dyDescent="0.2">
      <c r="C64" s="954"/>
    </row>
    <row r="65" spans="3:3" x14ac:dyDescent="0.2">
      <c r="C65" s="954"/>
    </row>
    <row r="66" spans="3:3" x14ac:dyDescent="0.2">
      <c r="C66" s="954"/>
    </row>
    <row r="97" spans="1:3" ht="21.75" customHeight="1" x14ac:dyDescent="0.2">
      <c r="A97" s="1156"/>
      <c r="B97" s="1156"/>
      <c r="C97" s="1156"/>
    </row>
    <row r="98" spans="1:3" ht="18" customHeight="1" x14ac:dyDescent="0.2">
      <c r="A98" s="145"/>
      <c r="B98" s="145"/>
      <c r="C98" s="145"/>
    </row>
  </sheetData>
  <customSheetViews>
    <customSheetView guid="{CFB8F6A3-286B-44DA-98E2-E06FA9DC17D9}" showPageBreaks="1" printArea="1" view="pageBreakPreview" topLeftCell="A7">
      <selection activeCell="C8" sqref="C8"/>
      <rowBreaks count="1" manualBreakCount="1">
        <brk id="38" max="2" man="1"/>
      </rowBreaks>
      <pageMargins left="0.74803149606299213" right="0.23622047244094491" top="0.47244094488188981" bottom="0.39370078740157483" header="0.23622047244094491" footer="0.31496062992125984"/>
      <pageSetup paperSize="9" scale="80" orientation="portrait"/>
      <headerFooter alignWithMargins="0"/>
    </customSheetView>
    <customSheetView guid="{429188B7-F8E8-41E0-BAA6-8F869C883D4F}">
      <selection activeCell="A6" sqref="A6"/>
      <rowBreaks count="1" manualBreakCount="1">
        <brk id="41" max="2" man="1"/>
      </rowBreaks>
      <pageMargins left="0.74803149606299213" right="0.23622047244094491" top="0.47244094488188981" bottom="0.39370078740157483" header="0.23622047244094491" footer="0.31496062992125984"/>
      <pageSetup paperSize="8" orientation="portrait"/>
      <headerFooter alignWithMargins="0"/>
    </customSheetView>
  </customSheetViews>
  <mergeCells count="19">
    <mergeCell ref="C55:C56"/>
    <mergeCell ref="B33:B36"/>
    <mergeCell ref="A61:A62"/>
    <mergeCell ref="A97:C97"/>
    <mergeCell ref="A42:A48"/>
    <mergeCell ref="A49:A53"/>
    <mergeCell ref="A54:A60"/>
    <mergeCell ref="A40:A41"/>
    <mergeCell ref="B40:B41"/>
    <mergeCell ref="B55:B56"/>
    <mergeCell ref="A2:C2"/>
    <mergeCell ref="A20:A24"/>
    <mergeCell ref="C20:C22"/>
    <mergeCell ref="B28:B32"/>
    <mergeCell ref="C28:C32"/>
    <mergeCell ref="A26:A39"/>
    <mergeCell ref="A4:C4"/>
    <mergeCell ref="C33:C36"/>
    <mergeCell ref="A5:C5"/>
  </mergeCells>
  <phoneticPr fontId="2"/>
  <pageMargins left="0.74803149606299213" right="0.23622047244094491" top="0.47244094488188981" bottom="0.39370078740157483" header="0.23622047244094491" footer="0.31496062992125984"/>
  <pageSetup paperSize="8" orientation="portrait" r:id="rId1"/>
  <headerFooter alignWithMargins="0"/>
  <rowBreaks count="1" manualBreakCount="1">
    <brk id="41"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2"/>
  <dimension ref="A1:AM74"/>
  <sheetViews>
    <sheetView showGridLines="0" zoomScaleNormal="100" zoomScaleSheetLayoutView="90" workbookViewId="0">
      <pane xSplit="1" ySplit="6" topLeftCell="B13" activePane="bottomRight" state="frozen"/>
      <selection pane="topRight" activeCell="B1" sqref="B1"/>
      <selection pane="bottomLeft" activeCell="A7" sqref="A7"/>
      <selection pane="bottomRight" activeCell="X21" sqref="X21"/>
    </sheetView>
  </sheetViews>
  <sheetFormatPr defaultColWidth="9" defaultRowHeight="14.4" x14ac:dyDescent="0.2"/>
  <cols>
    <col min="1" max="1" width="12.44140625" style="6" customWidth="1"/>
    <col min="2" max="2" width="13" style="3" customWidth="1"/>
    <col min="3" max="3" width="9.77734375" style="3" customWidth="1"/>
    <col min="4" max="7" width="9" style="3" customWidth="1"/>
    <col min="8" max="8" width="10.88671875" style="3" customWidth="1"/>
    <col min="9" max="10" width="9.21875" style="3" customWidth="1"/>
    <col min="11" max="11" width="9.77734375" style="3" customWidth="1"/>
    <col min="12" max="14" width="11.6640625" style="3" customWidth="1"/>
    <col min="15" max="15" width="12" style="3" customWidth="1"/>
    <col min="16" max="16" width="10.44140625" style="3" customWidth="1"/>
    <col min="17" max="17" width="13.6640625" style="3" customWidth="1"/>
    <col min="18" max="18" width="12.6640625" style="3" customWidth="1"/>
    <col min="19" max="19" width="10.33203125" style="3" customWidth="1"/>
    <col min="20" max="20" width="12.44140625" style="6" customWidth="1"/>
    <col min="21" max="25" width="12.44140625" style="3" customWidth="1"/>
    <col min="26" max="26" width="20" style="3" customWidth="1"/>
    <col min="27" max="27" width="53.109375" style="3" bestFit="1" customWidth="1"/>
    <col min="28" max="30" width="21.44140625" style="3" customWidth="1"/>
    <col min="31" max="35" width="15" style="3" customWidth="1"/>
    <col min="36" max="36" width="15" style="125" customWidth="1"/>
    <col min="37" max="38" width="9.6640625" style="3" customWidth="1"/>
    <col min="39" max="16384" width="9" style="3"/>
  </cols>
  <sheetData>
    <row r="1" spans="1:38" s="7" customFormat="1" ht="19.2" x14ac:dyDescent="0.2">
      <c r="A1" s="1" t="s">
        <v>116</v>
      </c>
      <c r="F1" s="8"/>
      <c r="T1" s="1"/>
      <c r="AJ1" s="8"/>
    </row>
    <row r="2" spans="1:38" ht="10.5" customHeight="1" x14ac:dyDescent="0.2">
      <c r="A2" s="5"/>
      <c r="B2" s="4"/>
      <c r="C2" s="4"/>
      <c r="F2" s="1185"/>
      <c r="G2" s="1186"/>
      <c r="H2" s="1186"/>
      <c r="I2" s="1186"/>
      <c r="J2" s="1186"/>
      <c r="L2" s="117"/>
      <c r="P2" s="4"/>
      <c r="S2" s="164"/>
      <c r="T2" s="5"/>
      <c r="AI2" s="4"/>
      <c r="AJ2" s="124"/>
      <c r="AK2" s="4"/>
      <c r="AL2" s="4"/>
    </row>
    <row r="3" spans="1:38" s="6" customFormat="1" ht="16.5" customHeight="1" x14ac:dyDescent="0.15">
      <c r="A3" s="73" t="s">
        <v>515</v>
      </c>
      <c r="B3" s="1176" t="s">
        <v>359</v>
      </c>
      <c r="C3" s="163"/>
      <c r="D3" s="12"/>
      <c r="E3" s="12"/>
      <c r="F3" s="12"/>
      <c r="G3" s="13"/>
      <c r="H3" s="1171" t="s">
        <v>365</v>
      </c>
      <c r="I3" s="1172"/>
      <c r="J3" s="1172"/>
      <c r="K3" s="1173"/>
      <c r="L3" s="1187" t="s">
        <v>366</v>
      </c>
      <c r="M3" s="1172"/>
      <c r="N3" s="1188"/>
      <c r="O3" s="194" t="s">
        <v>37</v>
      </c>
      <c r="P3" s="12"/>
      <c r="Q3" s="1165" t="s">
        <v>603</v>
      </c>
      <c r="R3" s="1165" t="s">
        <v>450</v>
      </c>
      <c r="S3" s="1189" t="s">
        <v>457</v>
      </c>
      <c r="T3" s="1168" t="s">
        <v>331</v>
      </c>
      <c r="U3" s="1171" t="s">
        <v>349</v>
      </c>
      <c r="V3" s="1172"/>
      <c r="W3" s="1172"/>
      <c r="X3" s="1188"/>
      <c r="Y3" s="1165" t="s">
        <v>308</v>
      </c>
      <c r="Z3" s="1195" t="s">
        <v>309</v>
      </c>
      <c r="AA3" s="1206" t="s">
        <v>719</v>
      </c>
      <c r="AB3" s="1192"/>
      <c r="AC3" s="1192"/>
      <c r="AD3" s="1207"/>
      <c r="AE3" s="1199" t="s">
        <v>674</v>
      </c>
      <c r="AF3" s="1191" t="s">
        <v>362</v>
      </c>
      <c r="AG3" s="1192"/>
      <c r="AH3" s="1193"/>
      <c r="AI3" s="912" t="s">
        <v>491</v>
      </c>
      <c r="AJ3" s="160" t="s">
        <v>492</v>
      </c>
    </row>
    <row r="4" spans="1:38" s="6" customFormat="1" ht="16.5" customHeight="1" x14ac:dyDescent="0.2">
      <c r="A4" s="82"/>
      <c r="B4" s="1177"/>
      <c r="C4" s="196" t="s">
        <v>448</v>
      </c>
      <c r="D4" s="169" t="s">
        <v>32</v>
      </c>
      <c r="E4" s="169" t="s">
        <v>172</v>
      </c>
      <c r="F4" s="171" t="s">
        <v>171</v>
      </c>
      <c r="G4" s="196" t="s">
        <v>106</v>
      </c>
      <c r="H4" s="165"/>
      <c r="I4" s="21"/>
      <c r="J4" s="88"/>
      <c r="K4" s="1179" t="s">
        <v>458</v>
      </c>
      <c r="L4" s="248"/>
      <c r="M4" s="14"/>
      <c r="N4" s="15"/>
      <c r="O4" s="195"/>
      <c r="P4" s="166" t="s">
        <v>32</v>
      </c>
      <c r="Q4" s="1166"/>
      <c r="R4" s="1166"/>
      <c r="S4" s="1190"/>
      <c r="T4" s="1169"/>
      <c r="U4" s="1183" t="s">
        <v>328</v>
      </c>
      <c r="V4" s="1181" t="s">
        <v>326</v>
      </c>
      <c r="W4" s="89" t="s">
        <v>38</v>
      </c>
      <c r="X4" s="1183" t="s">
        <v>327</v>
      </c>
      <c r="Y4" s="1166"/>
      <c r="Z4" s="1196"/>
      <c r="AA4" s="1197" t="s">
        <v>716</v>
      </c>
      <c r="AB4" s="1204" t="s">
        <v>717</v>
      </c>
      <c r="AC4" s="1204" t="s">
        <v>746</v>
      </c>
      <c r="AD4" s="1202" t="s">
        <v>747</v>
      </c>
      <c r="AE4" s="1200"/>
      <c r="AF4" s="1194" t="s">
        <v>314</v>
      </c>
      <c r="AG4" s="1194" t="s">
        <v>315</v>
      </c>
      <c r="AH4" s="1194" t="s">
        <v>316</v>
      </c>
      <c r="AI4" s="278" t="s">
        <v>40</v>
      </c>
      <c r="AJ4" s="197" t="s">
        <v>40</v>
      </c>
    </row>
    <row r="5" spans="1:38" s="6" customFormat="1" ht="16.5" customHeight="1" x14ac:dyDescent="0.2">
      <c r="A5" s="82"/>
      <c r="B5" s="1178"/>
      <c r="C5" s="193" t="s">
        <v>449</v>
      </c>
      <c r="D5" s="170" t="s">
        <v>33</v>
      </c>
      <c r="E5" s="59" t="s">
        <v>34</v>
      </c>
      <c r="F5" s="59" t="s">
        <v>34</v>
      </c>
      <c r="G5" s="59" t="s">
        <v>34</v>
      </c>
      <c r="H5" s="59" t="s">
        <v>367</v>
      </c>
      <c r="I5" s="58" t="s">
        <v>35</v>
      </c>
      <c r="J5" s="58" t="s">
        <v>107</v>
      </c>
      <c r="K5" s="1180"/>
      <c r="L5" s="249" t="s">
        <v>368</v>
      </c>
      <c r="M5" s="58" t="s">
        <v>111</v>
      </c>
      <c r="N5" s="58" t="s">
        <v>36</v>
      </c>
      <c r="O5" s="88"/>
      <c r="P5" s="167" t="s">
        <v>33</v>
      </c>
      <c r="Q5" s="1167"/>
      <c r="R5" s="1167"/>
      <c r="S5" s="1190"/>
      <c r="T5" s="1170"/>
      <c r="U5" s="1184"/>
      <c r="V5" s="1182"/>
      <c r="W5" s="55" t="s">
        <v>39</v>
      </c>
      <c r="X5" s="1184"/>
      <c r="Y5" s="1167"/>
      <c r="Z5" s="1196"/>
      <c r="AA5" s="1198"/>
      <c r="AB5" s="1205"/>
      <c r="AC5" s="1205"/>
      <c r="AD5" s="1203"/>
      <c r="AE5" s="1201"/>
      <c r="AF5" s="1182"/>
      <c r="AG5" s="1182"/>
      <c r="AH5" s="1182"/>
      <c r="AI5" s="913" t="s">
        <v>493</v>
      </c>
      <c r="AJ5" s="198" t="s">
        <v>493</v>
      </c>
    </row>
    <row r="6" spans="1:38" ht="16.5" customHeight="1" x14ac:dyDescent="0.2">
      <c r="A6" s="87" t="s">
        <v>514</v>
      </c>
      <c r="B6" s="90" t="s">
        <v>30</v>
      </c>
      <c r="C6" s="85" t="s">
        <v>494</v>
      </c>
      <c r="D6" s="80" t="s">
        <v>369</v>
      </c>
      <c r="E6" s="80" t="s">
        <v>369</v>
      </c>
      <c r="F6" s="80" t="s">
        <v>369</v>
      </c>
      <c r="G6" s="80" t="s">
        <v>369</v>
      </c>
      <c r="H6" s="80" t="s">
        <v>30</v>
      </c>
      <c r="I6" s="80" t="s">
        <v>30</v>
      </c>
      <c r="J6" s="80" t="s">
        <v>30</v>
      </c>
      <c r="K6" s="81"/>
      <c r="L6" s="90" t="s">
        <v>30</v>
      </c>
      <c r="M6" s="80" t="s">
        <v>30</v>
      </c>
      <c r="N6" s="80" t="s">
        <v>30</v>
      </c>
      <c r="O6" s="85" t="s">
        <v>31</v>
      </c>
      <c r="P6" s="97" t="s">
        <v>370</v>
      </c>
      <c r="Q6" s="80" t="s">
        <v>30</v>
      </c>
      <c r="R6" s="80" t="s">
        <v>429</v>
      </c>
      <c r="S6" s="81" t="s">
        <v>456</v>
      </c>
      <c r="T6" s="90" t="s">
        <v>371</v>
      </c>
      <c r="U6" s="80" t="s">
        <v>371</v>
      </c>
      <c r="V6" s="80" t="s">
        <v>369</v>
      </c>
      <c r="W6" s="80" t="s">
        <v>371</v>
      </c>
      <c r="X6" s="80" t="s">
        <v>110</v>
      </c>
      <c r="Y6" s="80" t="s">
        <v>372</v>
      </c>
      <c r="Z6" s="80" t="s">
        <v>372</v>
      </c>
      <c r="AA6" s="97" t="s">
        <v>720</v>
      </c>
      <c r="AB6" s="80" t="s">
        <v>718</v>
      </c>
      <c r="AC6" s="80" t="s">
        <v>564</v>
      </c>
      <c r="AD6" s="81" t="s">
        <v>718</v>
      </c>
      <c r="AE6" s="85" t="s">
        <v>110</v>
      </c>
      <c r="AF6" s="133" t="s">
        <v>372</v>
      </c>
      <c r="AG6" s="105" t="s">
        <v>315</v>
      </c>
      <c r="AH6" s="134" t="s">
        <v>373</v>
      </c>
      <c r="AI6" s="105" t="s">
        <v>656</v>
      </c>
      <c r="AJ6" s="106" t="s">
        <v>656</v>
      </c>
    </row>
    <row r="7" spans="1:38" ht="15.9" customHeight="1" x14ac:dyDescent="0.2">
      <c r="A7" s="343" t="s">
        <v>274</v>
      </c>
      <c r="B7" s="350">
        <v>256772</v>
      </c>
      <c r="C7" s="373">
        <v>1006</v>
      </c>
      <c r="D7" s="345">
        <v>-1.3</v>
      </c>
      <c r="E7" s="345">
        <v>9.8000000000000007</v>
      </c>
      <c r="F7" s="345">
        <v>55.3</v>
      </c>
      <c r="G7" s="345">
        <v>34.9</v>
      </c>
      <c r="H7" s="346">
        <f>I7-J7</f>
        <v>-2356</v>
      </c>
      <c r="I7" s="346">
        <v>1420</v>
      </c>
      <c r="J7" s="346">
        <v>3776</v>
      </c>
      <c r="K7" s="628">
        <v>1.23</v>
      </c>
      <c r="L7" s="347">
        <f>M7-N7</f>
        <v>-1340</v>
      </c>
      <c r="M7" s="346">
        <v>8754</v>
      </c>
      <c r="N7" s="346">
        <v>10094</v>
      </c>
      <c r="O7" s="346">
        <v>141807</v>
      </c>
      <c r="P7" s="355">
        <v>-0.4</v>
      </c>
      <c r="Q7" s="346">
        <v>265979</v>
      </c>
      <c r="R7" s="358">
        <v>102.8</v>
      </c>
      <c r="S7" s="395">
        <v>53.54</v>
      </c>
      <c r="T7" s="695">
        <v>677.87</v>
      </c>
      <c r="U7" s="348">
        <v>47.9</v>
      </c>
      <c r="V7" s="696">
        <v>89.6</v>
      </c>
      <c r="W7" s="696">
        <v>95.3</v>
      </c>
      <c r="X7" s="348">
        <v>4803.1000000000004</v>
      </c>
      <c r="Y7" s="348" t="s">
        <v>673</v>
      </c>
      <c r="Z7" s="348">
        <v>534.70000000000005</v>
      </c>
      <c r="AA7" s="1107">
        <v>43191</v>
      </c>
      <c r="AB7" s="348">
        <v>2679</v>
      </c>
      <c r="AC7" s="1116">
        <v>4</v>
      </c>
      <c r="AD7" s="425">
        <v>643</v>
      </c>
      <c r="AE7" s="770">
        <v>378.8</v>
      </c>
      <c r="AF7" s="697">
        <v>42.4</v>
      </c>
      <c r="AG7" s="346">
        <v>229488</v>
      </c>
      <c r="AH7" s="346">
        <v>5415</v>
      </c>
      <c r="AI7" s="346">
        <v>6</v>
      </c>
      <c r="AJ7" s="349">
        <v>2</v>
      </c>
    </row>
    <row r="8" spans="1:38" ht="15.9" customHeight="1" x14ac:dyDescent="0.2">
      <c r="A8" s="63" t="s">
        <v>533</v>
      </c>
      <c r="B8" s="281">
        <v>335323</v>
      </c>
      <c r="C8" s="285">
        <v>990</v>
      </c>
      <c r="D8" s="280">
        <v>24.7</v>
      </c>
      <c r="E8" s="280">
        <v>10.9</v>
      </c>
      <c r="F8" s="280">
        <v>55.8</v>
      </c>
      <c r="G8" s="280">
        <v>33.299999999999997</v>
      </c>
      <c r="H8" s="284">
        <f>I8-J8</f>
        <v>-2254</v>
      </c>
      <c r="I8" s="284">
        <v>2123</v>
      </c>
      <c r="J8" s="284">
        <v>4377</v>
      </c>
      <c r="K8" s="698">
        <v>1.31</v>
      </c>
      <c r="L8" s="281">
        <f>M8-N8</f>
        <v>-565</v>
      </c>
      <c r="M8" s="284">
        <v>10862</v>
      </c>
      <c r="N8" s="284">
        <v>11427</v>
      </c>
      <c r="O8" s="284">
        <v>177376</v>
      </c>
      <c r="P8" s="304">
        <v>-0.09</v>
      </c>
      <c r="Q8" s="284">
        <v>339605</v>
      </c>
      <c r="R8" s="504">
        <v>100.6</v>
      </c>
      <c r="S8" s="290">
        <v>57.5</v>
      </c>
      <c r="T8" s="699">
        <v>747.66</v>
      </c>
      <c r="U8" s="280">
        <v>79.569999999999993</v>
      </c>
      <c r="V8" s="299">
        <v>96.3</v>
      </c>
      <c r="W8" s="299">
        <v>220.9</v>
      </c>
      <c r="X8" s="280">
        <v>4109.9786351640068</v>
      </c>
      <c r="Y8" s="280" t="s">
        <v>673</v>
      </c>
      <c r="Z8" s="280">
        <v>447.2</v>
      </c>
      <c r="AA8" s="1106">
        <v>43374</v>
      </c>
      <c r="AB8" s="280">
        <v>3190</v>
      </c>
      <c r="AC8" s="1117">
        <v>1</v>
      </c>
      <c r="AD8" s="298">
        <v>386</v>
      </c>
      <c r="AE8" s="320">
        <v>448.49664285905362</v>
      </c>
      <c r="AF8" s="700">
        <v>78.959999999999994</v>
      </c>
      <c r="AG8" s="284">
        <v>313661</v>
      </c>
      <c r="AH8" s="284">
        <v>3972.4037487335363</v>
      </c>
      <c r="AI8" s="284">
        <v>5</v>
      </c>
      <c r="AJ8" s="690">
        <v>1</v>
      </c>
    </row>
    <row r="9" spans="1:38" ht="15.9" customHeight="1" x14ac:dyDescent="0.2">
      <c r="A9" s="343" t="s">
        <v>225</v>
      </c>
      <c r="B9" s="350">
        <v>282061</v>
      </c>
      <c r="C9" s="373">
        <v>994</v>
      </c>
      <c r="D9" s="345">
        <v>-1.1000000000000001</v>
      </c>
      <c r="E9" s="345">
        <v>11.1</v>
      </c>
      <c r="F9" s="345">
        <v>58.4</v>
      </c>
      <c r="G9" s="345">
        <v>30.5</v>
      </c>
      <c r="H9" s="346">
        <v>-1918</v>
      </c>
      <c r="I9" s="346">
        <v>1761</v>
      </c>
      <c r="J9" s="346">
        <v>3679</v>
      </c>
      <c r="K9" s="628">
        <v>1.39</v>
      </c>
      <c r="L9" s="350">
        <v>-1126</v>
      </c>
      <c r="M9" s="346">
        <v>7689</v>
      </c>
      <c r="N9" s="346">
        <v>8815</v>
      </c>
      <c r="O9" s="346">
        <v>136456</v>
      </c>
      <c r="P9" s="355">
        <v>0</v>
      </c>
      <c r="Q9" s="346">
        <v>287648</v>
      </c>
      <c r="R9" s="358">
        <v>101.5</v>
      </c>
      <c r="S9" s="367">
        <v>71</v>
      </c>
      <c r="T9" s="695">
        <v>824.61</v>
      </c>
      <c r="U9" s="345">
        <v>50.1</v>
      </c>
      <c r="V9" s="354">
        <v>89.9</v>
      </c>
      <c r="W9" s="354">
        <v>187.6</v>
      </c>
      <c r="X9" s="345">
        <v>4737.8999999999996</v>
      </c>
      <c r="Y9" s="345">
        <v>77.400000000000006</v>
      </c>
      <c r="Z9" s="345">
        <v>509.4</v>
      </c>
      <c r="AA9" s="355" t="s">
        <v>767</v>
      </c>
      <c r="AB9" s="345">
        <v>3387.1</v>
      </c>
      <c r="AC9" s="523">
        <v>4</v>
      </c>
      <c r="AD9" s="353">
        <v>352</v>
      </c>
      <c r="AE9" s="397">
        <v>342.05</v>
      </c>
      <c r="AF9" s="697">
        <v>40.28</v>
      </c>
      <c r="AG9" s="346">
        <v>224677</v>
      </c>
      <c r="AH9" s="346">
        <v>5578</v>
      </c>
      <c r="AI9" s="346">
        <v>4</v>
      </c>
      <c r="AJ9" s="349">
        <v>3</v>
      </c>
    </row>
    <row r="10" spans="1:38" ht="16.5" customHeight="1" x14ac:dyDescent="0.2">
      <c r="A10" s="63" t="s">
        <v>604</v>
      </c>
      <c r="B10" s="281">
        <v>228622</v>
      </c>
      <c r="C10" s="285">
        <v>1200</v>
      </c>
      <c r="D10" s="280">
        <f>(B10-230738)/B10*100</f>
        <v>-0.92554522311938481</v>
      </c>
      <c r="E10" s="280">
        <f>26895/B10*100</f>
        <v>11.763959723911084</v>
      </c>
      <c r="F10" s="280">
        <f>133473/B10*100</f>
        <v>58.381520588569778</v>
      </c>
      <c r="G10" s="280">
        <f>68254/B10*100</f>
        <v>29.854519687519137</v>
      </c>
      <c r="H10" s="284">
        <f>I10-J10</f>
        <v>-1201</v>
      </c>
      <c r="I10" s="284">
        <v>1604</v>
      </c>
      <c r="J10" s="284">
        <v>2805</v>
      </c>
      <c r="K10" s="698">
        <v>1.46</v>
      </c>
      <c r="L10" s="281">
        <f>M10-N10</f>
        <v>-1118</v>
      </c>
      <c r="M10" s="284">
        <v>6743</v>
      </c>
      <c r="N10" s="284">
        <v>7861</v>
      </c>
      <c r="O10" s="284">
        <v>108405</v>
      </c>
      <c r="P10" s="304">
        <f>(O10-107972)/O10*100</f>
        <v>0.39942807066094732</v>
      </c>
      <c r="Q10" s="284">
        <v>231257</v>
      </c>
      <c r="R10" s="504">
        <v>104.6</v>
      </c>
      <c r="S10" s="290">
        <v>55</v>
      </c>
      <c r="T10" s="699">
        <v>305.56</v>
      </c>
      <c r="U10" s="280">
        <v>58.4</v>
      </c>
      <c r="V10" s="299">
        <v>84.9</v>
      </c>
      <c r="W10" s="299">
        <v>155.9</v>
      </c>
      <c r="X10" s="280">
        <v>3363.2</v>
      </c>
      <c r="Y10" s="280" t="s">
        <v>673</v>
      </c>
      <c r="Z10" s="280">
        <v>91.3</v>
      </c>
      <c r="AA10" s="1108">
        <v>43190</v>
      </c>
      <c r="AB10" s="280">
        <v>2583</v>
      </c>
      <c r="AC10" s="1117">
        <v>3</v>
      </c>
      <c r="AD10" s="298">
        <v>232</v>
      </c>
      <c r="AE10" s="1095">
        <v>748</v>
      </c>
      <c r="AF10" s="700">
        <v>47.65</v>
      </c>
      <c r="AG10" s="284">
        <v>156053</v>
      </c>
      <c r="AH10" s="284">
        <v>3275</v>
      </c>
      <c r="AI10" s="284">
        <v>2</v>
      </c>
      <c r="AJ10" s="282" t="s">
        <v>673</v>
      </c>
    </row>
    <row r="11" spans="1:38" ht="15.9" customHeight="1" x14ac:dyDescent="0.2">
      <c r="A11" s="343" t="s">
        <v>534</v>
      </c>
      <c r="B11" s="350">
        <v>288816</v>
      </c>
      <c r="C11" s="373">
        <v>1441</v>
      </c>
      <c r="D11" s="345">
        <v>-0.6</v>
      </c>
      <c r="E11" s="345">
        <v>12.46</v>
      </c>
      <c r="F11" s="345">
        <v>60.49</v>
      </c>
      <c r="G11" s="345">
        <v>27.06</v>
      </c>
      <c r="H11" s="346">
        <v>-1009</v>
      </c>
      <c r="I11" s="346">
        <v>2105</v>
      </c>
      <c r="J11" s="346">
        <v>3114</v>
      </c>
      <c r="K11" s="628">
        <v>1.42</v>
      </c>
      <c r="L11" s="350">
        <v>-678</v>
      </c>
      <c r="M11" s="346">
        <v>11155</v>
      </c>
      <c r="N11" s="346">
        <v>11833</v>
      </c>
      <c r="O11" s="346">
        <v>135340</v>
      </c>
      <c r="P11" s="355">
        <v>0.5</v>
      </c>
      <c r="Q11" s="346">
        <v>297631</v>
      </c>
      <c r="R11" s="358">
        <v>105.7</v>
      </c>
      <c r="S11" s="367">
        <v>90</v>
      </c>
      <c r="T11" s="695">
        <v>886.47</v>
      </c>
      <c r="U11" s="345">
        <v>52.3</v>
      </c>
      <c r="V11" s="354">
        <v>86.9</v>
      </c>
      <c r="W11" s="354">
        <v>393.4</v>
      </c>
      <c r="X11" s="345">
        <v>4798.8999999999996</v>
      </c>
      <c r="Y11" s="345">
        <v>0</v>
      </c>
      <c r="Z11" s="345">
        <v>440.77</v>
      </c>
      <c r="AA11" s="1109">
        <v>43921</v>
      </c>
      <c r="AB11" s="345">
        <v>2278</v>
      </c>
      <c r="AC11" s="523">
        <v>6</v>
      </c>
      <c r="AD11" s="353">
        <v>356</v>
      </c>
      <c r="AE11" s="397">
        <v>335.7</v>
      </c>
      <c r="AF11" s="697">
        <v>41.94</v>
      </c>
      <c r="AG11" s="346">
        <v>237280</v>
      </c>
      <c r="AH11" s="346">
        <v>5657.6</v>
      </c>
      <c r="AI11" s="346">
        <v>2</v>
      </c>
      <c r="AJ11" s="349">
        <v>2</v>
      </c>
    </row>
    <row r="12" spans="1:38" ht="15.9" customHeight="1" x14ac:dyDescent="0.2">
      <c r="A12" s="63" t="s">
        <v>284</v>
      </c>
      <c r="B12" s="593">
        <v>308163</v>
      </c>
      <c r="C12" s="594">
        <v>1314</v>
      </c>
      <c r="D12" s="595">
        <v>-0.7</v>
      </c>
      <c r="E12" s="933">
        <v>11.367685283437662</v>
      </c>
      <c r="F12" s="934">
        <v>58.274679309326558</v>
      </c>
      <c r="G12" s="934">
        <v>30.357635407235783</v>
      </c>
      <c r="H12" s="594">
        <v>-1670</v>
      </c>
      <c r="I12" s="594">
        <v>1916</v>
      </c>
      <c r="J12" s="935">
        <v>3586</v>
      </c>
      <c r="K12" s="936">
        <v>1.31</v>
      </c>
      <c r="L12" s="593">
        <v>-1024</v>
      </c>
      <c r="M12" s="594">
        <v>8615</v>
      </c>
      <c r="N12" s="594">
        <v>9639</v>
      </c>
      <c r="O12" s="937">
        <v>144189</v>
      </c>
      <c r="P12" s="938">
        <v>0.3</v>
      </c>
      <c r="Q12" s="594">
        <v>315814</v>
      </c>
      <c r="R12" s="938">
        <v>104.4</v>
      </c>
      <c r="S12" s="211">
        <v>78.900000000000006</v>
      </c>
      <c r="T12" s="555">
        <v>906.07</v>
      </c>
      <c r="U12" s="204">
        <v>75.86</v>
      </c>
      <c r="V12" s="192">
        <v>91.58</v>
      </c>
      <c r="W12" s="192">
        <v>338.51</v>
      </c>
      <c r="X12" s="192">
        <v>3657.8</v>
      </c>
      <c r="Y12" s="210" t="s">
        <v>673</v>
      </c>
      <c r="Z12" s="192">
        <v>491.7</v>
      </c>
      <c r="AA12" s="1110">
        <v>43189</v>
      </c>
      <c r="AB12" s="192">
        <v>3009</v>
      </c>
      <c r="AC12" s="1118">
        <v>6</v>
      </c>
      <c r="AD12" s="214">
        <v>630</v>
      </c>
      <c r="AE12" s="599">
        <v>340</v>
      </c>
      <c r="AF12" s="939">
        <v>54.76</v>
      </c>
      <c r="AG12" s="594">
        <v>250569</v>
      </c>
      <c r="AH12" s="594">
        <v>4575.8</v>
      </c>
      <c r="AI12" s="594">
        <v>5</v>
      </c>
      <c r="AJ12" s="940">
        <v>2</v>
      </c>
    </row>
    <row r="13" spans="1:38" ht="15.9" customHeight="1" x14ac:dyDescent="0.2">
      <c r="A13" s="620" t="s">
        <v>660</v>
      </c>
      <c r="B13" s="623">
        <v>245554</v>
      </c>
      <c r="C13" s="639">
        <v>1338</v>
      </c>
      <c r="D13" s="622" t="s">
        <v>758</v>
      </c>
      <c r="E13" s="704">
        <v>12.5</v>
      </c>
      <c r="F13" s="625">
        <v>58.4</v>
      </c>
      <c r="G13" s="625">
        <v>29.1</v>
      </c>
      <c r="H13" s="626">
        <f>I13-J13</f>
        <v>-1021</v>
      </c>
      <c r="I13" s="626">
        <v>1840</v>
      </c>
      <c r="J13" s="646">
        <v>2861</v>
      </c>
      <c r="K13" s="628">
        <v>1.38</v>
      </c>
      <c r="L13" s="623">
        <f t="shared" ref="L13:L18" si="0">M13-N13</f>
        <v>-21</v>
      </c>
      <c r="M13" s="626">
        <v>8245</v>
      </c>
      <c r="N13" s="626">
        <v>8266</v>
      </c>
      <c r="O13" s="639">
        <v>102847</v>
      </c>
      <c r="P13" s="705">
        <v>0.8</v>
      </c>
      <c r="Q13" s="626">
        <v>253832</v>
      </c>
      <c r="R13" s="705">
        <v>106.8</v>
      </c>
      <c r="S13" s="627">
        <v>87</v>
      </c>
      <c r="T13" s="706">
        <v>381.58</v>
      </c>
      <c r="U13" s="645">
        <v>40.93</v>
      </c>
      <c r="V13" s="634">
        <v>74.599999999999994</v>
      </c>
      <c r="W13" s="634">
        <v>118.97</v>
      </c>
      <c r="X13" s="622">
        <v>4474.3999999999996</v>
      </c>
      <c r="Y13" s="626" t="s">
        <v>673</v>
      </c>
      <c r="Z13" s="622">
        <v>221.68</v>
      </c>
      <c r="AA13" s="629" t="s">
        <v>673</v>
      </c>
      <c r="AB13" s="626" t="s">
        <v>673</v>
      </c>
      <c r="AC13" s="1119" t="s">
        <v>673</v>
      </c>
      <c r="AD13" s="627" t="s">
        <v>673</v>
      </c>
      <c r="AE13" s="661">
        <v>644</v>
      </c>
      <c r="AF13" s="707">
        <v>33</v>
      </c>
      <c r="AG13" s="626">
        <v>180878</v>
      </c>
      <c r="AH13" s="626">
        <v>5481</v>
      </c>
      <c r="AI13" s="626">
        <v>6</v>
      </c>
      <c r="AJ13" s="632">
        <v>2</v>
      </c>
    </row>
    <row r="14" spans="1:38" ht="15.9" customHeight="1" x14ac:dyDescent="0.2">
      <c r="A14" s="63" t="s">
        <v>639</v>
      </c>
      <c r="B14" s="201">
        <v>277571</v>
      </c>
      <c r="C14" s="213">
        <v>1853</v>
      </c>
      <c r="D14" s="192">
        <v>-0.8</v>
      </c>
      <c r="E14" s="701">
        <v>11.7</v>
      </c>
      <c r="F14" s="557">
        <v>58.9</v>
      </c>
      <c r="G14" s="557">
        <v>29.4</v>
      </c>
      <c r="H14" s="210">
        <f>I14-J14</f>
        <v>-1384</v>
      </c>
      <c r="I14" s="210">
        <v>1889</v>
      </c>
      <c r="J14" s="212">
        <v>3273</v>
      </c>
      <c r="K14" s="702">
        <v>1.35</v>
      </c>
      <c r="L14" s="201">
        <f t="shared" si="0"/>
        <v>-722</v>
      </c>
      <c r="M14" s="210">
        <v>9153</v>
      </c>
      <c r="N14" s="210">
        <v>9875</v>
      </c>
      <c r="O14" s="213">
        <v>122130</v>
      </c>
      <c r="P14" s="78">
        <v>0.2</v>
      </c>
      <c r="Q14" s="210">
        <v>294247</v>
      </c>
      <c r="R14" s="78">
        <v>103.2</v>
      </c>
      <c r="S14" s="211">
        <v>76.010000000000005</v>
      </c>
      <c r="T14" s="555">
        <v>767.72</v>
      </c>
      <c r="U14" s="204">
        <v>50.43</v>
      </c>
      <c r="V14" s="339">
        <v>76.8</v>
      </c>
      <c r="W14" s="339">
        <v>178.31</v>
      </c>
      <c r="X14" s="192">
        <v>4224.7</v>
      </c>
      <c r="Y14" s="210" t="s">
        <v>564</v>
      </c>
      <c r="Z14" s="192">
        <v>538.98</v>
      </c>
      <c r="AA14" s="1110">
        <v>43553</v>
      </c>
      <c r="AB14" s="192">
        <v>4596</v>
      </c>
      <c r="AC14" s="1118">
        <v>1</v>
      </c>
      <c r="AD14" s="214">
        <v>333</v>
      </c>
      <c r="AE14" s="228">
        <v>361.6</v>
      </c>
      <c r="AF14" s="703">
        <v>40.01</v>
      </c>
      <c r="AG14" s="210">
        <v>181163</v>
      </c>
      <c r="AH14" s="210">
        <v>4529</v>
      </c>
      <c r="AI14" s="210" t="s">
        <v>564</v>
      </c>
      <c r="AJ14" s="203">
        <v>1</v>
      </c>
    </row>
    <row r="15" spans="1:38" ht="15.9" customHeight="1" x14ac:dyDescent="0.2">
      <c r="A15" s="620" t="s">
        <v>535</v>
      </c>
      <c r="B15" s="623">
        <v>322860</v>
      </c>
      <c r="C15" s="639">
        <v>2731</v>
      </c>
      <c r="D15" s="622">
        <v>-0.48</v>
      </c>
      <c r="E15" s="622">
        <v>12.616899999999999</v>
      </c>
      <c r="F15" s="622">
        <v>61.567599999999999</v>
      </c>
      <c r="G15" s="622">
        <v>25.8155</v>
      </c>
      <c r="H15" s="626">
        <v>-869</v>
      </c>
      <c r="I15" s="626">
        <v>2507</v>
      </c>
      <c r="J15" s="626">
        <v>3376</v>
      </c>
      <c r="K15" s="628">
        <v>1.47</v>
      </c>
      <c r="L15" s="623">
        <f t="shared" si="0"/>
        <v>-750</v>
      </c>
      <c r="M15" s="626">
        <v>10898</v>
      </c>
      <c r="N15" s="626">
        <v>11648</v>
      </c>
      <c r="O15" s="626">
        <v>140629</v>
      </c>
      <c r="P15" s="629">
        <v>0.66643760100000005</v>
      </c>
      <c r="Q15" s="626">
        <v>335444</v>
      </c>
      <c r="R15" s="705">
        <v>105.1</v>
      </c>
      <c r="S15" s="644">
        <v>63</v>
      </c>
      <c r="T15" s="706">
        <v>757.2</v>
      </c>
      <c r="U15" s="622">
        <v>68.863</v>
      </c>
      <c r="V15" s="634">
        <v>80.2</v>
      </c>
      <c r="W15" s="634">
        <v>201.37200000000001</v>
      </c>
      <c r="X15" s="622">
        <v>3767.6</v>
      </c>
      <c r="Y15" s="622" t="s">
        <v>673</v>
      </c>
      <c r="Z15" s="622">
        <v>486.96499999999997</v>
      </c>
      <c r="AA15" s="1111">
        <v>43555</v>
      </c>
      <c r="AB15" s="622">
        <v>2300</v>
      </c>
      <c r="AC15" s="1119">
        <v>4</v>
      </c>
      <c r="AD15" s="631">
        <v>694</v>
      </c>
      <c r="AE15" s="661">
        <v>425</v>
      </c>
      <c r="AF15" s="707">
        <v>47.77</v>
      </c>
      <c r="AG15" s="626">
        <v>240314</v>
      </c>
      <c r="AH15" s="626">
        <v>5031</v>
      </c>
      <c r="AI15" s="626">
        <v>1</v>
      </c>
      <c r="AJ15" s="632">
        <v>4</v>
      </c>
    </row>
    <row r="16" spans="1:38" ht="15.9" customHeight="1" x14ac:dyDescent="0.2">
      <c r="A16" s="63" t="s">
        <v>536</v>
      </c>
      <c r="B16" s="201">
        <v>322396</v>
      </c>
      <c r="C16" s="213">
        <v>2599</v>
      </c>
      <c r="D16" s="192">
        <v>-0.8</v>
      </c>
      <c r="E16" s="701">
        <v>11.9</v>
      </c>
      <c r="F16" s="557">
        <v>57.9</v>
      </c>
      <c r="G16" s="557">
        <v>30.2</v>
      </c>
      <c r="H16" s="210">
        <f t="shared" ref="H16:H22" si="1">I16-J16</f>
        <v>-2152</v>
      </c>
      <c r="I16" s="210">
        <v>2094</v>
      </c>
      <c r="J16" s="210">
        <v>4246</v>
      </c>
      <c r="K16" s="702">
        <v>1.43</v>
      </c>
      <c r="L16" s="201">
        <f t="shared" si="0"/>
        <v>-510</v>
      </c>
      <c r="M16" s="210">
        <v>7903</v>
      </c>
      <c r="N16" s="210">
        <v>8413</v>
      </c>
      <c r="O16" s="210">
        <v>145572</v>
      </c>
      <c r="P16" s="340">
        <v>0.4</v>
      </c>
      <c r="Q16" s="210">
        <v>350237</v>
      </c>
      <c r="R16" s="78">
        <v>98.3</v>
      </c>
      <c r="S16" s="211">
        <v>77</v>
      </c>
      <c r="T16" s="555">
        <v>1232.02</v>
      </c>
      <c r="U16" s="192">
        <v>100.6</v>
      </c>
      <c r="V16" s="339">
        <v>79.5</v>
      </c>
      <c r="W16" s="339">
        <v>275.5</v>
      </c>
      <c r="X16" s="192">
        <v>2691.4</v>
      </c>
      <c r="Y16" s="210" t="s">
        <v>673</v>
      </c>
      <c r="Z16" s="192">
        <v>855.85</v>
      </c>
      <c r="AA16" s="340" t="s">
        <v>673</v>
      </c>
      <c r="AB16" s="210" t="s">
        <v>673</v>
      </c>
      <c r="AC16" s="1118" t="s">
        <v>673</v>
      </c>
      <c r="AD16" s="211" t="s">
        <v>673</v>
      </c>
      <c r="AE16" s="228">
        <v>263.86990470933915</v>
      </c>
      <c r="AF16" s="703">
        <v>46.46</v>
      </c>
      <c r="AG16" s="210">
        <v>173057</v>
      </c>
      <c r="AH16" s="210">
        <v>3724.9</v>
      </c>
      <c r="AI16" s="210">
        <v>3</v>
      </c>
      <c r="AJ16" s="203">
        <v>2</v>
      </c>
    </row>
    <row r="17" spans="1:36" ht="15.9" customHeight="1" x14ac:dyDescent="0.2">
      <c r="A17" s="620" t="s">
        <v>708</v>
      </c>
      <c r="B17" s="623">
        <v>271745</v>
      </c>
      <c r="C17" s="639">
        <v>3470</v>
      </c>
      <c r="D17" s="622">
        <v>-0.1</v>
      </c>
      <c r="E17" s="622">
        <v>13</v>
      </c>
      <c r="F17" s="622">
        <v>60.9</v>
      </c>
      <c r="G17" s="622">
        <v>26</v>
      </c>
      <c r="H17" s="626">
        <f t="shared" si="1"/>
        <v>-581</v>
      </c>
      <c r="I17" s="626">
        <v>2223</v>
      </c>
      <c r="J17" s="626">
        <v>2804</v>
      </c>
      <c r="K17" s="628">
        <v>1.52</v>
      </c>
      <c r="L17" s="623">
        <f t="shared" si="0"/>
        <v>-177</v>
      </c>
      <c r="M17" s="626">
        <v>11424</v>
      </c>
      <c r="N17" s="626">
        <v>11601</v>
      </c>
      <c r="O17" s="626">
        <v>125421</v>
      </c>
      <c r="P17" s="629">
        <v>1</v>
      </c>
      <c r="Q17" s="626">
        <v>270783</v>
      </c>
      <c r="R17" s="705">
        <v>111.3</v>
      </c>
      <c r="S17" s="644">
        <v>58.1</v>
      </c>
      <c r="T17" s="706">
        <v>217.32</v>
      </c>
      <c r="U17" s="622">
        <v>42.5</v>
      </c>
      <c r="V17" s="634">
        <v>73.099999999999994</v>
      </c>
      <c r="W17" s="634">
        <v>174.8</v>
      </c>
      <c r="X17" s="622">
        <v>4658.2</v>
      </c>
      <c r="Y17" s="622" t="s">
        <v>673</v>
      </c>
      <c r="Z17" s="622" t="s">
        <v>673</v>
      </c>
      <c r="AA17" s="1111" t="s">
        <v>882</v>
      </c>
      <c r="AB17" s="622">
        <v>2741.4</v>
      </c>
      <c r="AC17" s="1119">
        <v>5</v>
      </c>
      <c r="AD17" s="631">
        <v>464.8</v>
      </c>
      <c r="AE17" s="661">
        <v>1250.43</v>
      </c>
      <c r="AF17" s="707">
        <v>34.68</v>
      </c>
      <c r="AG17" s="626">
        <v>172333</v>
      </c>
      <c r="AH17" s="626">
        <v>4969</v>
      </c>
      <c r="AI17" s="626">
        <v>2</v>
      </c>
      <c r="AJ17" s="632">
        <v>3</v>
      </c>
    </row>
    <row r="18" spans="1:36" ht="15.9" customHeight="1" x14ac:dyDescent="0.2">
      <c r="A18" s="63" t="s">
        <v>537</v>
      </c>
      <c r="B18" s="201">
        <v>521001</v>
      </c>
      <c r="C18" s="213">
        <v>9449</v>
      </c>
      <c r="D18" s="192">
        <v>-0.9</v>
      </c>
      <c r="E18" s="192">
        <v>13.47</v>
      </c>
      <c r="F18" s="192">
        <v>61.73</v>
      </c>
      <c r="G18" s="192">
        <v>24.8</v>
      </c>
      <c r="H18" s="210">
        <f t="shared" si="1"/>
        <v>-431</v>
      </c>
      <c r="I18" s="210">
        <v>4357</v>
      </c>
      <c r="J18" s="210">
        <v>4788</v>
      </c>
      <c r="K18" s="702">
        <v>1.49</v>
      </c>
      <c r="L18" s="201">
        <f t="shared" si="0"/>
        <v>181</v>
      </c>
      <c r="M18" s="210">
        <v>20433</v>
      </c>
      <c r="N18" s="210">
        <v>20252</v>
      </c>
      <c r="O18" s="210">
        <v>234671</v>
      </c>
      <c r="P18" s="340">
        <v>0.01</v>
      </c>
      <c r="Q18" s="210">
        <v>518594</v>
      </c>
      <c r="R18" s="78">
        <v>103.7</v>
      </c>
      <c r="S18" s="209">
        <v>65.8</v>
      </c>
      <c r="T18" s="555">
        <v>416.85</v>
      </c>
      <c r="U18" s="192">
        <v>93.4</v>
      </c>
      <c r="V18" s="339">
        <v>83.6</v>
      </c>
      <c r="W18" s="339">
        <v>323.39999999999998</v>
      </c>
      <c r="X18" s="192">
        <v>4642.2</v>
      </c>
      <c r="Y18" s="192" t="s">
        <v>673</v>
      </c>
      <c r="Z18" s="192" t="s">
        <v>673</v>
      </c>
      <c r="AA18" s="340" t="s">
        <v>761</v>
      </c>
      <c r="AB18" s="192">
        <v>4672</v>
      </c>
      <c r="AC18" s="1118">
        <v>10</v>
      </c>
      <c r="AD18" s="214">
        <v>1733</v>
      </c>
      <c r="AE18" s="228">
        <v>1249.8</v>
      </c>
      <c r="AF18" s="703">
        <v>71.459999999999994</v>
      </c>
      <c r="AG18" s="210">
        <v>385594</v>
      </c>
      <c r="AH18" s="210">
        <v>5395.9</v>
      </c>
      <c r="AI18" s="210">
        <v>5</v>
      </c>
      <c r="AJ18" s="203" t="s">
        <v>673</v>
      </c>
    </row>
    <row r="19" spans="1:36" ht="15.9" customHeight="1" x14ac:dyDescent="0.2">
      <c r="A19" s="620" t="s">
        <v>400</v>
      </c>
      <c r="B19" s="623">
        <v>336641</v>
      </c>
      <c r="C19" s="639">
        <v>6815</v>
      </c>
      <c r="D19" s="622">
        <v>-0.27800000000000002</v>
      </c>
      <c r="E19" s="622">
        <v>12.2</v>
      </c>
      <c r="F19" s="622">
        <v>59</v>
      </c>
      <c r="G19" s="622">
        <v>28.8</v>
      </c>
      <c r="H19" s="626">
        <f t="shared" si="1"/>
        <v>-1323</v>
      </c>
      <c r="I19" s="626">
        <v>2358</v>
      </c>
      <c r="J19" s="626">
        <v>3681</v>
      </c>
      <c r="K19" s="628">
        <v>1.46</v>
      </c>
      <c r="L19" s="623">
        <f>M19-N19</f>
        <v>1055</v>
      </c>
      <c r="M19" s="626">
        <v>12062</v>
      </c>
      <c r="N19" s="626">
        <v>11007</v>
      </c>
      <c r="O19" s="626">
        <v>149018</v>
      </c>
      <c r="P19" s="629">
        <v>0.998</v>
      </c>
      <c r="Q19" s="626">
        <v>336154</v>
      </c>
      <c r="R19" s="705">
        <v>104.5</v>
      </c>
      <c r="S19" s="644">
        <v>87.93</v>
      </c>
      <c r="T19" s="706">
        <v>311.58999999999997</v>
      </c>
      <c r="U19" s="622">
        <v>49.4</v>
      </c>
      <c r="V19" s="634">
        <v>71.7</v>
      </c>
      <c r="W19" s="634">
        <v>97.9</v>
      </c>
      <c r="X19" s="622">
        <v>4025.6</v>
      </c>
      <c r="Y19" s="622">
        <v>106.3</v>
      </c>
      <c r="Z19" s="622">
        <v>58</v>
      </c>
      <c r="AA19" s="1111">
        <v>43553</v>
      </c>
      <c r="AB19" s="622">
        <v>2640</v>
      </c>
      <c r="AC19" s="1119">
        <v>7</v>
      </c>
      <c r="AD19" s="631">
        <v>1130.8</v>
      </c>
      <c r="AE19" s="661">
        <v>1080</v>
      </c>
      <c r="AF19" s="707">
        <v>45.98</v>
      </c>
      <c r="AG19" s="626">
        <v>196540</v>
      </c>
      <c r="AH19" s="626">
        <v>4274</v>
      </c>
      <c r="AI19" s="626">
        <v>3</v>
      </c>
      <c r="AJ19" s="632">
        <v>1</v>
      </c>
    </row>
    <row r="20" spans="1:36" ht="15.9" customHeight="1" x14ac:dyDescent="0.2">
      <c r="A20" s="63" t="s">
        <v>538</v>
      </c>
      <c r="B20" s="201">
        <v>373331</v>
      </c>
      <c r="C20" s="213">
        <v>5530</v>
      </c>
      <c r="D20" s="192">
        <v>-9.1999999999999998E-2</v>
      </c>
      <c r="E20" s="192">
        <v>12.86</v>
      </c>
      <c r="F20" s="192">
        <v>59.49</v>
      </c>
      <c r="G20" s="192">
        <v>27.63</v>
      </c>
      <c r="H20" s="210">
        <f t="shared" si="1"/>
        <v>-1214</v>
      </c>
      <c r="I20" s="210">
        <v>2798</v>
      </c>
      <c r="J20" s="210">
        <v>4012</v>
      </c>
      <c r="K20" s="702">
        <v>1.46</v>
      </c>
      <c r="L20" s="201">
        <v>839</v>
      </c>
      <c r="M20" s="210">
        <v>13960</v>
      </c>
      <c r="N20" s="210">
        <v>13121</v>
      </c>
      <c r="O20" s="210">
        <v>164963</v>
      </c>
      <c r="P20" s="340">
        <v>1.1599999999999999</v>
      </c>
      <c r="Q20" s="210">
        <v>370884</v>
      </c>
      <c r="R20" s="78">
        <v>101.8</v>
      </c>
      <c r="S20" s="209" t="s">
        <v>673</v>
      </c>
      <c r="T20" s="555">
        <v>459.16</v>
      </c>
      <c r="U20" s="192">
        <v>52</v>
      </c>
      <c r="V20" s="339">
        <v>75.3</v>
      </c>
      <c r="W20" s="339">
        <v>84.5</v>
      </c>
      <c r="X20" s="192">
        <v>4429.6000000000004</v>
      </c>
      <c r="Y20" s="512" t="s">
        <v>752</v>
      </c>
      <c r="Z20" s="1093" t="s">
        <v>753</v>
      </c>
      <c r="AA20" s="512" t="s">
        <v>673</v>
      </c>
      <c r="AB20" s="512" t="s">
        <v>673</v>
      </c>
      <c r="AC20" s="1120" t="s">
        <v>673</v>
      </c>
      <c r="AD20" s="1097" t="s">
        <v>673</v>
      </c>
      <c r="AE20" s="228">
        <v>813</v>
      </c>
      <c r="AF20" s="703">
        <v>45.38</v>
      </c>
      <c r="AG20" s="210">
        <v>197792</v>
      </c>
      <c r="AH20" s="210">
        <v>4359</v>
      </c>
      <c r="AI20" s="210">
        <v>5</v>
      </c>
      <c r="AJ20" s="203">
        <v>8</v>
      </c>
    </row>
    <row r="21" spans="1:36" ht="15.9" customHeight="1" x14ac:dyDescent="0.2">
      <c r="A21" s="620" t="s">
        <v>539</v>
      </c>
      <c r="B21" s="623">
        <v>353078</v>
      </c>
      <c r="C21" s="639">
        <v>8329</v>
      </c>
      <c r="D21" s="622">
        <v>0.2</v>
      </c>
      <c r="E21" s="622">
        <v>12.5</v>
      </c>
      <c r="F21" s="622">
        <v>61.1</v>
      </c>
      <c r="G21" s="622">
        <v>26.4</v>
      </c>
      <c r="H21" s="626">
        <v>-741</v>
      </c>
      <c r="I21" s="626">
        <v>2545</v>
      </c>
      <c r="J21" s="626">
        <v>3286</v>
      </c>
      <c r="K21" s="628">
        <v>1.25</v>
      </c>
      <c r="L21" s="623">
        <v>1897</v>
      </c>
      <c r="M21" s="626">
        <v>15392</v>
      </c>
      <c r="N21" s="626">
        <v>13495</v>
      </c>
      <c r="O21" s="626">
        <v>158724</v>
      </c>
      <c r="P21" s="629">
        <v>1.3</v>
      </c>
      <c r="Q21" s="626">
        <v>350745</v>
      </c>
      <c r="R21" s="705">
        <v>96.6</v>
      </c>
      <c r="S21" s="644">
        <v>74.040000000000006</v>
      </c>
      <c r="T21" s="706">
        <v>109.13</v>
      </c>
      <c r="U21" s="622">
        <v>32.200000000000003</v>
      </c>
      <c r="V21" s="634">
        <v>75.5</v>
      </c>
      <c r="W21" s="634">
        <v>77</v>
      </c>
      <c r="X21" s="622">
        <v>8268.7000000000007</v>
      </c>
      <c r="Y21" s="635" t="s">
        <v>673</v>
      </c>
      <c r="Z21" s="1094" t="s">
        <v>673</v>
      </c>
      <c r="AA21" s="635" t="s">
        <v>762</v>
      </c>
      <c r="AB21" s="635" t="s">
        <v>763</v>
      </c>
      <c r="AC21" s="1121" t="s">
        <v>764</v>
      </c>
      <c r="AD21" s="1098" t="s">
        <v>879</v>
      </c>
      <c r="AE21" s="661">
        <v>3235</v>
      </c>
      <c r="AF21" s="707">
        <v>34.53</v>
      </c>
      <c r="AG21" s="626">
        <v>280650</v>
      </c>
      <c r="AH21" s="626">
        <v>8128</v>
      </c>
      <c r="AI21" s="626">
        <v>3</v>
      </c>
      <c r="AJ21" s="632">
        <v>3</v>
      </c>
    </row>
    <row r="22" spans="1:36" ht="15.9" customHeight="1" x14ac:dyDescent="0.2">
      <c r="A22" s="63" t="s">
        <v>640</v>
      </c>
      <c r="B22" s="201">
        <v>604675</v>
      </c>
      <c r="C22" s="213">
        <v>36449</v>
      </c>
      <c r="D22" s="192">
        <v>0.6</v>
      </c>
      <c r="E22" s="192">
        <v>12.7</v>
      </c>
      <c r="F22" s="192">
        <v>64.599999999999994</v>
      </c>
      <c r="G22" s="192">
        <v>22.8</v>
      </c>
      <c r="H22" s="210">
        <f t="shared" si="1"/>
        <v>-452</v>
      </c>
      <c r="I22" s="210">
        <v>4839</v>
      </c>
      <c r="J22" s="210">
        <v>5291</v>
      </c>
      <c r="K22" s="702">
        <v>1.18</v>
      </c>
      <c r="L22" s="201">
        <f>M22-N22</f>
        <v>7582</v>
      </c>
      <c r="M22" s="210">
        <v>33036</v>
      </c>
      <c r="N22" s="210">
        <v>25454</v>
      </c>
      <c r="O22" s="210">
        <v>286887</v>
      </c>
      <c r="P22" s="340">
        <v>1.8</v>
      </c>
      <c r="Q22" s="210">
        <v>578112</v>
      </c>
      <c r="R22" s="78">
        <v>82</v>
      </c>
      <c r="S22" s="209">
        <v>60</v>
      </c>
      <c r="T22" s="555">
        <v>61.95</v>
      </c>
      <c r="U22" s="192">
        <v>54.7</v>
      </c>
      <c r="V22" s="192">
        <v>98.8</v>
      </c>
      <c r="W22" s="339">
        <v>7.3</v>
      </c>
      <c r="X22" s="192">
        <v>10923.3</v>
      </c>
      <c r="Y22" s="907" t="s">
        <v>673</v>
      </c>
      <c r="Z22" s="907" t="s">
        <v>673</v>
      </c>
      <c r="AA22" s="1090" t="s">
        <v>673</v>
      </c>
      <c r="AB22" s="907" t="s">
        <v>673</v>
      </c>
      <c r="AC22" s="1122" t="s">
        <v>673</v>
      </c>
      <c r="AD22" s="1099" t="s">
        <v>673</v>
      </c>
      <c r="AE22" s="228">
        <v>9760.7000000000007</v>
      </c>
      <c r="AF22" s="703">
        <v>54.86</v>
      </c>
      <c r="AG22" s="210">
        <v>565380</v>
      </c>
      <c r="AH22" s="210">
        <v>10305.9</v>
      </c>
      <c r="AI22" s="210" t="s">
        <v>673</v>
      </c>
      <c r="AJ22" s="908" t="s">
        <v>673</v>
      </c>
    </row>
    <row r="23" spans="1:36" ht="15.9" customHeight="1" x14ac:dyDescent="0.2">
      <c r="A23" s="620" t="s">
        <v>540</v>
      </c>
      <c r="B23" s="623">
        <v>343383</v>
      </c>
      <c r="C23" s="639">
        <v>6577</v>
      </c>
      <c r="D23" s="622">
        <v>0.67078086750025356</v>
      </c>
      <c r="E23" s="622">
        <v>13</v>
      </c>
      <c r="F23" s="622">
        <v>62.2</v>
      </c>
      <c r="G23" s="622">
        <v>24.8</v>
      </c>
      <c r="H23" s="626">
        <v>-220</v>
      </c>
      <c r="I23" s="626">
        <v>2682</v>
      </c>
      <c r="J23" s="626">
        <v>2902</v>
      </c>
      <c r="K23" s="628">
        <v>1.31</v>
      </c>
      <c r="L23" s="623">
        <v>2542</v>
      </c>
      <c r="M23" s="626">
        <v>15117</v>
      </c>
      <c r="N23" s="626">
        <v>12575</v>
      </c>
      <c r="O23" s="626">
        <v>153949</v>
      </c>
      <c r="P23" s="629">
        <v>1.7992699764593834</v>
      </c>
      <c r="Q23" s="626">
        <v>337498</v>
      </c>
      <c r="R23" s="705">
        <v>87.3</v>
      </c>
      <c r="S23" s="644">
        <v>63.6</v>
      </c>
      <c r="T23" s="706">
        <v>60.24</v>
      </c>
      <c r="U23" s="622">
        <v>28.72</v>
      </c>
      <c r="V23" s="634">
        <v>82.4</v>
      </c>
      <c r="W23" s="634">
        <v>31.51</v>
      </c>
      <c r="X23" s="622">
        <v>9682.2000000000007</v>
      </c>
      <c r="Y23" s="622" t="s">
        <v>673</v>
      </c>
      <c r="Z23" s="622" t="s">
        <v>673</v>
      </c>
      <c r="AA23" s="1111" t="s">
        <v>673</v>
      </c>
      <c r="AB23" s="622" t="s">
        <v>673</v>
      </c>
      <c r="AC23" s="1119" t="s">
        <v>673</v>
      </c>
      <c r="AD23" s="631" t="s">
        <v>673</v>
      </c>
      <c r="AE23" s="661">
        <v>5700.2490039840632</v>
      </c>
      <c r="AF23" s="707">
        <v>32.619999999999997</v>
      </c>
      <c r="AG23" s="626">
        <v>304711</v>
      </c>
      <c r="AH23" s="626">
        <v>9341.2323727774383</v>
      </c>
      <c r="AI23" s="626">
        <v>1</v>
      </c>
      <c r="AJ23" s="632" t="s">
        <v>673</v>
      </c>
    </row>
    <row r="24" spans="1:36" ht="15.9" customHeight="1" x14ac:dyDescent="0.2">
      <c r="A24" s="63" t="s">
        <v>541</v>
      </c>
      <c r="B24" s="201">
        <v>640012</v>
      </c>
      <c r="C24" s="213">
        <v>18088</v>
      </c>
      <c r="D24" s="192">
        <v>0.5</v>
      </c>
      <c r="E24" s="192">
        <v>13</v>
      </c>
      <c r="F24" s="192">
        <v>63.2</v>
      </c>
      <c r="G24" s="192">
        <v>23.9</v>
      </c>
      <c r="H24" s="210">
        <f>I24-J24</f>
        <v>-279</v>
      </c>
      <c r="I24" s="210">
        <v>4998</v>
      </c>
      <c r="J24" s="212">
        <v>5277</v>
      </c>
      <c r="K24" s="909">
        <v>1.34</v>
      </c>
      <c r="L24" s="201">
        <f>M24-N24</f>
        <v>2842</v>
      </c>
      <c r="M24" s="210">
        <v>32611</v>
      </c>
      <c r="N24" s="210">
        <v>29769</v>
      </c>
      <c r="O24" s="210">
        <v>302874</v>
      </c>
      <c r="P24" s="340">
        <v>1.4</v>
      </c>
      <c r="Q24" s="210">
        <v>622890</v>
      </c>
      <c r="R24" s="78">
        <v>84.2</v>
      </c>
      <c r="S24" s="209">
        <v>72.209999999999994</v>
      </c>
      <c r="T24" s="555">
        <v>85.62</v>
      </c>
      <c r="U24" s="192">
        <v>55.09</v>
      </c>
      <c r="V24" s="339">
        <v>94.574322914158188</v>
      </c>
      <c r="W24" s="339">
        <v>30.55</v>
      </c>
      <c r="X24" s="192">
        <v>10987.239345967728</v>
      </c>
      <c r="Y24" s="192" t="s">
        <v>673</v>
      </c>
      <c r="Z24" s="192" t="s">
        <v>673</v>
      </c>
      <c r="AA24" s="1110" t="s">
        <v>883</v>
      </c>
      <c r="AB24" s="192" t="s">
        <v>770</v>
      </c>
      <c r="AC24" s="1118" t="s">
        <v>770</v>
      </c>
      <c r="AD24" s="214" t="s">
        <v>770</v>
      </c>
      <c r="AE24" s="228">
        <f>640012/T24</f>
        <v>7475.0291987853298</v>
      </c>
      <c r="AF24" s="703">
        <v>58.62</v>
      </c>
      <c r="AG24" s="210">
        <v>597300</v>
      </c>
      <c r="AH24" s="210">
        <v>10189.35516888434</v>
      </c>
      <c r="AI24" s="910">
        <v>3</v>
      </c>
      <c r="AJ24" s="203" t="s">
        <v>673</v>
      </c>
    </row>
    <row r="25" spans="1:36" ht="15.9" customHeight="1" x14ac:dyDescent="0.2">
      <c r="A25" s="620" t="s">
        <v>223</v>
      </c>
      <c r="B25" s="623">
        <v>421057</v>
      </c>
      <c r="C25" s="639">
        <v>9001</v>
      </c>
      <c r="D25" s="622">
        <v>0.9</v>
      </c>
      <c r="E25" s="622">
        <v>12.99</v>
      </c>
      <c r="F25" s="622">
        <v>61.29</v>
      </c>
      <c r="G25" s="622">
        <v>25.72</v>
      </c>
      <c r="H25" s="626">
        <v>-280</v>
      </c>
      <c r="I25" s="626">
        <v>3152</v>
      </c>
      <c r="J25" s="626">
        <v>3432</v>
      </c>
      <c r="K25" s="628">
        <v>1.33</v>
      </c>
      <c r="L25" s="623">
        <v>3875</v>
      </c>
      <c r="M25" s="626">
        <v>22779</v>
      </c>
      <c r="N25" s="626">
        <v>18904</v>
      </c>
      <c r="O25" s="626">
        <v>190316</v>
      </c>
      <c r="P25" s="629">
        <v>2.1000000000000001E-2</v>
      </c>
      <c r="Q25" s="626">
        <v>413954</v>
      </c>
      <c r="R25" s="705">
        <v>90.386610000000005</v>
      </c>
      <c r="S25" s="644">
        <v>65</v>
      </c>
      <c r="T25" s="706">
        <v>114.74</v>
      </c>
      <c r="U25" s="622">
        <v>54.8</v>
      </c>
      <c r="V25" s="634">
        <v>95</v>
      </c>
      <c r="W25" s="634">
        <v>60.1</v>
      </c>
      <c r="X25" s="634">
        <v>7210.6</v>
      </c>
      <c r="Y25" s="622" t="s">
        <v>673</v>
      </c>
      <c r="Z25" s="622" t="s">
        <v>673</v>
      </c>
      <c r="AA25" s="1111">
        <v>43192</v>
      </c>
      <c r="AB25" s="622">
        <v>4378</v>
      </c>
      <c r="AC25" s="1119">
        <v>18</v>
      </c>
      <c r="AD25" s="631">
        <v>499.7</v>
      </c>
      <c r="AE25" s="661">
        <v>3669.6</v>
      </c>
      <c r="AF25" s="707">
        <v>39.99</v>
      </c>
      <c r="AG25" s="626">
        <v>365667</v>
      </c>
      <c r="AH25" s="626">
        <v>9143.9609902475622</v>
      </c>
      <c r="AI25" s="626">
        <v>4</v>
      </c>
      <c r="AJ25" s="632">
        <v>3</v>
      </c>
    </row>
    <row r="26" spans="1:36" ht="15.9" customHeight="1" x14ac:dyDescent="0.2">
      <c r="A26" s="63" t="s">
        <v>542</v>
      </c>
      <c r="B26" s="201">
        <v>561407</v>
      </c>
      <c r="C26" s="213">
        <v>12887</v>
      </c>
      <c r="D26" s="192">
        <v>-0.1</v>
      </c>
      <c r="E26" s="192">
        <v>11.7</v>
      </c>
      <c r="F26" s="192">
        <v>61.6</v>
      </c>
      <c r="G26" s="192">
        <v>26.7</v>
      </c>
      <c r="H26" s="210">
        <f t="shared" ref="H26:H31" si="2">I26-J26</f>
        <v>-2110</v>
      </c>
      <c r="I26" s="210">
        <v>3372</v>
      </c>
      <c r="J26" s="210">
        <v>5482</v>
      </c>
      <c r="K26" s="702">
        <v>1.19</v>
      </c>
      <c r="L26" s="201">
        <f t="shared" ref="L26:L31" si="3">M26-N26</f>
        <v>1392</v>
      </c>
      <c r="M26" s="210">
        <v>26126</v>
      </c>
      <c r="N26" s="210">
        <v>24734</v>
      </c>
      <c r="O26" s="210">
        <v>267602</v>
      </c>
      <c r="P26" s="340">
        <v>0.9</v>
      </c>
      <c r="Q26" s="210">
        <v>577513</v>
      </c>
      <c r="R26" s="78">
        <v>99.8</v>
      </c>
      <c r="S26" s="209">
        <v>57.25</v>
      </c>
      <c r="T26" s="555">
        <v>186.38</v>
      </c>
      <c r="U26" s="192">
        <v>81.5</v>
      </c>
      <c r="V26" s="339" t="s">
        <v>770</v>
      </c>
      <c r="W26" s="339">
        <v>104.8</v>
      </c>
      <c r="X26" s="192" t="s">
        <v>770</v>
      </c>
      <c r="Y26" s="192" t="s">
        <v>673</v>
      </c>
      <c r="Z26" s="192" t="s">
        <v>673</v>
      </c>
      <c r="AA26" s="1110">
        <v>44013</v>
      </c>
      <c r="AB26" s="192">
        <v>6563</v>
      </c>
      <c r="AC26" s="1118">
        <v>13</v>
      </c>
      <c r="AD26" s="214">
        <v>427</v>
      </c>
      <c r="AE26" s="228">
        <v>3012</v>
      </c>
      <c r="AF26" s="703">
        <v>62.72</v>
      </c>
      <c r="AG26" s="210">
        <v>517284</v>
      </c>
      <c r="AH26" s="210">
        <v>8247.5</v>
      </c>
      <c r="AI26" s="210">
        <v>4</v>
      </c>
      <c r="AJ26" s="203">
        <v>4</v>
      </c>
    </row>
    <row r="27" spans="1:36" ht="15.9" customHeight="1" x14ac:dyDescent="0.2">
      <c r="A27" s="620" t="s">
        <v>543</v>
      </c>
      <c r="B27" s="623">
        <v>402260</v>
      </c>
      <c r="C27" s="639">
        <v>5823</v>
      </c>
      <c r="D27" s="622">
        <v>-0.97167207852154203</v>
      </c>
      <c r="E27" s="622">
        <v>10.98</v>
      </c>
      <c r="F27" s="622">
        <v>57.64</v>
      </c>
      <c r="G27" s="622">
        <v>31.37</v>
      </c>
      <c r="H27" s="626">
        <f t="shared" si="2"/>
        <v>-2443</v>
      </c>
      <c r="I27" s="626">
        <v>2368</v>
      </c>
      <c r="J27" s="626">
        <v>4811</v>
      </c>
      <c r="K27" s="628">
        <v>1.27</v>
      </c>
      <c r="L27" s="623">
        <f t="shared" si="3"/>
        <v>-807</v>
      </c>
      <c r="M27" s="626">
        <v>14875</v>
      </c>
      <c r="N27" s="626">
        <v>15682</v>
      </c>
      <c r="O27" s="626">
        <v>185039</v>
      </c>
      <c r="P27" s="629">
        <v>8.6001730852444835E-2</v>
      </c>
      <c r="Q27" s="626">
        <v>406586</v>
      </c>
      <c r="R27" s="705">
        <v>91.174809999999994</v>
      </c>
      <c r="S27" s="627">
        <v>75</v>
      </c>
      <c r="T27" s="706">
        <v>100.82</v>
      </c>
      <c r="U27" s="622">
        <v>66.27</v>
      </c>
      <c r="V27" s="634">
        <v>98.073716261750278</v>
      </c>
      <c r="W27" s="634">
        <v>34.549999999999997</v>
      </c>
      <c r="X27" s="622">
        <v>6020.7458855503546</v>
      </c>
      <c r="Y27" s="622" t="s">
        <v>673</v>
      </c>
      <c r="Z27" s="622" t="s">
        <v>673</v>
      </c>
      <c r="AA27" s="1111" t="s">
        <v>761</v>
      </c>
      <c r="AB27" s="622">
        <v>4860.8</v>
      </c>
      <c r="AC27" s="1119">
        <v>16</v>
      </c>
      <c r="AD27" s="631">
        <v>460.6</v>
      </c>
      <c r="AE27" s="661">
        <v>3989.8829597302124</v>
      </c>
      <c r="AF27" s="707">
        <v>57.53</v>
      </c>
      <c r="AG27" s="626">
        <v>386841</v>
      </c>
      <c r="AH27" s="626">
        <v>6724.2</v>
      </c>
      <c r="AI27" s="626">
        <v>4</v>
      </c>
      <c r="AJ27" s="632">
        <v>2</v>
      </c>
    </row>
    <row r="28" spans="1:36" ht="15.9" customHeight="1" x14ac:dyDescent="0.2">
      <c r="A28" s="63" t="s">
        <v>227</v>
      </c>
      <c r="B28" s="201">
        <v>415904</v>
      </c>
      <c r="C28" s="213">
        <v>7434</v>
      </c>
      <c r="D28" s="192">
        <v>-0.3</v>
      </c>
      <c r="E28" s="192">
        <v>12.1</v>
      </c>
      <c r="F28" s="192">
        <v>58.5</v>
      </c>
      <c r="G28" s="192">
        <v>29.4</v>
      </c>
      <c r="H28" s="210">
        <f t="shared" si="2"/>
        <v>-1575</v>
      </c>
      <c r="I28" s="210">
        <v>3089</v>
      </c>
      <c r="J28" s="210">
        <v>4664</v>
      </c>
      <c r="K28" s="702">
        <v>1.55</v>
      </c>
      <c r="L28" s="201">
        <f t="shared" si="3"/>
        <v>764</v>
      </c>
      <c r="M28" s="210">
        <v>12851</v>
      </c>
      <c r="N28" s="210">
        <v>12087</v>
      </c>
      <c r="O28" s="210">
        <v>178531</v>
      </c>
      <c r="P28" s="340">
        <v>1</v>
      </c>
      <c r="Q28" s="210">
        <v>418686</v>
      </c>
      <c r="R28" s="78">
        <v>105.8</v>
      </c>
      <c r="S28" s="209">
        <v>84</v>
      </c>
      <c r="T28" s="555">
        <v>1241.77</v>
      </c>
      <c r="U28" s="192">
        <v>73.599999999999994</v>
      </c>
      <c r="V28" s="339">
        <v>68.2</v>
      </c>
      <c r="W28" s="339">
        <v>156.69999999999999</v>
      </c>
      <c r="X28" s="192">
        <v>3849.2</v>
      </c>
      <c r="Y28" s="192">
        <v>130.1</v>
      </c>
      <c r="Z28" s="192">
        <v>881.4</v>
      </c>
      <c r="AA28" s="1110">
        <v>43798</v>
      </c>
      <c r="AB28" s="192">
        <v>3922</v>
      </c>
      <c r="AC28" s="1118">
        <v>1</v>
      </c>
      <c r="AD28" s="214">
        <v>436</v>
      </c>
      <c r="AE28" s="228">
        <v>335</v>
      </c>
      <c r="AF28" s="703">
        <v>57.89</v>
      </c>
      <c r="AG28" s="210">
        <v>235868</v>
      </c>
      <c r="AH28" s="210">
        <v>4074</v>
      </c>
      <c r="AI28" s="210">
        <v>4</v>
      </c>
      <c r="AJ28" s="203">
        <v>3</v>
      </c>
    </row>
    <row r="29" spans="1:36" ht="15.9" customHeight="1" x14ac:dyDescent="0.2">
      <c r="A29" s="620" t="s">
        <v>544</v>
      </c>
      <c r="B29" s="350">
        <v>451817</v>
      </c>
      <c r="C29" s="373">
        <v>5514</v>
      </c>
      <c r="D29" s="345" t="s">
        <v>772</v>
      </c>
      <c r="E29" s="345">
        <v>13</v>
      </c>
      <c r="F29" s="345">
        <v>60.6</v>
      </c>
      <c r="G29" s="345">
        <v>26.4</v>
      </c>
      <c r="H29" s="346">
        <f t="shared" si="2"/>
        <v>-689</v>
      </c>
      <c r="I29" s="346">
        <v>3772</v>
      </c>
      <c r="J29" s="346">
        <v>4461</v>
      </c>
      <c r="K29" s="628">
        <v>1.48</v>
      </c>
      <c r="L29" s="623">
        <f t="shared" si="3"/>
        <v>-110</v>
      </c>
      <c r="M29" s="346">
        <v>17573</v>
      </c>
      <c r="N29" s="346">
        <v>17683</v>
      </c>
      <c r="O29" s="346">
        <v>206171</v>
      </c>
      <c r="P29" s="355">
        <v>0.7</v>
      </c>
      <c r="Q29" s="346">
        <v>465699</v>
      </c>
      <c r="R29" s="705">
        <v>107.9</v>
      </c>
      <c r="S29" s="367">
        <v>69</v>
      </c>
      <c r="T29" s="695">
        <v>468.64</v>
      </c>
      <c r="U29" s="345">
        <v>86</v>
      </c>
      <c r="V29" s="354">
        <v>93.2</v>
      </c>
      <c r="W29" s="354">
        <v>137.30000000000001</v>
      </c>
      <c r="X29" s="345">
        <v>4895.8</v>
      </c>
      <c r="Y29" s="345">
        <f>-Y2</f>
        <v>0</v>
      </c>
      <c r="Z29" s="345">
        <v>245.3</v>
      </c>
      <c r="AA29" s="1109">
        <v>42825</v>
      </c>
      <c r="AB29" s="345">
        <v>3733</v>
      </c>
      <c r="AC29" s="523">
        <v>3</v>
      </c>
      <c r="AD29" s="353">
        <v>1082</v>
      </c>
      <c r="AE29" s="397">
        <v>964</v>
      </c>
      <c r="AF29" s="697">
        <v>63.18</v>
      </c>
      <c r="AG29" s="346">
        <v>387341</v>
      </c>
      <c r="AH29" s="346">
        <v>6131</v>
      </c>
      <c r="AI29" s="346">
        <v>8</v>
      </c>
      <c r="AJ29" s="349">
        <v>11</v>
      </c>
    </row>
    <row r="30" spans="1:36" ht="15.9" customHeight="1" x14ac:dyDescent="0.2">
      <c r="A30" s="63" t="s">
        <v>661</v>
      </c>
      <c r="B30" s="201">
        <v>263109</v>
      </c>
      <c r="C30" s="213">
        <v>4438</v>
      </c>
      <c r="D30" s="192">
        <v>-0.28000000000000003</v>
      </c>
      <c r="E30" s="192">
        <v>13.12</v>
      </c>
      <c r="F30" s="192">
        <v>58.261000000000003</v>
      </c>
      <c r="G30" s="192">
        <v>28.619</v>
      </c>
      <c r="H30" s="210">
        <f t="shared" si="2"/>
        <v>-829</v>
      </c>
      <c r="I30" s="210">
        <v>2158</v>
      </c>
      <c r="J30" s="210">
        <v>2987</v>
      </c>
      <c r="K30" s="702">
        <v>1.61</v>
      </c>
      <c r="L30" s="201">
        <f t="shared" si="3"/>
        <v>-153</v>
      </c>
      <c r="M30" s="210">
        <v>7863</v>
      </c>
      <c r="N30" s="210">
        <v>8016</v>
      </c>
      <c r="O30" s="210">
        <v>103432</v>
      </c>
      <c r="P30" s="340">
        <v>1.0609999999999999</v>
      </c>
      <c r="Q30" s="210">
        <v>265904</v>
      </c>
      <c r="R30" s="78">
        <v>110.1</v>
      </c>
      <c r="S30" s="209">
        <v>74.5</v>
      </c>
      <c r="T30" s="555">
        <v>536.41</v>
      </c>
      <c r="U30" s="192">
        <v>46.9</v>
      </c>
      <c r="V30" s="339">
        <v>85.2</v>
      </c>
      <c r="W30" s="339">
        <v>131.19999999999999</v>
      </c>
      <c r="X30" s="192">
        <v>4405.3</v>
      </c>
      <c r="Y30" s="192">
        <v>25.6</v>
      </c>
      <c r="Z30" s="192">
        <v>332.8</v>
      </c>
      <c r="AA30" s="1110" t="s">
        <v>884</v>
      </c>
      <c r="AB30" s="192">
        <v>3832</v>
      </c>
      <c r="AC30" s="1118">
        <v>1</v>
      </c>
      <c r="AD30" s="214">
        <v>601</v>
      </c>
      <c r="AE30" s="228">
        <v>490</v>
      </c>
      <c r="AF30" s="703">
        <v>36.369999999999997</v>
      </c>
      <c r="AG30" s="210">
        <v>177268</v>
      </c>
      <c r="AH30" s="210">
        <v>4874</v>
      </c>
      <c r="AI30" s="210">
        <v>4</v>
      </c>
      <c r="AJ30" s="203">
        <v>2</v>
      </c>
    </row>
    <row r="31" spans="1:36" ht="15.9" customHeight="1" x14ac:dyDescent="0.2">
      <c r="A31" s="620" t="s">
        <v>662</v>
      </c>
      <c r="B31" s="623">
        <v>187868</v>
      </c>
      <c r="C31" s="639">
        <v>5304</v>
      </c>
      <c r="D31" s="622">
        <v>-0.7</v>
      </c>
      <c r="E31" s="622">
        <v>12</v>
      </c>
      <c r="F31" s="622">
        <v>58.7</v>
      </c>
      <c r="G31" s="622">
        <v>29.3</v>
      </c>
      <c r="H31" s="626">
        <f t="shared" si="2"/>
        <v>-917</v>
      </c>
      <c r="I31" s="626">
        <v>1432</v>
      </c>
      <c r="J31" s="626">
        <v>2349</v>
      </c>
      <c r="K31" s="628">
        <v>1.55</v>
      </c>
      <c r="L31" s="623">
        <f t="shared" si="3"/>
        <v>-341</v>
      </c>
      <c r="M31" s="626">
        <v>7960</v>
      </c>
      <c r="N31" s="626">
        <v>8301</v>
      </c>
      <c r="O31" s="626">
        <v>90477</v>
      </c>
      <c r="P31" s="629">
        <v>0.3</v>
      </c>
      <c r="Q31" s="626">
        <v>193125</v>
      </c>
      <c r="R31" s="705">
        <v>114.2</v>
      </c>
      <c r="S31" s="644">
        <v>70.3</v>
      </c>
      <c r="T31" s="706">
        <v>212.47</v>
      </c>
      <c r="U31" s="622">
        <v>31.9</v>
      </c>
      <c r="V31" s="634">
        <v>83.1</v>
      </c>
      <c r="W31" s="634">
        <v>46.7</v>
      </c>
      <c r="X31" s="911">
        <v>4733.3</v>
      </c>
      <c r="Y31" s="622">
        <v>14.6</v>
      </c>
      <c r="Z31" s="622">
        <v>119.2</v>
      </c>
      <c r="AA31" s="1111" t="s">
        <v>795</v>
      </c>
      <c r="AB31" s="622">
        <v>2475.06</v>
      </c>
      <c r="AC31" s="1119">
        <v>5</v>
      </c>
      <c r="AD31" s="631">
        <v>301.3</v>
      </c>
      <c r="AE31" s="661">
        <f>187171/212.47</f>
        <v>880.92907233962444</v>
      </c>
      <c r="AF31" s="707">
        <v>32.28</v>
      </c>
      <c r="AG31" s="626">
        <v>154036</v>
      </c>
      <c r="AH31" s="626">
        <v>4771.8999999999996</v>
      </c>
      <c r="AI31" s="626">
        <v>5</v>
      </c>
      <c r="AJ31" s="627">
        <v>1</v>
      </c>
    </row>
    <row r="32" spans="1:36" ht="15.9" customHeight="1" x14ac:dyDescent="0.2">
      <c r="A32" s="63" t="s">
        <v>278</v>
      </c>
      <c r="B32" s="201">
        <v>376080</v>
      </c>
      <c r="C32" s="213">
        <v>3800</v>
      </c>
      <c r="D32" s="192">
        <v>-0.6</v>
      </c>
      <c r="E32" s="192">
        <v>12.6</v>
      </c>
      <c r="F32" s="192">
        <v>58.1</v>
      </c>
      <c r="G32" s="192">
        <v>29.3</v>
      </c>
      <c r="H32" s="210">
        <v>-1604</v>
      </c>
      <c r="I32" s="210">
        <v>2713</v>
      </c>
      <c r="J32" s="210">
        <v>4317</v>
      </c>
      <c r="K32" s="702">
        <v>1.51</v>
      </c>
      <c r="L32" s="201">
        <v>-604</v>
      </c>
      <c r="M32" s="210">
        <v>10845</v>
      </c>
      <c r="N32" s="210">
        <v>11449</v>
      </c>
      <c r="O32" s="210">
        <v>160625</v>
      </c>
      <c r="P32" s="340">
        <v>0.4</v>
      </c>
      <c r="Q32" s="210">
        <v>377598</v>
      </c>
      <c r="R32" s="78">
        <v>103.6</v>
      </c>
      <c r="S32" s="209">
        <v>96.3</v>
      </c>
      <c r="T32" s="555">
        <v>834.81</v>
      </c>
      <c r="U32" s="192">
        <v>59.5</v>
      </c>
      <c r="V32" s="339">
        <v>76.599999999999994</v>
      </c>
      <c r="W32" s="339">
        <v>142.1</v>
      </c>
      <c r="X32" s="339">
        <v>4841.6000000000004</v>
      </c>
      <c r="Y32" s="192">
        <v>13.8</v>
      </c>
      <c r="Z32" s="192">
        <v>619.4</v>
      </c>
      <c r="AA32" s="1110">
        <v>42825</v>
      </c>
      <c r="AB32" s="192">
        <v>5432</v>
      </c>
      <c r="AC32" s="1118">
        <v>4</v>
      </c>
      <c r="AD32" s="214">
        <v>1456</v>
      </c>
      <c r="AE32" s="228">
        <v>450</v>
      </c>
      <c r="AF32" s="703">
        <v>48.87</v>
      </c>
      <c r="AG32" s="210">
        <v>255665</v>
      </c>
      <c r="AH32" s="210">
        <v>5231.5</v>
      </c>
      <c r="AI32" s="210">
        <v>2</v>
      </c>
      <c r="AJ32" s="203" t="s">
        <v>673</v>
      </c>
    </row>
    <row r="33" spans="1:36" ht="15.9" customHeight="1" x14ac:dyDescent="0.2">
      <c r="A33" s="620" t="s">
        <v>239</v>
      </c>
      <c r="B33" s="623">
        <v>408970</v>
      </c>
      <c r="C33" s="639">
        <v>9295</v>
      </c>
      <c r="D33" s="622" t="s">
        <v>774</v>
      </c>
      <c r="E33" s="622">
        <v>12.408245103552829</v>
      </c>
      <c r="F33" s="622">
        <v>59.174511577866355</v>
      </c>
      <c r="G33" s="622">
        <v>28.417243318580827</v>
      </c>
      <c r="H33" s="626">
        <f>I33-J33</f>
        <v>-1625</v>
      </c>
      <c r="I33" s="626">
        <v>2969</v>
      </c>
      <c r="J33" s="626">
        <v>4594</v>
      </c>
      <c r="K33" s="628">
        <v>1.44</v>
      </c>
      <c r="L33" s="623">
        <f>M33-N33</f>
        <v>-38</v>
      </c>
      <c r="M33" s="626">
        <v>15117</v>
      </c>
      <c r="N33" s="626">
        <v>15155</v>
      </c>
      <c r="O33" s="626">
        <v>179872</v>
      </c>
      <c r="P33" s="629">
        <v>0.8</v>
      </c>
      <c r="Q33" s="646">
        <v>406735</v>
      </c>
      <c r="R33" s="622">
        <v>103.8</v>
      </c>
      <c r="S33" s="644">
        <v>65</v>
      </c>
      <c r="T33" s="706">
        <v>203.6</v>
      </c>
      <c r="U33" s="622">
        <v>80.27</v>
      </c>
      <c r="V33" s="634">
        <v>92.15</v>
      </c>
      <c r="W33" s="634">
        <v>123.3</v>
      </c>
      <c r="X33" s="622">
        <v>4695.24</v>
      </c>
      <c r="Y33" s="622" t="s">
        <v>673</v>
      </c>
      <c r="Z33" s="622" t="s">
        <v>673</v>
      </c>
      <c r="AA33" s="1111">
        <v>42825</v>
      </c>
      <c r="AB33" s="622">
        <v>4580</v>
      </c>
      <c r="AC33" s="1119">
        <v>13</v>
      </c>
      <c r="AD33" s="631">
        <v>1269</v>
      </c>
      <c r="AE33" s="661">
        <f>B33/T33</f>
        <v>2008.6935166994106</v>
      </c>
      <c r="AF33" s="707">
        <v>54.98</v>
      </c>
      <c r="AG33" s="626">
        <v>286484</v>
      </c>
      <c r="AH33" s="626">
        <v>5211</v>
      </c>
      <c r="AI33" s="626">
        <v>6</v>
      </c>
      <c r="AJ33" s="631" t="s">
        <v>673</v>
      </c>
    </row>
    <row r="34" spans="1:36" ht="15.9" customHeight="1" x14ac:dyDescent="0.2">
      <c r="A34" s="63" t="s">
        <v>545</v>
      </c>
      <c r="B34" s="201">
        <v>376181</v>
      </c>
      <c r="C34" s="213">
        <v>17601</v>
      </c>
      <c r="D34" s="192">
        <v>-0.1</v>
      </c>
      <c r="E34" s="192">
        <v>13.5</v>
      </c>
      <c r="F34" s="192">
        <v>61.3</v>
      </c>
      <c r="G34" s="192">
        <v>25.2</v>
      </c>
      <c r="H34" s="210">
        <v>-673</v>
      </c>
      <c r="I34" s="210">
        <v>3003</v>
      </c>
      <c r="J34" s="210">
        <v>3676</v>
      </c>
      <c r="K34" s="702">
        <v>1.53</v>
      </c>
      <c r="L34" s="201">
        <v>664</v>
      </c>
      <c r="M34" s="210">
        <v>14497</v>
      </c>
      <c r="N34" s="210">
        <v>13833</v>
      </c>
      <c r="O34" s="210">
        <v>158555</v>
      </c>
      <c r="P34" s="340">
        <v>1.2</v>
      </c>
      <c r="Q34" s="210">
        <v>374765</v>
      </c>
      <c r="R34" s="78">
        <v>97.1</v>
      </c>
      <c r="S34" s="211">
        <v>72</v>
      </c>
      <c r="T34" s="555">
        <v>261.86</v>
      </c>
      <c r="U34" s="192">
        <v>61.8</v>
      </c>
      <c r="V34" s="339">
        <v>77.3</v>
      </c>
      <c r="W34" s="339">
        <v>200</v>
      </c>
      <c r="X34" s="339">
        <v>4687.8</v>
      </c>
      <c r="Y34" s="192" t="s">
        <v>673</v>
      </c>
      <c r="Z34" s="192" t="s">
        <v>673</v>
      </c>
      <c r="AA34" s="1110">
        <v>43344</v>
      </c>
      <c r="AB34" s="192">
        <v>4278</v>
      </c>
      <c r="AC34" s="1118">
        <v>5</v>
      </c>
      <c r="AD34" s="214">
        <v>424</v>
      </c>
      <c r="AE34" s="228">
        <v>1437</v>
      </c>
      <c r="AF34" s="703">
        <v>44.54</v>
      </c>
      <c r="AG34" s="210">
        <v>265822</v>
      </c>
      <c r="AH34" s="210">
        <v>5968</v>
      </c>
      <c r="AI34" s="210">
        <v>5</v>
      </c>
      <c r="AJ34" s="203" t="s">
        <v>673</v>
      </c>
    </row>
    <row r="35" spans="1:36" ht="15.9" customHeight="1" x14ac:dyDescent="0.2">
      <c r="A35" s="620" t="s">
        <v>237</v>
      </c>
      <c r="B35" s="623">
        <v>387887</v>
      </c>
      <c r="C35" s="639">
        <v>12215</v>
      </c>
      <c r="D35" s="622">
        <v>0.24</v>
      </c>
      <c r="E35" s="622">
        <v>14.5</v>
      </c>
      <c r="F35" s="622">
        <v>62.67</v>
      </c>
      <c r="G35" s="622">
        <v>22.83</v>
      </c>
      <c r="H35" s="626">
        <f t="shared" ref="H35:H42" si="4">I35-J35</f>
        <v>365</v>
      </c>
      <c r="I35" s="626">
        <v>3472</v>
      </c>
      <c r="J35" s="626">
        <v>3107</v>
      </c>
      <c r="K35" s="628">
        <v>1.63</v>
      </c>
      <c r="L35" s="623">
        <f t="shared" ref="L35:L42" si="5">M35-N35</f>
        <v>714</v>
      </c>
      <c r="M35" s="626">
        <v>17125</v>
      </c>
      <c r="N35" s="626">
        <v>16411</v>
      </c>
      <c r="O35" s="626">
        <v>163104</v>
      </c>
      <c r="P35" s="629">
        <v>1.44</v>
      </c>
      <c r="Q35" s="626">
        <v>381051</v>
      </c>
      <c r="R35" s="705">
        <v>93.5</v>
      </c>
      <c r="S35" s="644">
        <v>88.9</v>
      </c>
      <c r="T35" s="706">
        <v>387.2</v>
      </c>
      <c r="U35" s="622">
        <v>58.53</v>
      </c>
      <c r="V35" s="634">
        <v>86.93</v>
      </c>
      <c r="W35" s="634">
        <v>202.26</v>
      </c>
      <c r="X35" s="634">
        <v>5712.64</v>
      </c>
      <c r="Y35" s="622">
        <v>0</v>
      </c>
      <c r="Z35" s="622">
        <v>126.41</v>
      </c>
      <c r="AA35" s="1111">
        <v>43555</v>
      </c>
      <c r="AB35" s="622">
        <v>5004</v>
      </c>
      <c r="AC35" s="1119">
        <v>11</v>
      </c>
      <c r="AD35" s="631">
        <v>771</v>
      </c>
      <c r="AE35" s="661">
        <v>1001.77</v>
      </c>
      <c r="AF35" s="707">
        <v>50.21</v>
      </c>
      <c r="AG35" s="626">
        <v>289249</v>
      </c>
      <c r="AH35" s="626">
        <v>5761</v>
      </c>
      <c r="AI35" s="626">
        <v>3</v>
      </c>
      <c r="AJ35" s="632">
        <v>6</v>
      </c>
    </row>
    <row r="36" spans="1:36" ht="15.9" customHeight="1" x14ac:dyDescent="0.2">
      <c r="A36" s="63" t="s">
        <v>229</v>
      </c>
      <c r="B36" s="201">
        <v>425340</v>
      </c>
      <c r="C36" s="213">
        <v>17735</v>
      </c>
      <c r="D36" s="192">
        <v>0.2</v>
      </c>
      <c r="E36" s="192">
        <v>13.8</v>
      </c>
      <c r="F36" s="192">
        <v>63.6</v>
      </c>
      <c r="G36" s="192">
        <v>22.6</v>
      </c>
      <c r="H36" s="210">
        <v>405</v>
      </c>
      <c r="I36" s="210">
        <v>3653</v>
      </c>
      <c r="J36" s="210">
        <v>3248</v>
      </c>
      <c r="K36" s="702">
        <v>1.61</v>
      </c>
      <c r="L36" s="201">
        <v>490</v>
      </c>
      <c r="M36" s="210">
        <v>19200</v>
      </c>
      <c r="N36" s="210">
        <v>18710</v>
      </c>
      <c r="O36" s="210">
        <v>181418</v>
      </c>
      <c r="P36" s="340">
        <v>1.7</v>
      </c>
      <c r="Q36" s="210">
        <v>422542</v>
      </c>
      <c r="R36" s="78">
        <v>110.5</v>
      </c>
      <c r="S36" s="211">
        <v>80.12</v>
      </c>
      <c r="T36" s="555">
        <v>918.32</v>
      </c>
      <c r="U36" s="192">
        <v>52.87</v>
      </c>
      <c r="V36" s="339" t="s">
        <v>770</v>
      </c>
      <c r="W36" s="339">
        <v>302.82</v>
      </c>
      <c r="X36" s="192" t="s">
        <v>770</v>
      </c>
      <c r="Y36" s="192" t="s">
        <v>673</v>
      </c>
      <c r="Z36" s="192">
        <v>562.63</v>
      </c>
      <c r="AA36" s="1110">
        <v>43555</v>
      </c>
      <c r="AB36" s="192">
        <v>4170</v>
      </c>
      <c r="AC36" s="1118">
        <v>9</v>
      </c>
      <c r="AD36" s="214">
        <v>1478</v>
      </c>
      <c r="AE36" s="228">
        <v>463.17087034830922</v>
      </c>
      <c r="AF36" s="703">
        <v>41.04</v>
      </c>
      <c r="AG36" s="210">
        <v>244914</v>
      </c>
      <c r="AH36" s="210">
        <v>5967.7</v>
      </c>
      <c r="AI36" s="210">
        <v>4</v>
      </c>
      <c r="AJ36" s="203" t="s">
        <v>890</v>
      </c>
    </row>
    <row r="37" spans="1:36" ht="15.9" customHeight="1" x14ac:dyDescent="0.2">
      <c r="A37" s="620" t="s">
        <v>248</v>
      </c>
      <c r="B37" s="623">
        <v>342695</v>
      </c>
      <c r="C37" s="639">
        <v>4376</v>
      </c>
      <c r="D37" s="622">
        <v>0.2</v>
      </c>
      <c r="E37" s="622">
        <v>13.7</v>
      </c>
      <c r="F37" s="622">
        <v>60.1</v>
      </c>
      <c r="G37" s="622">
        <v>26.2</v>
      </c>
      <c r="H37" s="626">
        <f t="shared" si="4"/>
        <v>-670</v>
      </c>
      <c r="I37" s="626">
        <v>2499</v>
      </c>
      <c r="J37" s="626">
        <v>3169</v>
      </c>
      <c r="K37" s="628">
        <v>1.44</v>
      </c>
      <c r="L37" s="623">
        <f t="shared" si="5"/>
        <v>869</v>
      </c>
      <c r="M37" s="626">
        <v>12557</v>
      </c>
      <c r="N37" s="626">
        <v>11688</v>
      </c>
      <c r="O37" s="626">
        <v>148544</v>
      </c>
      <c r="P37" s="629">
        <f>(148544-146696)/146696</f>
        <v>1.259748050389922E-2</v>
      </c>
      <c r="Q37" s="626">
        <v>340973</v>
      </c>
      <c r="R37" s="705">
        <v>91.1</v>
      </c>
      <c r="S37" s="644">
        <v>58.8</v>
      </c>
      <c r="T37" s="706">
        <v>464.51</v>
      </c>
      <c r="U37" s="622">
        <v>59.4</v>
      </c>
      <c r="V37" s="634" t="s">
        <v>673</v>
      </c>
      <c r="W37" s="622">
        <v>269.7</v>
      </c>
      <c r="X37" s="622" t="s">
        <v>673</v>
      </c>
      <c r="Y37" s="622" t="s">
        <v>673</v>
      </c>
      <c r="Z37" s="622">
        <v>135.4</v>
      </c>
      <c r="AA37" s="1111" t="s">
        <v>673</v>
      </c>
      <c r="AB37" s="622" t="s">
        <v>673</v>
      </c>
      <c r="AC37" s="1119" t="s">
        <v>673</v>
      </c>
      <c r="AD37" s="631" t="s">
        <v>673</v>
      </c>
      <c r="AE37" s="661">
        <v>738</v>
      </c>
      <c r="AF37" s="707">
        <v>38.880000000000003</v>
      </c>
      <c r="AG37" s="626">
        <v>268627</v>
      </c>
      <c r="AH37" s="626">
        <v>6909</v>
      </c>
      <c r="AI37" s="626">
        <v>5</v>
      </c>
      <c r="AJ37" s="632" t="s">
        <v>673</v>
      </c>
    </row>
    <row r="38" spans="1:36" ht="15.9" customHeight="1" x14ac:dyDescent="0.2">
      <c r="A38" s="63" t="s">
        <v>546</v>
      </c>
      <c r="B38" s="201">
        <v>406260</v>
      </c>
      <c r="C38" s="213">
        <v>5557</v>
      </c>
      <c r="D38" s="192">
        <v>0.2</v>
      </c>
      <c r="E38" s="192">
        <v>13.7</v>
      </c>
      <c r="F38" s="192">
        <v>60.6</v>
      </c>
      <c r="G38" s="192">
        <v>25.7</v>
      </c>
      <c r="H38" s="210">
        <f t="shared" si="4"/>
        <v>-246</v>
      </c>
      <c r="I38" s="210">
        <v>3544</v>
      </c>
      <c r="J38" s="210">
        <v>3790</v>
      </c>
      <c r="K38" s="702">
        <v>1.52</v>
      </c>
      <c r="L38" s="201">
        <f t="shared" si="5"/>
        <v>865</v>
      </c>
      <c r="M38" s="210">
        <v>20481</v>
      </c>
      <c r="N38" s="210">
        <v>19616</v>
      </c>
      <c r="O38" s="210">
        <v>190999</v>
      </c>
      <c r="P38" s="340">
        <v>0.8</v>
      </c>
      <c r="Q38" s="210">
        <v>395479</v>
      </c>
      <c r="R38" s="78">
        <v>88.5</v>
      </c>
      <c r="S38" s="209">
        <v>40.4</v>
      </c>
      <c r="T38" s="555">
        <v>36.6</v>
      </c>
      <c r="U38" s="192">
        <v>36.6</v>
      </c>
      <c r="V38" s="339">
        <v>100</v>
      </c>
      <c r="W38" s="339" t="s">
        <v>673</v>
      </c>
      <c r="X38" s="192">
        <v>11100</v>
      </c>
      <c r="Y38" s="192" t="s">
        <v>673</v>
      </c>
      <c r="Z38" s="192" t="s">
        <v>673</v>
      </c>
      <c r="AA38" s="1110">
        <v>43466</v>
      </c>
      <c r="AB38" s="192">
        <v>3070.18</v>
      </c>
      <c r="AC38" s="1118">
        <v>7</v>
      </c>
      <c r="AD38" s="214">
        <v>863.68</v>
      </c>
      <c r="AE38" s="228">
        <v>11100</v>
      </c>
      <c r="AF38" s="703">
        <v>36.6</v>
      </c>
      <c r="AG38" s="210">
        <v>395479</v>
      </c>
      <c r="AH38" s="210">
        <v>10805</v>
      </c>
      <c r="AI38" s="210">
        <v>1</v>
      </c>
      <c r="AJ38" s="203">
        <v>9</v>
      </c>
    </row>
    <row r="39" spans="1:36" ht="15.9" customHeight="1" x14ac:dyDescent="0.2">
      <c r="A39" s="620" t="s">
        <v>709</v>
      </c>
      <c r="B39" s="623">
        <v>371030</v>
      </c>
      <c r="C39" s="639">
        <v>5337</v>
      </c>
      <c r="D39" s="645">
        <v>0.25800000000000001</v>
      </c>
      <c r="E39" s="645">
        <v>14.13</v>
      </c>
      <c r="F39" s="645">
        <v>62.045999999999999</v>
      </c>
      <c r="G39" s="645">
        <v>23.81</v>
      </c>
      <c r="H39" s="642">
        <f t="shared" si="4"/>
        <v>191</v>
      </c>
      <c r="I39" s="626">
        <v>3255</v>
      </c>
      <c r="J39" s="626">
        <v>3064</v>
      </c>
      <c r="K39" s="628">
        <v>1.423</v>
      </c>
      <c r="L39" s="624">
        <f t="shared" si="5"/>
        <v>941</v>
      </c>
      <c r="M39" s="626">
        <v>22009</v>
      </c>
      <c r="N39" s="626">
        <v>21068</v>
      </c>
      <c r="O39" s="626">
        <v>171849</v>
      </c>
      <c r="P39" s="663">
        <v>0.93300000000000005</v>
      </c>
      <c r="Q39" s="626">
        <v>374468</v>
      </c>
      <c r="R39" s="705">
        <v>96.867000000000004</v>
      </c>
      <c r="S39" s="644">
        <v>48.6</v>
      </c>
      <c r="T39" s="706">
        <v>36.090000000000003</v>
      </c>
      <c r="U39" s="622">
        <v>36.090000000000003</v>
      </c>
      <c r="V39" s="634">
        <v>100</v>
      </c>
      <c r="W39" s="634" t="s">
        <v>673</v>
      </c>
      <c r="X39" s="622">
        <v>10280.687099999999</v>
      </c>
      <c r="Y39" s="622" t="s">
        <v>673</v>
      </c>
      <c r="Z39" s="622" t="s">
        <v>673</v>
      </c>
      <c r="AA39" s="1111" t="s">
        <v>761</v>
      </c>
      <c r="AB39" s="622">
        <v>3299</v>
      </c>
      <c r="AC39" s="1119">
        <v>7</v>
      </c>
      <c r="AD39" s="631">
        <v>2388</v>
      </c>
      <c r="AE39" s="661">
        <v>10280.68</v>
      </c>
      <c r="AF39" s="707">
        <v>36.090000000000003</v>
      </c>
      <c r="AG39" s="626">
        <v>374468</v>
      </c>
      <c r="AH39" s="626">
        <v>10376</v>
      </c>
      <c r="AI39" s="626">
        <v>2</v>
      </c>
      <c r="AJ39" s="632">
        <v>6</v>
      </c>
    </row>
    <row r="40" spans="1:36" ht="15.9" customHeight="1" x14ac:dyDescent="0.2">
      <c r="A40" s="63" t="s">
        <v>547</v>
      </c>
      <c r="B40" s="201">
        <v>351741</v>
      </c>
      <c r="C40" s="213">
        <v>3149</v>
      </c>
      <c r="D40" s="204">
        <v>-0.4</v>
      </c>
      <c r="E40" s="204">
        <v>12.6</v>
      </c>
      <c r="F40" s="204">
        <v>58.4</v>
      </c>
      <c r="G40" s="204">
        <v>29</v>
      </c>
      <c r="H40" s="207">
        <f t="shared" si="4"/>
        <v>-653</v>
      </c>
      <c r="I40" s="210">
        <v>2724</v>
      </c>
      <c r="J40" s="210">
        <v>3377</v>
      </c>
      <c r="K40" s="702">
        <v>1.4786999999999999</v>
      </c>
      <c r="L40" s="184">
        <f t="shared" si="5"/>
        <v>-414</v>
      </c>
      <c r="M40" s="210">
        <v>11123</v>
      </c>
      <c r="N40" s="210">
        <v>11537</v>
      </c>
      <c r="O40" s="210">
        <v>160191</v>
      </c>
      <c r="P40" s="83">
        <v>0.26</v>
      </c>
      <c r="Q40" s="210">
        <v>351829</v>
      </c>
      <c r="R40" s="78">
        <v>87.9</v>
      </c>
      <c r="S40" s="209">
        <v>59.88</v>
      </c>
      <c r="T40" s="555">
        <v>105.29</v>
      </c>
      <c r="U40" s="192">
        <v>33.4</v>
      </c>
      <c r="V40" s="339">
        <v>96.3</v>
      </c>
      <c r="W40" s="339">
        <v>71.900000000000006</v>
      </c>
      <c r="X40" s="192">
        <v>10132.700000000001</v>
      </c>
      <c r="Y40" s="192" t="s">
        <v>673</v>
      </c>
      <c r="Z40" s="192" t="s">
        <v>673</v>
      </c>
      <c r="AA40" s="1110">
        <v>42825</v>
      </c>
      <c r="AB40" s="192">
        <v>3096.4</v>
      </c>
      <c r="AC40" s="1118">
        <v>14</v>
      </c>
      <c r="AD40" s="214">
        <v>403.9</v>
      </c>
      <c r="AE40" s="228">
        <v>3341</v>
      </c>
      <c r="AF40" s="703">
        <v>33</v>
      </c>
      <c r="AG40" s="210">
        <v>339094</v>
      </c>
      <c r="AH40" s="210">
        <v>10275.6</v>
      </c>
      <c r="AI40" s="210">
        <v>3</v>
      </c>
      <c r="AJ40" s="203">
        <v>2</v>
      </c>
    </row>
    <row r="41" spans="1:36" ht="15.9" customHeight="1" x14ac:dyDescent="0.2">
      <c r="A41" s="620" t="s">
        <v>548</v>
      </c>
      <c r="B41" s="623">
        <v>401314</v>
      </c>
      <c r="C41" s="639">
        <v>4580</v>
      </c>
      <c r="D41" s="645" t="s">
        <v>774</v>
      </c>
      <c r="E41" s="645">
        <v>12.7</v>
      </c>
      <c r="F41" s="645">
        <v>59.4</v>
      </c>
      <c r="G41" s="645">
        <v>27.9</v>
      </c>
      <c r="H41" s="642">
        <f t="shared" si="4"/>
        <v>-1031</v>
      </c>
      <c r="I41" s="626">
        <v>2682</v>
      </c>
      <c r="J41" s="626">
        <v>3713</v>
      </c>
      <c r="K41" s="628">
        <v>1.3</v>
      </c>
      <c r="L41" s="624">
        <f t="shared" si="5"/>
        <v>-739</v>
      </c>
      <c r="M41" s="626">
        <v>10348</v>
      </c>
      <c r="N41" s="626">
        <v>11087</v>
      </c>
      <c r="O41" s="626">
        <v>180107</v>
      </c>
      <c r="P41" s="663">
        <v>0.7</v>
      </c>
      <c r="Q41" s="626">
        <v>404152</v>
      </c>
      <c r="R41" s="705">
        <v>88.8</v>
      </c>
      <c r="S41" s="644">
        <v>68.7</v>
      </c>
      <c r="T41" s="706">
        <v>65.12</v>
      </c>
      <c r="U41" s="622">
        <v>41.9</v>
      </c>
      <c r="V41" s="634">
        <v>98.6</v>
      </c>
      <c r="W41" s="634">
        <v>23.2</v>
      </c>
      <c r="X41" s="622">
        <v>9474.9</v>
      </c>
      <c r="Y41" s="622" t="s">
        <v>673</v>
      </c>
      <c r="Z41" s="622" t="s">
        <v>673</v>
      </c>
      <c r="AA41" s="1111">
        <v>42825</v>
      </c>
      <c r="AB41" s="622">
        <v>3595</v>
      </c>
      <c r="AC41" s="1119">
        <v>13</v>
      </c>
      <c r="AD41" s="631">
        <v>861</v>
      </c>
      <c r="AE41" s="661">
        <v>6163</v>
      </c>
      <c r="AF41" s="707">
        <v>40.81</v>
      </c>
      <c r="AG41" s="626">
        <v>391023</v>
      </c>
      <c r="AH41" s="626">
        <v>9582</v>
      </c>
      <c r="AI41" s="626">
        <v>3</v>
      </c>
      <c r="AJ41" s="632">
        <v>3</v>
      </c>
    </row>
    <row r="42" spans="1:36" ht="15.9" customHeight="1" x14ac:dyDescent="0.2">
      <c r="A42" s="63" t="s">
        <v>641</v>
      </c>
      <c r="B42" s="201">
        <v>266593</v>
      </c>
      <c r="C42" s="213">
        <v>7420</v>
      </c>
      <c r="D42" s="192">
        <v>-0.2</v>
      </c>
      <c r="E42" s="192">
        <v>12.3</v>
      </c>
      <c r="F42" s="192">
        <v>59.4</v>
      </c>
      <c r="G42" s="192">
        <v>28.3</v>
      </c>
      <c r="H42" s="210">
        <f t="shared" si="4"/>
        <v>-943</v>
      </c>
      <c r="I42" s="210">
        <v>1898</v>
      </c>
      <c r="J42" s="210">
        <v>2841</v>
      </c>
      <c r="K42" s="702">
        <v>1.32</v>
      </c>
      <c r="L42" s="201">
        <f t="shared" si="5"/>
        <v>-68</v>
      </c>
      <c r="M42" s="210">
        <v>7986</v>
      </c>
      <c r="N42" s="210">
        <v>8054</v>
      </c>
      <c r="O42" s="210">
        <v>124514</v>
      </c>
      <c r="P42" s="340">
        <v>0.7</v>
      </c>
      <c r="Q42" s="210">
        <v>268800</v>
      </c>
      <c r="R42" s="78">
        <v>94.5</v>
      </c>
      <c r="S42" s="209">
        <v>61.7</v>
      </c>
      <c r="T42" s="555">
        <v>41.72</v>
      </c>
      <c r="U42" s="192">
        <v>27.5</v>
      </c>
      <c r="V42" s="339">
        <v>96.8</v>
      </c>
      <c r="W42" s="339">
        <v>14.2</v>
      </c>
      <c r="X42" s="192">
        <v>9383.6</v>
      </c>
      <c r="Y42" s="192">
        <v>0</v>
      </c>
      <c r="Z42" s="192">
        <v>0</v>
      </c>
      <c r="AA42" s="1110" t="s">
        <v>780</v>
      </c>
      <c r="AB42" s="192">
        <v>2487.5</v>
      </c>
      <c r="AC42" s="1118">
        <v>2</v>
      </c>
      <c r="AD42" s="214">
        <v>2481.9</v>
      </c>
      <c r="AE42" s="228">
        <v>6390</v>
      </c>
      <c r="AF42" s="703">
        <v>31.17</v>
      </c>
      <c r="AG42" s="210">
        <v>264824</v>
      </c>
      <c r="AH42" s="210">
        <v>8496</v>
      </c>
      <c r="AI42" s="210">
        <v>2</v>
      </c>
      <c r="AJ42" s="203">
        <v>4</v>
      </c>
    </row>
    <row r="43" spans="1:36" ht="15.9" customHeight="1" x14ac:dyDescent="0.2">
      <c r="A43" s="620" t="s">
        <v>663</v>
      </c>
      <c r="B43" s="623">
        <v>232896</v>
      </c>
      <c r="C43" s="639">
        <v>2900</v>
      </c>
      <c r="D43" s="622">
        <v>-0.8</v>
      </c>
      <c r="E43" s="622">
        <v>11.7</v>
      </c>
      <c r="F43" s="622">
        <v>58.8</v>
      </c>
      <c r="G43" s="622">
        <v>29.5</v>
      </c>
      <c r="H43" s="626">
        <v>-800</v>
      </c>
      <c r="I43" s="626">
        <v>1619</v>
      </c>
      <c r="J43" s="626">
        <v>2419</v>
      </c>
      <c r="K43" s="628">
        <v>1.4</v>
      </c>
      <c r="L43" s="623">
        <v>-1327</v>
      </c>
      <c r="M43" s="626">
        <v>6919</v>
      </c>
      <c r="N43" s="626">
        <v>8246</v>
      </c>
      <c r="O43" s="626">
        <v>109754</v>
      </c>
      <c r="P43" s="629">
        <v>0.4</v>
      </c>
      <c r="Q43" s="626">
        <v>237518</v>
      </c>
      <c r="R43" s="705">
        <v>88.8</v>
      </c>
      <c r="S43" s="708">
        <v>86.9</v>
      </c>
      <c r="T43" s="706">
        <v>24.7</v>
      </c>
      <c r="U43" s="629">
        <v>21.6</v>
      </c>
      <c r="V43" s="629">
        <v>99.3</v>
      </c>
      <c r="W43" s="629">
        <v>3.1</v>
      </c>
      <c r="X43" s="629">
        <v>10910.8</v>
      </c>
      <c r="Y43" s="622">
        <v>0</v>
      </c>
      <c r="Z43" s="622">
        <v>0</v>
      </c>
      <c r="AA43" s="1111">
        <v>43191</v>
      </c>
      <c r="AB43" s="622">
        <v>2017</v>
      </c>
      <c r="AC43" s="1119">
        <v>7</v>
      </c>
      <c r="AD43" s="631">
        <v>361</v>
      </c>
      <c r="AE43" s="661">
        <v>9428.99</v>
      </c>
      <c r="AF43" s="707">
        <v>19.32</v>
      </c>
      <c r="AG43" s="626">
        <v>231360</v>
      </c>
      <c r="AH43" s="626">
        <v>11975.2</v>
      </c>
      <c r="AI43" s="626">
        <v>3</v>
      </c>
      <c r="AJ43" s="632">
        <v>1</v>
      </c>
    </row>
    <row r="44" spans="1:36" ht="15.9" customHeight="1" x14ac:dyDescent="0.2">
      <c r="A44" s="63" t="s">
        <v>549</v>
      </c>
      <c r="B44" s="201">
        <v>489462</v>
      </c>
      <c r="C44" s="213">
        <v>18193</v>
      </c>
      <c r="D44" s="192">
        <v>-0.31</v>
      </c>
      <c r="E44" s="192">
        <v>11.44</v>
      </c>
      <c r="F44" s="192">
        <v>60.46</v>
      </c>
      <c r="G44" s="192">
        <v>28.1</v>
      </c>
      <c r="H44" s="210">
        <f t="shared" ref="H44:H54" si="6">I44-J44</f>
        <v>-2039</v>
      </c>
      <c r="I44" s="210">
        <v>3404</v>
      </c>
      <c r="J44" s="210">
        <v>5443</v>
      </c>
      <c r="K44" s="702">
        <v>1.38</v>
      </c>
      <c r="L44" s="201">
        <f t="shared" ref="L44:L50" si="7">M44-N44</f>
        <v>317</v>
      </c>
      <c r="M44" s="210">
        <v>17501</v>
      </c>
      <c r="N44" s="210">
        <v>17184</v>
      </c>
      <c r="O44" s="210">
        <v>239079</v>
      </c>
      <c r="P44" s="340">
        <v>0.88</v>
      </c>
      <c r="Q44" s="210">
        <v>502784</v>
      </c>
      <c r="R44" s="78">
        <v>103.832063072811</v>
      </c>
      <c r="S44" s="209">
        <v>69.349999999999994</v>
      </c>
      <c r="T44" s="555">
        <v>61.78</v>
      </c>
      <c r="U44" s="192">
        <v>49.81</v>
      </c>
      <c r="V44" s="339">
        <v>99.9</v>
      </c>
      <c r="W44" s="339">
        <v>11.97</v>
      </c>
      <c r="X44" s="339">
        <v>10100.120000000001</v>
      </c>
      <c r="Y44" s="192">
        <v>0</v>
      </c>
      <c r="Z44" s="192">
        <v>0</v>
      </c>
      <c r="AA44" s="1110">
        <v>43549</v>
      </c>
      <c r="AB44" s="192" t="s">
        <v>781</v>
      </c>
      <c r="AC44" s="1118" t="s">
        <v>782</v>
      </c>
      <c r="AD44" s="214" t="s">
        <v>889</v>
      </c>
      <c r="AE44" s="228">
        <v>7922.6610000000001</v>
      </c>
      <c r="AF44" s="703">
        <v>49.5</v>
      </c>
      <c r="AG44" s="210">
        <v>501649</v>
      </c>
      <c r="AH44" s="210">
        <v>10134.323232323231</v>
      </c>
      <c r="AI44" s="210">
        <v>2</v>
      </c>
      <c r="AJ44" s="203" t="s">
        <v>757</v>
      </c>
    </row>
    <row r="45" spans="1:36" ht="15.9" customHeight="1" x14ac:dyDescent="0.2">
      <c r="A45" s="620" t="s">
        <v>550</v>
      </c>
      <c r="B45" s="350">
        <v>536192</v>
      </c>
      <c r="C45" s="373">
        <v>11157</v>
      </c>
      <c r="D45" s="345">
        <v>-0.22645694433848007</v>
      </c>
      <c r="E45" s="345">
        <v>13.410867748866078</v>
      </c>
      <c r="F45" s="345">
        <v>60.17601903795655</v>
      </c>
      <c r="G45" s="345">
        <v>26.413113213177368</v>
      </c>
      <c r="H45" s="346">
        <f t="shared" si="6"/>
        <v>-1496</v>
      </c>
      <c r="I45" s="346">
        <v>4192</v>
      </c>
      <c r="J45" s="346">
        <v>5688</v>
      </c>
      <c r="K45" s="628">
        <v>1.5</v>
      </c>
      <c r="L45" s="350">
        <f t="shared" si="7"/>
        <v>109</v>
      </c>
      <c r="M45" s="346">
        <v>14836</v>
      </c>
      <c r="N45" s="346">
        <v>14727</v>
      </c>
      <c r="O45" s="346">
        <v>238336</v>
      </c>
      <c r="P45" s="355">
        <v>1.010600586848488</v>
      </c>
      <c r="Q45" s="346">
        <v>535664</v>
      </c>
      <c r="R45" s="358">
        <v>100.53186325756445</v>
      </c>
      <c r="S45" s="367">
        <v>89.9</v>
      </c>
      <c r="T45" s="695">
        <v>534.48</v>
      </c>
      <c r="U45" s="345">
        <v>110.6</v>
      </c>
      <c r="V45" s="354">
        <v>85.3</v>
      </c>
      <c r="W45" s="354">
        <v>197</v>
      </c>
      <c r="X45" s="354">
        <v>4131.1000000000004</v>
      </c>
      <c r="Y45" s="345" t="s">
        <v>673</v>
      </c>
      <c r="Z45" s="345">
        <v>226.8</v>
      </c>
      <c r="AA45" s="1109">
        <v>43189</v>
      </c>
      <c r="AB45" s="345">
        <v>8379</v>
      </c>
      <c r="AC45" s="523">
        <v>15</v>
      </c>
      <c r="AD45" s="353">
        <v>1077</v>
      </c>
      <c r="AE45" s="397">
        <v>1003.2031133063912</v>
      </c>
      <c r="AF45" s="697">
        <v>93.42</v>
      </c>
      <c r="AG45" s="346">
        <v>390211</v>
      </c>
      <c r="AH45" s="346">
        <v>4177</v>
      </c>
      <c r="AI45" s="346">
        <v>8</v>
      </c>
      <c r="AJ45" s="349">
        <v>2</v>
      </c>
    </row>
    <row r="46" spans="1:36" ht="15.9" customHeight="1" x14ac:dyDescent="0.2">
      <c r="A46" s="63" t="s">
        <v>551</v>
      </c>
      <c r="B46" s="201">
        <v>462934</v>
      </c>
      <c r="C46" s="213">
        <v>11468</v>
      </c>
      <c r="D46" s="192">
        <v>0</v>
      </c>
      <c r="E46" s="192">
        <v>11.7</v>
      </c>
      <c r="F46" s="192">
        <v>60.8</v>
      </c>
      <c r="G46" s="192">
        <v>27.5</v>
      </c>
      <c r="H46" s="210">
        <f t="shared" si="6"/>
        <v>-1258</v>
      </c>
      <c r="I46" s="210">
        <v>3792</v>
      </c>
      <c r="J46" s="210">
        <v>5050</v>
      </c>
      <c r="K46" s="702">
        <v>1.4</v>
      </c>
      <c r="L46" s="201">
        <f t="shared" si="7"/>
        <v>1700</v>
      </c>
      <c r="M46" s="210">
        <v>19364</v>
      </c>
      <c r="N46" s="210">
        <v>17664</v>
      </c>
      <c r="O46" s="210">
        <v>234258</v>
      </c>
      <c r="P46" s="340">
        <v>1</v>
      </c>
      <c r="Q46" s="709">
        <v>452563</v>
      </c>
      <c r="R46" s="710">
        <v>96.8</v>
      </c>
      <c r="S46" s="209">
        <v>49</v>
      </c>
      <c r="T46" s="555">
        <v>50.72</v>
      </c>
      <c r="U46" s="192">
        <v>46.7</v>
      </c>
      <c r="V46" s="339">
        <v>100</v>
      </c>
      <c r="W46" s="339">
        <v>4.0199999999999996</v>
      </c>
      <c r="X46" s="192">
        <f>B46/U46</f>
        <v>9912.9336188436828</v>
      </c>
      <c r="Y46" s="595" t="s">
        <v>673</v>
      </c>
      <c r="Z46" s="595" t="s">
        <v>673</v>
      </c>
      <c r="AA46" s="1112">
        <v>42825</v>
      </c>
      <c r="AB46" s="595">
        <v>3391</v>
      </c>
      <c r="AC46" s="1123">
        <v>7</v>
      </c>
      <c r="AD46" s="604">
        <v>508</v>
      </c>
      <c r="AE46" s="228">
        <v>9127</v>
      </c>
      <c r="AF46" s="703">
        <v>50.72</v>
      </c>
      <c r="AG46" s="210">
        <v>452563</v>
      </c>
      <c r="AH46" s="210">
        <v>8923</v>
      </c>
      <c r="AI46" s="210">
        <v>2</v>
      </c>
      <c r="AJ46" s="203" t="s">
        <v>673</v>
      </c>
    </row>
    <row r="47" spans="1:36" ht="15.9" customHeight="1" x14ac:dyDescent="0.2">
      <c r="A47" s="620" t="s">
        <v>642</v>
      </c>
      <c r="B47" s="350">
        <v>302965</v>
      </c>
      <c r="C47" s="373">
        <v>3447</v>
      </c>
      <c r="D47" s="345">
        <v>0.58599999999999997</v>
      </c>
      <c r="E47" s="345">
        <v>13.7</v>
      </c>
      <c r="F47" s="345">
        <v>60.4</v>
      </c>
      <c r="G47" s="345">
        <v>25.9</v>
      </c>
      <c r="H47" s="346">
        <f t="shared" si="6"/>
        <v>-53</v>
      </c>
      <c r="I47" s="346">
        <v>2819</v>
      </c>
      <c r="J47" s="346">
        <v>2872</v>
      </c>
      <c r="K47" s="628">
        <v>1.7</v>
      </c>
      <c r="L47" s="350">
        <f t="shared" si="7"/>
        <v>1999</v>
      </c>
      <c r="M47" s="346">
        <v>12125</v>
      </c>
      <c r="N47" s="346">
        <v>10126</v>
      </c>
      <c r="O47" s="346">
        <v>137802</v>
      </c>
      <c r="P47" s="355">
        <v>1.33</v>
      </c>
      <c r="Q47" s="346">
        <v>293409</v>
      </c>
      <c r="R47" s="358">
        <v>89.6</v>
      </c>
      <c r="S47" s="367">
        <v>72.2</v>
      </c>
      <c r="T47" s="695">
        <v>49.42</v>
      </c>
      <c r="U47" s="345">
        <v>38.9</v>
      </c>
      <c r="V47" s="354">
        <v>98</v>
      </c>
      <c r="W47" s="354">
        <v>10.5</v>
      </c>
      <c r="X47" s="345">
        <v>7516.1</v>
      </c>
      <c r="Y47" s="345" t="s">
        <v>673</v>
      </c>
      <c r="Z47" s="345" t="s">
        <v>673</v>
      </c>
      <c r="AA47" s="1109" t="s">
        <v>673</v>
      </c>
      <c r="AB47" s="345" t="s">
        <v>673</v>
      </c>
      <c r="AC47" s="523" t="s">
        <v>673</v>
      </c>
      <c r="AD47" s="353" t="s">
        <v>673</v>
      </c>
      <c r="AE47" s="397">
        <v>6130</v>
      </c>
      <c r="AF47" s="697">
        <v>37.049999999999997</v>
      </c>
      <c r="AG47" s="346">
        <v>279870</v>
      </c>
      <c r="AH47" s="346">
        <v>7554</v>
      </c>
      <c r="AI47" s="346">
        <v>2</v>
      </c>
      <c r="AJ47" s="349" t="s">
        <v>673</v>
      </c>
    </row>
    <row r="48" spans="1:36" ht="15.9" customHeight="1" x14ac:dyDescent="0.2">
      <c r="A48" s="63" t="s">
        <v>552</v>
      </c>
      <c r="B48" s="201">
        <v>483713</v>
      </c>
      <c r="C48" s="213">
        <v>6806</v>
      </c>
      <c r="D48" s="192">
        <v>-0.1</v>
      </c>
      <c r="E48" s="192">
        <v>14</v>
      </c>
      <c r="F48" s="192">
        <v>62.3</v>
      </c>
      <c r="G48" s="192">
        <v>23.8</v>
      </c>
      <c r="H48" s="210">
        <f t="shared" si="6"/>
        <v>-23</v>
      </c>
      <c r="I48" s="210">
        <v>3976</v>
      </c>
      <c r="J48" s="210">
        <v>3999</v>
      </c>
      <c r="K48" s="702">
        <v>1.41</v>
      </c>
      <c r="L48" s="201">
        <f t="shared" si="7"/>
        <v>-171</v>
      </c>
      <c r="M48" s="210">
        <v>21931</v>
      </c>
      <c r="N48" s="210">
        <v>22102</v>
      </c>
      <c r="O48" s="210">
        <v>221382</v>
      </c>
      <c r="P48" s="340">
        <v>0.6</v>
      </c>
      <c r="Q48" s="210">
        <v>487850</v>
      </c>
      <c r="R48" s="78">
        <v>90</v>
      </c>
      <c r="S48" s="711">
        <v>71.09</v>
      </c>
      <c r="T48" s="555">
        <v>100.18</v>
      </c>
      <c r="U48" s="192">
        <v>52.2</v>
      </c>
      <c r="V48" s="339">
        <v>99.8</v>
      </c>
      <c r="W48" s="339">
        <v>48.1</v>
      </c>
      <c r="X48" s="192">
        <v>9254.5</v>
      </c>
      <c r="Y48" s="192" t="s">
        <v>673</v>
      </c>
      <c r="Z48" s="192" t="s">
        <v>673</v>
      </c>
      <c r="AA48" s="1110">
        <v>43647</v>
      </c>
      <c r="AB48" s="192">
        <v>4436</v>
      </c>
      <c r="AC48" s="1118">
        <v>8</v>
      </c>
      <c r="AD48" s="214">
        <v>1996</v>
      </c>
      <c r="AE48" s="228">
        <v>4828</v>
      </c>
      <c r="AF48" s="703">
        <v>39.75</v>
      </c>
      <c r="AG48" s="210">
        <v>451372</v>
      </c>
      <c r="AH48" s="210">
        <v>11355</v>
      </c>
      <c r="AI48" s="210">
        <v>4</v>
      </c>
      <c r="AJ48" s="203">
        <v>2</v>
      </c>
    </row>
    <row r="49" spans="1:36" ht="15.9" customHeight="1" x14ac:dyDescent="0.2">
      <c r="A49" s="620" t="s">
        <v>231</v>
      </c>
      <c r="B49" s="623">
        <v>356352</v>
      </c>
      <c r="C49" s="639">
        <v>3379</v>
      </c>
      <c r="D49" s="622">
        <v>-0.5</v>
      </c>
      <c r="E49" s="622">
        <v>11.6</v>
      </c>
      <c r="F49" s="622">
        <v>57.9</v>
      </c>
      <c r="G49" s="622">
        <v>30.5</v>
      </c>
      <c r="H49" s="626">
        <f t="shared" si="6"/>
        <v>-1464</v>
      </c>
      <c r="I49" s="626">
        <v>2335</v>
      </c>
      <c r="J49" s="626">
        <v>3799</v>
      </c>
      <c r="K49" s="628">
        <v>1.28</v>
      </c>
      <c r="L49" s="623">
        <f t="shared" si="7"/>
        <v>-229</v>
      </c>
      <c r="M49" s="626">
        <v>12352</v>
      </c>
      <c r="N49" s="626">
        <v>12581</v>
      </c>
      <c r="O49" s="626">
        <v>162380</v>
      </c>
      <c r="P49" s="629">
        <v>0.6</v>
      </c>
      <c r="Q49" s="626">
        <v>360310</v>
      </c>
      <c r="R49" s="705">
        <v>94.8</v>
      </c>
      <c r="S49" s="708">
        <v>71</v>
      </c>
      <c r="T49" s="706">
        <v>276.94</v>
      </c>
      <c r="U49" s="622">
        <v>48.6</v>
      </c>
      <c r="V49" s="634">
        <v>91</v>
      </c>
      <c r="W49" s="634">
        <v>163</v>
      </c>
      <c r="X49" s="622">
        <v>6543.9</v>
      </c>
      <c r="Y49" s="622" t="s">
        <v>673</v>
      </c>
      <c r="Z49" s="622">
        <v>65.3</v>
      </c>
      <c r="AA49" s="1111" t="s">
        <v>673</v>
      </c>
      <c r="AB49" s="622" t="s">
        <v>673</v>
      </c>
      <c r="AC49" s="1119" t="s">
        <v>673</v>
      </c>
      <c r="AD49" s="631" t="s">
        <v>673</v>
      </c>
      <c r="AE49" s="661">
        <v>1287</v>
      </c>
      <c r="AF49" s="707">
        <v>45.68</v>
      </c>
      <c r="AG49" s="626">
        <v>308006</v>
      </c>
      <c r="AH49" s="626">
        <v>6743</v>
      </c>
      <c r="AI49" s="626">
        <v>7</v>
      </c>
      <c r="AJ49" s="632">
        <v>8</v>
      </c>
    </row>
    <row r="50" spans="1:36" ht="15.9" customHeight="1" x14ac:dyDescent="0.2">
      <c r="A50" s="63" t="s">
        <v>553</v>
      </c>
      <c r="B50" s="201">
        <v>367802</v>
      </c>
      <c r="C50" s="213">
        <v>3397</v>
      </c>
      <c r="D50" s="192">
        <v>-0.55700000000000005</v>
      </c>
      <c r="E50" s="192">
        <v>11.99</v>
      </c>
      <c r="F50" s="192">
        <v>57.91</v>
      </c>
      <c r="G50" s="192">
        <v>30.1</v>
      </c>
      <c r="H50" s="210">
        <f t="shared" si="6"/>
        <v>-1945</v>
      </c>
      <c r="I50" s="210">
        <v>2635</v>
      </c>
      <c r="J50" s="210">
        <v>4580</v>
      </c>
      <c r="K50" s="702">
        <v>1.49</v>
      </c>
      <c r="L50" s="201">
        <f t="shared" si="7"/>
        <v>-225</v>
      </c>
      <c r="M50" s="210">
        <v>8775</v>
      </c>
      <c r="N50" s="210">
        <v>9000</v>
      </c>
      <c r="O50" s="210">
        <v>173925</v>
      </c>
      <c r="P50" s="340">
        <v>0.49</v>
      </c>
      <c r="Q50" s="210">
        <v>364154</v>
      </c>
      <c r="R50" s="78">
        <v>104.5</v>
      </c>
      <c r="S50" s="711">
        <v>77.92</v>
      </c>
      <c r="T50" s="555">
        <v>208.84</v>
      </c>
      <c r="U50" s="192">
        <v>74.099999999999994</v>
      </c>
      <c r="V50" s="339">
        <v>86.8</v>
      </c>
      <c r="W50" s="339">
        <v>134.69999999999999</v>
      </c>
      <c r="X50" s="192">
        <v>4171.3</v>
      </c>
      <c r="Y50" s="192" t="s">
        <v>673</v>
      </c>
      <c r="Z50" s="192" t="s">
        <v>673</v>
      </c>
      <c r="AA50" s="1110">
        <v>43374</v>
      </c>
      <c r="AB50" s="192">
        <v>4952</v>
      </c>
      <c r="AC50" s="1118">
        <v>13</v>
      </c>
      <c r="AD50" s="214">
        <v>518</v>
      </c>
      <c r="AE50" s="228">
        <v>1761</v>
      </c>
      <c r="AF50" s="703">
        <v>63.05</v>
      </c>
      <c r="AG50" s="210">
        <v>275582</v>
      </c>
      <c r="AH50" s="210">
        <v>4371</v>
      </c>
      <c r="AI50" s="210">
        <v>4</v>
      </c>
      <c r="AJ50" s="203" t="s">
        <v>673</v>
      </c>
    </row>
    <row r="51" spans="1:36" ht="15.9" customHeight="1" x14ac:dyDescent="0.2">
      <c r="A51" s="620" t="s">
        <v>643</v>
      </c>
      <c r="B51" s="350">
        <v>187288</v>
      </c>
      <c r="C51" s="373">
        <v>1397</v>
      </c>
      <c r="D51" s="345">
        <v>0.76</v>
      </c>
      <c r="E51" s="345">
        <v>13.1</v>
      </c>
      <c r="F51" s="345">
        <v>58.2</v>
      </c>
      <c r="G51" s="345">
        <v>28.7</v>
      </c>
      <c r="H51" s="346">
        <v>-771</v>
      </c>
      <c r="I51" s="346">
        <v>1442</v>
      </c>
      <c r="J51" s="346">
        <v>2213</v>
      </c>
      <c r="K51" s="628">
        <v>1.5</v>
      </c>
      <c r="L51" s="350">
        <v>-733</v>
      </c>
      <c r="M51" s="346">
        <v>4681</v>
      </c>
      <c r="N51" s="346">
        <v>5414</v>
      </c>
      <c r="O51" s="346">
        <v>79755</v>
      </c>
      <c r="P51" s="355">
        <v>0.35</v>
      </c>
      <c r="Q51" s="346">
        <v>193717</v>
      </c>
      <c r="R51" s="358">
        <v>103.2</v>
      </c>
      <c r="S51" s="708">
        <v>67.915999999999997</v>
      </c>
      <c r="T51" s="712">
        <v>765.31</v>
      </c>
      <c r="U51" s="345">
        <v>31.26</v>
      </c>
      <c r="V51" s="354">
        <v>86.27</v>
      </c>
      <c r="W51" s="354">
        <v>146.76</v>
      </c>
      <c r="X51" s="345">
        <v>4137.84</v>
      </c>
      <c r="Y51" s="345">
        <v>88.61</v>
      </c>
      <c r="Z51" s="345">
        <v>498.68</v>
      </c>
      <c r="AA51" s="1109" t="s">
        <v>673</v>
      </c>
      <c r="AB51" s="345" t="s">
        <v>673</v>
      </c>
      <c r="AC51" s="523" t="s">
        <v>673</v>
      </c>
      <c r="AD51" s="353" t="s">
        <v>673</v>
      </c>
      <c r="AE51" s="397">
        <v>244.72</v>
      </c>
      <c r="AF51" s="697">
        <v>19.03</v>
      </c>
      <c r="AG51" s="346">
        <v>100756</v>
      </c>
      <c r="AH51" s="346">
        <v>5295</v>
      </c>
      <c r="AI51" s="346">
        <v>2</v>
      </c>
      <c r="AJ51" s="349">
        <v>4</v>
      </c>
    </row>
    <row r="52" spans="1:36" ht="15.9" customHeight="1" x14ac:dyDescent="0.2">
      <c r="A52" s="63" t="s">
        <v>644</v>
      </c>
      <c r="B52" s="281">
        <v>201887</v>
      </c>
      <c r="C52" s="285">
        <v>1498</v>
      </c>
      <c r="D52" s="280">
        <v>-0.5</v>
      </c>
      <c r="E52" s="280">
        <v>13.3</v>
      </c>
      <c r="F52" s="280">
        <v>57.5</v>
      </c>
      <c r="G52" s="280">
        <v>29.2</v>
      </c>
      <c r="H52" s="284">
        <f t="shared" si="6"/>
        <v>-827</v>
      </c>
      <c r="I52" s="284">
        <v>1602</v>
      </c>
      <c r="J52" s="284">
        <v>2429</v>
      </c>
      <c r="K52" s="698">
        <v>1.42</v>
      </c>
      <c r="L52" s="281">
        <f>M52-N52</f>
        <v>-96</v>
      </c>
      <c r="M52" s="284">
        <v>6366</v>
      </c>
      <c r="N52" s="284">
        <v>6462</v>
      </c>
      <c r="O52" s="284">
        <v>89551</v>
      </c>
      <c r="P52" s="304">
        <v>0.6</v>
      </c>
      <c r="Q52" s="300">
        <v>206230</v>
      </c>
      <c r="R52" s="280">
        <v>103.6</v>
      </c>
      <c r="S52" s="538">
        <v>60.1</v>
      </c>
      <c r="T52" s="713">
        <v>572.99</v>
      </c>
      <c r="U52" s="280">
        <v>32.799999999999997</v>
      </c>
      <c r="V52" s="299">
        <v>65</v>
      </c>
      <c r="W52" s="299">
        <v>145.69999999999999</v>
      </c>
      <c r="X52" s="280">
        <v>4002.3</v>
      </c>
      <c r="Y52" s="280">
        <v>20</v>
      </c>
      <c r="Z52" s="280">
        <v>374.5</v>
      </c>
      <c r="AA52" s="1108">
        <v>43553</v>
      </c>
      <c r="AB52" s="280">
        <v>3017</v>
      </c>
      <c r="AC52" s="1117">
        <v>3</v>
      </c>
      <c r="AD52" s="298">
        <v>444</v>
      </c>
      <c r="AE52" s="320">
        <v>352</v>
      </c>
      <c r="AF52" s="700">
        <v>21.67</v>
      </c>
      <c r="AG52" s="284">
        <v>105360</v>
      </c>
      <c r="AH52" s="284">
        <v>4862</v>
      </c>
      <c r="AI52" s="284">
        <v>5</v>
      </c>
      <c r="AJ52" s="282">
        <v>4</v>
      </c>
    </row>
    <row r="53" spans="1:36" ht="15.9" customHeight="1" x14ac:dyDescent="0.2">
      <c r="A53" s="620" t="s">
        <v>233</v>
      </c>
      <c r="B53" s="350">
        <v>481844</v>
      </c>
      <c r="C53" s="373">
        <v>6121</v>
      </c>
      <c r="D53" s="345">
        <v>-0.2</v>
      </c>
      <c r="E53" s="345">
        <v>13.9</v>
      </c>
      <c r="F53" s="345">
        <v>59</v>
      </c>
      <c r="G53" s="345">
        <v>27.1</v>
      </c>
      <c r="H53" s="346">
        <f t="shared" si="6"/>
        <v>-854</v>
      </c>
      <c r="I53" s="346">
        <v>4110</v>
      </c>
      <c r="J53" s="346">
        <v>4964</v>
      </c>
      <c r="K53" s="628">
        <v>1.59</v>
      </c>
      <c r="L53" s="350">
        <f>M53-N53</f>
        <v>-15</v>
      </c>
      <c r="M53" s="346">
        <v>13547</v>
      </c>
      <c r="N53" s="346">
        <v>13562</v>
      </c>
      <c r="O53" s="346">
        <v>210828</v>
      </c>
      <c r="P53" s="355">
        <v>0.9</v>
      </c>
      <c r="Q53" s="371">
        <v>477118</v>
      </c>
      <c r="R53" s="345">
        <v>98.8</v>
      </c>
      <c r="S53" s="367" t="s">
        <v>770</v>
      </c>
      <c r="T53" s="695">
        <v>355.63</v>
      </c>
      <c r="U53" s="345">
        <v>120.9</v>
      </c>
      <c r="V53" s="354" t="s">
        <v>770</v>
      </c>
      <c r="W53" s="354">
        <v>232.5</v>
      </c>
      <c r="X53" s="345" t="s">
        <v>770</v>
      </c>
      <c r="Y53" s="345" t="s">
        <v>673</v>
      </c>
      <c r="Z53" s="345">
        <v>2.2000000000000002</v>
      </c>
      <c r="AA53" s="1109" t="s">
        <v>673</v>
      </c>
      <c r="AB53" s="345" t="s">
        <v>673</v>
      </c>
      <c r="AC53" s="523" t="s">
        <v>673</v>
      </c>
      <c r="AD53" s="353" t="s">
        <v>673</v>
      </c>
      <c r="AE53" s="397">
        <v>1355</v>
      </c>
      <c r="AF53" s="707">
        <v>89.02</v>
      </c>
      <c r="AG53" s="626">
        <v>288666</v>
      </c>
      <c r="AH53" s="346">
        <v>3242.7</v>
      </c>
      <c r="AI53" s="346">
        <v>4</v>
      </c>
      <c r="AJ53" s="349">
        <v>0</v>
      </c>
    </row>
    <row r="54" spans="1:36" ht="15.9" customHeight="1" x14ac:dyDescent="0.2">
      <c r="A54" s="63" t="s">
        <v>605</v>
      </c>
      <c r="B54" s="281">
        <v>223685</v>
      </c>
      <c r="C54" s="285">
        <v>3416</v>
      </c>
      <c r="D54" s="280">
        <v>-1.3</v>
      </c>
      <c r="E54" s="280">
        <v>11</v>
      </c>
      <c r="F54" s="280">
        <v>54.2</v>
      </c>
      <c r="G54" s="280">
        <v>34.799999999999997</v>
      </c>
      <c r="H54" s="284">
        <f t="shared" si="6"/>
        <v>-1940</v>
      </c>
      <c r="I54" s="284">
        <v>1358</v>
      </c>
      <c r="J54" s="284">
        <v>3298</v>
      </c>
      <c r="K54" s="698">
        <v>1.48</v>
      </c>
      <c r="L54" s="281">
        <f>M54-N54</f>
        <v>-777</v>
      </c>
      <c r="M54" s="284">
        <v>6988</v>
      </c>
      <c r="N54" s="284">
        <v>7765</v>
      </c>
      <c r="O54" s="284">
        <v>110204</v>
      </c>
      <c r="P54" s="304">
        <v>-0.3</v>
      </c>
      <c r="Q54" s="284">
        <v>228552</v>
      </c>
      <c r="R54" s="504">
        <v>98.8</v>
      </c>
      <c r="S54" s="290">
        <v>71</v>
      </c>
      <c r="T54" s="699">
        <v>352.81</v>
      </c>
      <c r="U54" s="280">
        <v>35.76</v>
      </c>
      <c r="V54" s="299">
        <v>97.28</v>
      </c>
      <c r="W54" s="299">
        <v>110.46</v>
      </c>
      <c r="X54" s="280">
        <v>4963.6099999999997</v>
      </c>
      <c r="Y54" s="280">
        <v>92.25</v>
      </c>
      <c r="Z54" s="280">
        <v>114.3</v>
      </c>
      <c r="AA54" s="1108" t="s">
        <v>673</v>
      </c>
      <c r="AB54" s="280" t="s">
        <v>673</v>
      </c>
      <c r="AC54" s="1117" t="s">
        <v>673</v>
      </c>
      <c r="AD54" s="298" t="s">
        <v>673</v>
      </c>
      <c r="AE54" s="320">
        <v>634</v>
      </c>
      <c r="AF54" s="700">
        <v>29.72</v>
      </c>
      <c r="AG54" s="284">
        <v>156083</v>
      </c>
      <c r="AH54" s="284">
        <v>5252</v>
      </c>
      <c r="AI54" s="284">
        <v>4</v>
      </c>
      <c r="AJ54" s="282">
        <v>1</v>
      </c>
    </row>
    <row r="55" spans="1:36" ht="15.9" customHeight="1" x14ac:dyDescent="0.2">
      <c r="A55" s="620" t="s">
        <v>270</v>
      </c>
      <c r="B55" s="350">
        <v>468380</v>
      </c>
      <c r="C55" s="373">
        <v>9361</v>
      </c>
      <c r="D55" s="345">
        <v>-0.129</v>
      </c>
      <c r="E55" s="345">
        <v>13.47</v>
      </c>
      <c r="F55" s="345">
        <v>58.45</v>
      </c>
      <c r="G55" s="345">
        <v>28.06</v>
      </c>
      <c r="H55" s="346">
        <v>-1203</v>
      </c>
      <c r="I55" s="346">
        <v>3776</v>
      </c>
      <c r="J55" s="346">
        <v>4979</v>
      </c>
      <c r="K55" s="628">
        <v>1.67</v>
      </c>
      <c r="L55" s="350">
        <v>417</v>
      </c>
      <c r="M55" s="346">
        <v>15503</v>
      </c>
      <c r="N55" s="346">
        <v>15086</v>
      </c>
      <c r="O55" s="346">
        <v>209148</v>
      </c>
      <c r="P55" s="355">
        <v>1.0920000000000001</v>
      </c>
      <c r="Q55" s="346">
        <v>464811</v>
      </c>
      <c r="R55" s="358">
        <v>100.01</v>
      </c>
      <c r="S55" s="367" t="s">
        <v>770</v>
      </c>
      <c r="T55" s="695">
        <v>518.14</v>
      </c>
      <c r="U55" s="345">
        <v>96.79</v>
      </c>
      <c r="V55" s="345">
        <v>81.884895150932309</v>
      </c>
      <c r="W55" s="345">
        <v>238.97800000000001</v>
      </c>
      <c r="X55" s="345">
        <v>3932.3277198057649</v>
      </c>
      <c r="Y55" s="345" t="s">
        <v>673</v>
      </c>
      <c r="Z55" s="345">
        <v>182.37</v>
      </c>
      <c r="AA55" s="1109" t="s">
        <v>673</v>
      </c>
      <c r="AB55" s="345" t="s">
        <v>673</v>
      </c>
      <c r="AC55" s="523" t="s">
        <v>673</v>
      </c>
      <c r="AD55" s="353" t="s">
        <v>673</v>
      </c>
      <c r="AE55" s="397">
        <v>903.96</v>
      </c>
      <c r="AF55" s="697">
        <v>59.89</v>
      </c>
      <c r="AG55" s="346">
        <v>265448</v>
      </c>
      <c r="AH55" s="346">
        <v>4432.3</v>
      </c>
      <c r="AI55" s="346">
        <v>4</v>
      </c>
      <c r="AJ55" s="349">
        <v>1</v>
      </c>
    </row>
    <row r="56" spans="1:36" ht="15.9" customHeight="1" x14ac:dyDescent="0.2">
      <c r="A56" s="63" t="s">
        <v>289</v>
      </c>
      <c r="B56" s="201">
        <v>262255</v>
      </c>
      <c r="C56" s="213">
        <v>4331</v>
      </c>
      <c r="D56" s="192">
        <v>-1</v>
      </c>
      <c r="E56" s="192">
        <v>11.234866828087201</v>
      </c>
      <c r="F56" s="192">
        <v>53.802978017578297</v>
      </c>
      <c r="G56" s="192">
        <v>34.962155154334503</v>
      </c>
      <c r="H56" s="210">
        <f>I56-J56</f>
        <v>-2109</v>
      </c>
      <c r="I56" s="210">
        <v>1627</v>
      </c>
      <c r="J56" s="210">
        <v>3736</v>
      </c>
      <c r="K56" s="702">
        <v>1.44</v>
      </c>
      <c r="L56" s="201">
        <f>M56-N56</f>
        <v>-567</v>
      </c>
      <c r="M56" s="210">
        <v>7287</v>
      </c>
      <c r="N56" s="210">
        <v>7854</v>
      </c>
      <c r="O56" s="210">
        <v>130137</v>
      </c>
      <c r="P56" s="340">
        <v>0</v>
      </c>
      <c r="Q56" s="210">
        <v>268517</v>
      </c>
      <c r="R56" s="78">
        <v>98.6</v>
      </c>
      <c r="S56" s="209">
        <v>79</v>
      </c>
      <c r="T56" s="555">
        <v>716.1</v>
      </c>
      <c r="U56" s="192">
        <v>56.58</v>
      </c>
      <c r="V56" s="339">
        <f>172229/222637*100</f>
        <v>77.358660060996158</v>
      </c>
      <c r="W56" s="339">
        <v>136.15</v>
      </c>
      <c r="X56" s="192">
        <f>172229/56.58</f>
        <v>3043.9908094733123</v>
      </c>
      <c r="Y56" s="192">
        <v>191.63</v>
      </c>
      <c r="Z56" s="192">
        <f>716.1-56.6-136.2-191.6</f>
        <v>331.69999999999993</v>
      </c>
      <c r="AA56" s="1110">
        <v>43861</v>
      </c>
      <c r="AB56" s="192">
        <v>2862</v>
      </c>
      <c r="AC56" s="1118">
        <v>3</v>
      </c>
      <c r="AD56" s="214">
        <v>191.7</v>
      </c>
      <c r="AE56" s="228">
        <f>B56/T56</f>
        <v>366.22678396871942</v>
      </c>
      <c r="AF56" s="703">
        <v>40.5</v>
      </c>
      <c r="AG56" s="210">
        <v>176520</v>
      </c>
      <c r="AH56" s="210">
        <v>4359</v>
      </c>
      <c r="AI56" s="210">
        <v>5</v>
      </c>
      <c r="AJ56" s="203" t="s">
        <v>673</v>
      </c>
    </row>
    <row r="57" spans="1:36" ht="15.9" customHeight="1" x14ac:dyDescent="0.2">
      <c r="A57" s="620" t="s">
        <v>235</v>
      </c>
      <c r="B57" s="350">
        <v>425949</v>
      </c>
      <c r="C57" s="373">
        <v>4496</v>
      </c>
      <c r="D57" s="345" t="s">
        <v>749</v>
      </c>
      <c r="E57" s="345">
        <v>13.4</v>
      </c>
      <c r="F57" s="345">
        <v>59</v>
      </c>
      <c r="G57" s="345">
        <v>27.6</v>
      </c>
      <c r="H57" s="346" t="s">
        <v>750</v>
      </c>
      <c r="I57" s="346">
        <v>3350</v>
      </c>
      <c r="J57" s="346">
        <v>4463</v>
      </c>
      <c r="K57" s="628">
        <v>1.45</v>
      </c>
      <c r="L57" s="350">
        <v>198</v>
      </c>
      <c r="M57" s="346">
        <v>15040</v>
      </c>
      <c r="N57" s="346">
        <v>14842</v>
      </c>
      <c r="O57" s="346">
        <v>196830</v>
      </c>
      <c r="P57" s="355">
        <v>0</v>
      </c>
      <c r="Q57" s="346">
        <v>420748</v>
      </c>
      <c r="R57" s="358">
        <v>103.6</v>
      </c>
      <c r="S57" s="367">
        <v>56</v>
      </c>
      <c r="T57" s="695">
        <v>375.53</v>
      </c>
      <c r="U57" s="345" t="s">
        <v>673</v>
      </c>
      <c r="V57" s="354" t="s">
        <v>673</v>
      </c>
      <c r="W57" s="354" t="s">
        <v>673</v>
      </c>
      <c r="X57" s="345" t="s">
        <v>673</v>
      </c>
      <c r="Y57" s="345">
        <v>240.3</v>
      </c>
      <c r="Z57" s="345">
        <v>135.19999999999999</v>
      </c>
      <c r="AA57" s="1109">
        <v>43553</v>
      </c>
      <c r="AB57" s="345">
        <v>5908</v>
      </c>
      <c r="AC57" s="523" t="s">
        <v>673</v>
      </c>
      <c r="AD57" s="353">
        <v>2860.2</v>
      </c>
      <c r="AE57" s="397">
        <v>1134</v>
      </c>
      <c r="AF57" s="697">
        <v>41.04</v>
      </c>
      <c r="AG57" s="346">
        <v>212897</v>
      </c>
      <c r="AH57" s="346">
        <v>5188</v>
      </c>
      <c r="AI57" s="346">
        <v>4</v>
      </c>
      <c r="AJ57" s="349">
        <v>5</v>
      </c>
    </row>
    <row r="58" spans="1:36" ht="15.9" customHeight="1" x14ac:dyDescent="0.2">
      <c r="A58" s="63" t="s">
        <v>280</v>
      </c>
      <c r="B58" s="281">
        <v>511649</v>
      </c>
      <c r="C58" s="285">
        <v>3236</v>
      </c>
      <c r="D58" s="280">
        <v>-0.3</v>
      </c>
      <c r="E58" s="280">
        <v>12.9</v>
      </c>
      <c r="F58" s="280">
        <v>59.7</v>
      </c>
      <c r="G58" s="280">
        <v>27.4</v>
      </c>
      <c r="H58" s="284">
        <f>I58-J58</f>
        <v>-1513</v>
      </c>
      <c r="I58" s="284">
        <v>4035</v>
      </c>
      <c r="J58" s="284">
        <v>5548</v>
      </c>
      <c r="K58" s="698">
        <v>1.4</v>
      </c>
      <c r="L58" s="281">
        <f t="shared" ref="L58:L66" si="8">M58-N58</f>
        <v>-59</v>
      </c>
      <c r="M58" s="284">
        <v>15831</v>
      </c>
      <c r="N58" s="284">
        <v>15890</v>
      </c>
      <c r="O58" s="284">
        <v>249084</v>
      </c>
      <c r="P58" s="304">
        <v>0.6</v>
      </c>
      <c r="Q58" s="284">
        <v>514865</v>
      </c>
      <c r="R58" s="504">
        <v>101</v>
      </c>
      <c r="S58" s="290">
        <v>74</v>
      </c>
      <c r="T58" s="699">
        <v>429.4</v>
      </c>
      <c r="U58" s="280">
        <v>70.287000000000006</v>
      </c>
      <c r="V58" s="299">
        <v>86.971000000000004</v>
      </c>
      <c r="W58" s="299">
        <v>144.18700000000001</v>
      </c>
      <c r="X58" s="280">
        <v>6311.12</v>
      </c>
      <c r="Y58" s="280" t="s">
        <v>673</v>
      </c>
      <c r="Z58" s="280">
        <v>214.93</v>
      </c>
      <c r="AA58" s="1108">
        <v>43553</v>
      </c>
      <c r="AB58" s="280">
        <v>4719</v>
      </c>
      <c r="AC58" s="1117">
        <v>11</v>
      </c>
      <c r="AD58" s="298">
        <v>2258</v>
      </c>
      <c r="AE58" s="320">
        <v>1192</v>
      </c>
      <c r="AF58" s="700">
        <v>68.709999999999994</v>
      </c>
      <c r="AG58" s="284">
        <v>429624</v>
      </c>
      <c r="AH58" s="284">
        <v>6253</v>
      </c>
      <c r="AI58" s="284">
        <v>4</v>
      </c>
      <c r="AJ58" s="282" t="s">
        <v>773</v>
      </c>
    </row>
    <row r="59" spans="1:36" ht="15.9" customHeight="1" x14ac:dyDescent="0.2">
      <c r="A59" s="620" t="s">
        <v>281</v>
      </c>
      <c r="B59" s="350">
        <v>328077</v>
      </c>
      <c r="C59" s="373">
        <v>1675</v>
      </c>
      <c r="D59" s="345">
        <v>-0.5911619620153441</v>
      </c>
      <c r="E59" s="345">
        <v>12.3</v>
      </c>
      <c r="F59" s="345">
        <v>58.4</v>
      </c>
      <c r="G59" s="345">
        <v>29.3</v>
      </c>
      <c r="H59" s="346">
        <v>-1420</v>
      </c>
      <c r="I59" s="346">
        <v>2415</v>
      </c>
      <c r="J59" s="346">
        <v>3835</v>
      </c>
      <c r="K59" s="628">
        <v>1.46</v>
      </c>
      <c r="L59" s="350">
        <f t="shared" si="8"/>
        <v>-654</v>
      </c>
      <c r="M59" s="346">
        <v>9295</v>
      </c>
      <c r="N59" s="346">
        <v>9949</v>
      </c>
      <c r="O59" s="346">
        <v>163031</v>
      </c>
      <c r="P59" s="355">
        <v>0.22685077030898426</v>
      </c>
      <c r="Q59" s="346">
        <v>337190</v>
      </c>
      <c r="R59" s="358">
        <v>102.7592751861</v>
      </c>
      <c r="S59" s="367">
        <v>75.5</v>
      </c>
      <c r="T59" s="695">
        <v>309</v>
      </c>
      <c r="U59" s="345">
        <v>50.72</v>
      </c>
      <c r="V59" s="354">
        <v>91.1</v>
      </c>
      <c r="W59" s="354">
        <v>117.33</v>
      </c>
      <c r="X59" s="345">
        <v>5894.6</v>
      </c>
      <c r="Y59" s="345">
        <v>0</v>
      </c>
      <c r="Z59" s="345">
        <v>140.94999999999999</v>
      </c>
      <c r="AA59" s="1109" t="s">
        <v>789</v>
      </c>
      <c r="AB59" s="345">
        <v>4652</v>
      </c>
      <c r="AC59" s="523">
        <v>3</v>
      </c>
      <c r="AD59" s="353">
        <v>584</v>
      </c>
      <c r="AE59" s="397">
        <v>1062.4000000000001</v>
      </c>
      <c r="AF59" s="697">
        <v>44.38</v>
      </c>
      <c r="AG59" s="346">
        <v>271698</v>
      </c>
      <c r="AH59" s="346">
        <v>6122.08</v>
      </c>
      <c r="AI59" s="346">
        <v>3</v>
      </c>
      <c r="AJ59" s="349">
        <v>1</v>
      </c>
    </row>
    <row r="60" spans="1:36" ht="15.9" customHeight="1" x14ac:dyDescent="0.2">
      <c r="A60" s="63" t="s">
        <v>287</v>
      </c>
      <c r="B60" s="201">
        <v>304703</v>
      </c>
      <c r="C60" s="213">
        <v>3941</v>
      </c>
      <c r="D60" s="192">
        <v>-0.3</v>
      </c>
      <c r="E60" s="192">
        <v>14</v>
      </c>
      <c r="F60" s="192">
        <v>59.2</v>
      </c>
      <c r="G60" s="192">
        <v>26.8</v>
      </c>
      <c r="H60" s="210">
        <f t="shared" ref="H60:H66" si="9">I60-J60</f>
        <v>-480</v>
      </c>
      <c r="I60" s="210">
        <v>2808</v>
      </c>
      <c r="J60" s="210">
        <v>3288</v>
      </c>
      <c r="K60" s="702">
        <v>1.72</v>
      </c>
      <c r="L60" s="201">
        <f t="shared" si="8"/>
        <v>330</v>
      </c>
      <c r="M60" s="210">
        <v>13024</v>
      </c>
      <c r="N60" s="210">
        <v>12694</v>
      </c>
      <c r="O60" s="210">
        <v>134537</v>
      </c>
      <c r="P60" s="340">
        <v>0.7</v>
      </c>
      <c r="Q60" s="210">
        <v>304552</v>
      </c>
      <c r="R60" s="78">
        <v>99.5</v>
      </c>
      <c r="S60" s="209">
        <v>74</v>
      </c>
      <c r="T60" s="555">
        <v>229.96</v>
      </c>
      <c r="U60" s="192">
        <v>36.4</v>
      </c>
      <c r="V60" s="339">
        <v>68.5</v>
      </c>
      <c r="W60" s="339">
        <v>88.3</v>
      </c>
      <c r="X60" s="192">
        <v>5730.9</v>
      </c>
      <c r="Y60" s="192">
        <v>105.3</v>
      </c>
      <c r="Z60" s="192" t="s">
        <v>673</v>
      </c>
      <c r="AA60" s="1110" t="s">
        <v>791</v>
      </c>
      <c r="AB60" s="192">
        <v>3410.4</v>
      </c>
      <c r="AC60" s="1118">
        <v>15</v>
      </c>
      <c r="AD60" s="214">
        <v>1786.1</v>
      </c>
      <c r="AE60" s="228">
        <v>1325</v>
      </c>
      <c r="AF60" s="703">
        <v>32.4</v>
      </c>
      <c r="AG60" s="210">
        <v>188031</v>
      </c>
      <c r="AH60" s="210">
        <v>5796</v>
      </c>
      <c r="AI60" s="210">
        <v>2</v>
      </c>
      <c r="AJ60" s="203">
        <v>1</v>
      </c>
    </row>
    <row r="61" spans="1:36" ht="15.75" customHeight="1" x14ac:dyDescent="0.2">
      <c r="A61" s="620" t="s">
        <v>384</v>
      </c>
      <c r="B61" s="350">
        <v>418998</v>
      </c>
      <c r="C61" s="373">
        <v>3724</v>
      </c>
      <c r="D61" s="345">
        <v>-1.2</v>
      </c>
      <c r="E61" s="345">
        <v>11.8</v>
      </c>
      <c r="F61" s="345">
        <v>56.5</v>
      </c>
      <c r="G61" s="345">
        <v>31.7</v>
      </c>
      <c r="H61" s="346">
        <f t="shared" si="9"/>
        <v>-2168</v>
      </c>
      <c r="I61" s="346">
        <v>2999</v>
      </c>
      <c r="J61" s="346">
        <v>5167</v>
      </c>
      <c r="K61" s="628">
        <v>1.48</v>
      </c>
      <c r="L61" s="350">
        <f t="shared" si="8"/>
        <v>-2664</v>
      </c>
      <c r="M61" s="346">
        <v>13150</v>
      </c>
      <c r="N61" s="346">
        <v>15814</v>
      </c>
      <c r="O61" s="346">
        <v>207444</v>
      </c>
      <c r="P61" s="355">
        <v>-0.4</v>
      </c>
      <c r="Q61" s="346">
        <v>429508</v>
      </c>
      <c r="R61" s="358">
        <v>103.3</v>
      </c>
      <c r="S61" s="367">
        <v>68.7</v>
      </c>
      <c r="T61" s="695">
        <v>405.86</v>
      </c>
      <c r="U61" s="345">
        <v>62.7</v>
      </c>
      <c r="V61" s="354" t="s">
        <v>673</v>
      </c>
      <c r="W61" s="354">
        <v>183.4</v>
      </c>
      <c r="X61" s="345" t="s">
        <v>673</v>
      </c>
      <c r="Y61" s="345">
        <v>36.4</v>
      </c>
      <c r="Z61" s="345">
        <v>123.4</v>
      </c>
      <c r="AA61" s="1109">
        <v>43313</v>
      </c>
      <c r="AB61" s="345">
        <v>3966</v>
      </c>
      <c r="AC61" s="523">
        <v>5</v>
      </c>
      <c r="AD61" s="353">
        <v>497</v>
      </c>
      <c r="AE61" s="397">
        <v>1032.3707682452077</v>
      </c>
      <c r="AF61" s="697">
        <v>44.69</v>
      </c>
      <c r="AG61" s="346">
        <v>314082</v>
      </c>
      <c r="AH61" s="346">
        <v>7028</v>
      </c>
      <c r="AI61" s="346">
        <v>9</v>
      </c>
      <c r="AJ61" s="349">
        <v>2</v>
      </c>
    </row>
    <row r="62" spans="1:36" ht="15.9" customHeight="1" x14ac:dyDescent="0.2">
      <c r="A62" s="63" t="s">
        <v>606</v>
      </c>
      <c r="B62" s="281">
        <v>249949</v>
      </c>
      <c r="C62" s="285">
        <v>1793</v>
      </c>
      <c r="D62" s="280">
        <v>-1</v>
      </c>
      <c r="E62" s="280">
        <v>13.3</v>
      </c>
      <c r="F62" s="280">
        <v>55.7</v>
      </c>
      <c r="G62" s="280">
        <v>31</v>
      </c>
      <c r="H62" s="284">
        <f t="shared" si="9"/>
        <v>-1315</v>
      </c>
      <c r="I62" s="284">
        <v>2013</v>
      </c>
      <c r="J62" s="284">
        <v>3328</v>
      </c>
      <c r="K62" s="698">
        <v>1.68</v>
      </c>
      <c r="L62" s="281">
        <f t="shared" si="8"/>
        <v>-613</v>
      </c>
      <c r="M62" s="284">
        <v>9701</v>
      </c>
      <c r="N62" s="284">
        <v>10314</v>
      </c>
      <c r="O62" s="284">
        <v>121516</v>
      </c>
      <c r="P62" s="304">
        <v>0.1</v>
      </c>
      <c r="Q62" s="284">
        <v>255439</v>
      </c>
      <c r="R62" s="504">
        <v>101.4</v>
      </c>
      <c r="S62" s="297">
        <v>82.1</v>
      </c>
      <c r="T62" s="699">
        <v>426.06</v>
      </c>
      <c r="U62" s="280">
        <v>44.7</v>
      </c>
      <c r="V62" s="299">
        <v>89.1</v>
      </c>
      <c r="W62" s="299">
        <v>195.1</v>
      </c>
      <c r="X62" s="280">
        <v>4393.7</v>
      </c>
      <c r="Y62" s="280">
        <v>52.8</v>
      </c>
      <c r="Z62" s="280">
        <v>133.5</v>
      </c>
      <c r="AA62" s="1108" t="s">
        <v>792</v>
      </c>
      <c r="AB62" s="280"/>
      <c r="AC62" s="1117"/>
      <c r="AD62" s="298"/>
      <c r="AE62" s="320">
        <f>B62/T62</f>
        <v>586.65211472562555</v>
      </c>
      <c r="AF62" s="700">
        <v>31.35</v>
      </c>
      <c r="AG62" s="284">
        <v>152157</v>
      </c>
      <c r="AH62" s="284">
        <f>AG62/AF62</f>
        <v>4853.4928229665065</v>
      </c>
      <c r="AI62" s="284">
        <v>8</v>
      </c>
      <c r="AJ62" s="297">
        <v>1</v>
      </c>
    </row>
    <row r="63" spans="1:36" ht="15.9" customHeight="1" x14ac:dyDescent="0.2">
      <c r="A63" s="620" t="s">
        <v>282</v>
      </c>
      <c r="B63" s="350">
        <v>477858</v>
      </c>
      <c r="C63" s="373">
        <v>3064</v>
      </c>
      <c r="D63" s="345">
        <v>-0.1</v>
      </c>
      <c r="E63" s="345">
        <v>13.8</v>
      </c>
      <c r="F63" s="345">
        <v>59.6</v>
      </c>
      <c r="G63" s="345">
        <v>26.6</v>
      </c>
      <c r="H63" s="346">
        <f t="shared" si="9"/>
        <v>-409</v>
      </c>
      <c r="I63" s="346">
        <v>4019</v>
      </c>
      <c r="J63" s="346">
        <v>4428</v>
      </c>
      <c r="K63" s="628">
        <v>1.57</v>
      </c>
      <c r="L63" s="350">
        <f t="shared" si="8"/>
        <v>-152</v>
      </c>
      <c r="M63" s="346">
        <v>15049</v>
      </c>
      <c r="N63" s="346">
        <v>15201</v>
      </c>
      <c r="O63" s="346">
        <v>220698</v>
      </c>
      <c r="P63" s="355">
        <v>0.9</v>
      </c>
      <c r="Q63" s="346">
        <v>478146</v>
      </c>
      <c r="R63" s="358">
        <v>101.7</v>
      </c>
      <c r="S63" s="367">
        <v>87</v>
      </c>
      <c r="T63" s="695">
        <v>502.39</v>
      </c>
      <c r="U63" s="345">
        <v>112.9</v>
      </c>
      <c r="V63" s="354">
        <v>87.7</v>
      </c>
      <c r="W63" s="354">
        <v>248.1</v>
      </c>
      <c r="X63" s="345">
        <v>3611.5</v>
      </c>
      <c r="Y63" s="345">
        <v>11.5</v>
      </c>
      <c r="Z63" s="345">
        <v>129.9</v>
      </c>
      <c r="AA63" s="1109">
        <v>43553</v>
      </c>
      <c r="AB63" s="345">
        <v>7560</v>
      </c>
      <c r="AC63" s="523">
        <v>8</v>
      </c>
      <c r="AD63" s="353">
        <v>860</v>
      </c>
      <c r="AE63" s="397">
        <v>951</v>
      </c>
      <c r="AF63" s="697">
        <v>70.459999999999994</v>
      </c>
      <c r="AG63" s="346">
        <v>342769</v>
      </c>
      <c r="AH63" s="346">
        <v>4864.7</v>
      </c>
      <c r="AI63" s="346">
        <v>4</v>
      </c>
      <c r="AJ63" s="352">
        <v>1</v>
      </c>
    </row>
    <row r="64" spans="1:36" ht="15.9" customHeight="1" x14ac:dyDescent="0.2">
      <c r="A64" s="63" t="s">
        <v>241</v>
      </c>
      <c r="B64" s="448">
        <v>401987</v>
      </c>
      <c r="C64" s="210">
        <v>2192</v>
      </c>
      <c r="D64" s="192">
        <v>-0.2</v>
      </c>
      <c r="E64" s="192">
        <v>14</v>
      </c>
      <c r="F64" s="192">
        <v>58.6</v>
      </c>
      <c r="G64" s="192">
        <v>27.3</v>
      </c>
      <c r="H64" s="210">
        <f t="shared" si="9"/>
        <v>-728</v>
      </c>
      <c r="I64" s="210">
        <v>3369</v>
      </c>
      <c r="J64" s="210">
        <v>4097</v>
      </c>
      <c r="K64" s="714">
        <v>1.65</v>
      </c>
      <c r="L64" s="448">
        <f t="shared" si="8"/>
        <v>-51</v>
      </c>
      <c r="M64" s="210">
        <v>14074</v>
      </c>
      <c r="N64" s="210">
        <v>14125</v>
      </c>
      <c r="O64" s="210">
        <v>195392</v>
      </c>
      <c r="P64" s="340">
        <v>0.8</v>
      </c>
      <c r="Q64" s="210">
        <v>401138</v>
      </c>
      <c r="R64" s="340">
        <v>101.6</v>
      </c>
      <c r="S64" s="211">
        <v>54.4</v>
      </c>
      <c r="T64" s="555">
        <v>643.66999999999996</v>
      </c>
      <c r="U64" s="192">
        <v>62.5</v>
      </c>
      <c r="V64" s="78">
        <v>87.6</v>
      </c>
      <c r="W64" s="192">
        <v>213.3</v>
      </c>
      <c r="X64" s="78">
        <v>5313.9</v>
      </c>
      <c r="Y64" s="595">
        <v>7.7</v>
      </c>
      <c r="Z64" s="595">
        <v>360.2</v>
      </c>
      <c r="AA64" s="1112" t="s">
        <v>673</v>
      </c>
      <c r="AB64" s="595" t="s">
        <v>673</v>
      </c>
      <c r="AC64" s="1123" t="s">
        <v>673</v>
      </c>
      <c r="AD64" s="604" t="s">
        <v>673</v>
      </c>
      <c r="AE64" s="228">
        <v>625</v>
      </c>
      <c r="AF64" s="703">
        <v>50.59</v>
      </c>
      <c r="AG64" s="210">
        <v>278193</v>
      </c>
      <c r="AH64" s="210">
        <v>5499</v>
      </c>
      <c r="AI64" s="210">
        <v>4</v>
      </c>
      <c r="AJ64" s="211">
        <v>2</v>
      </c>
    </row>
    <row r="65" spans="1:39" ht="15.9" customHeight="1" x14ac:dyDescent="0.2">
      <c r="A65" s="620" t="s">
        <v>272</v>
      </c>
      <c r="B65" s="350">
        <v>602359</v>
      </c>
      <c r="C65" s="373">
        <v>3019</v>
      </c>
      <c r="D65" s="345">
        <v>-0.2</v>
      </c>
      <c r="E65" s="345">
        <v>13.9</v>
      </c>
      <c r="F65" s="345">
        <v>59.5</v>
      </c>
      <c r="G65" s="345">
        <v>26.6</v>
      </c>
      <c r="H65" s="346">
        <f>I65-J65</f>
        <v>-640</v>
      </c>
      <c r="I65" s="346">
        <v>5345</v>
      </c>
      <c r="J65" s="346">
        <v>5985</v>
      </c>
      <c r="K65" s="628">
        <v>1.51</v>
      </c>
      <c r="L65" s="350">
        <f>M65-N65</f>
        <v>-235</v>
      </c>
      <c r="M65" s="346">
        <v>21058</v>
      </c>
      <c r="N65" s="346">
        <v>21293</v>
      </c>
      <c r="O65" s="346">
        <v>295737</v>
      </c>
      <c r="P65" s="355">
        <v>0.6</v>
      </c>
      <c r="Q65" s="346">
        <v>599814</v>
      </c>
      <c r="R65" s="358">
        <v>101</v>
      </c>
      <c r="S65" s="367">
        <v>54</v>
      </c>
      <c r="T65" s="695">
        <v>547.6</v>
      </c>
      <c r="U65" s="345">
        <v>84.1</v>
      </c>
      <c r="V65" s="354">
        <v>92.2</v>
      </c>
      <c r="W65" s="354">
        <v>206.1</v>
      </c>
      <c r="X65" s="345">
        <v>6072.3</v>
      </c>
      <c r="Y65" s="345">
        <v>94.7</v>
      </c>
      <c r="Z65" s="345">
        <v>162.69999999999999</v>
      </c>
      <c r="AA65" s="1109">
        <v>42825</v>
      </c>
      <c r="AB65" s="345">
        <v>8067</v>
      </c>
      <c r="AC65" s="523">
        <v>38</v>
      </c>
      <c r="AD65" s="353">
        <v>675</v>
      </c>
      <c r="AE65" s="397">
        <v>1100</v>
      </c>
      <c r="AF65" s="697">
        <v>74.59</v>
      </c>
      <c r="AG65" s="346">
        <v>482548</v>
      </c>
      <c r="AH65" s="346">
        <v>6469</v>
      </c>
      <c r="AI65" s="346">
        <v>4</v>
      </c>
      <c r="AJ65" s="352">
        <v>1</v>
      </c>
    </row>
    <row r="66" spans="1:39" ht="15.9" customHeight="1" thickBot="1" x14ac:dyDescent="0.25">
      <c r="A66" s="63" t="s">
        <v>554</v>
      </c>
      <c r="B66" s="448">
        <v>321094</v>
      </c>
      <c r="C66" s="554">
        <v>4941</v>
      </c>
      <c r="D66" s="192">
        <v>-0.3</v>
      </c>
      <c r="E66" s="192">
        <v>15.1</v>
      </c>
      <c r="F66" s="192">
        <v>62.1</v>
      </c>
      <c r="G66" s="192">
        <v>22.7</v>
      </c>
      <c r="H66" s="210">
        <f t="shared" si="9"/>
        <v>207</v>
      </c>
      <c r="I66" s="210">
        <v>2971</v>
      </c>
      <c r="J66" s="210">
        <v>2764</v>
      </c>
      <c r="K66" s="714">
        <v>1.53</v>
      </c>
      <c r="L66" s="448">
        <f t="shared" si="8"/>
        <v>-758</v>
      </c>
      <c r="M66" s="554">
        <v>16505</v>
      </c>
      <c r="N66" s="554">
        <v>17263</v>
      </c>
      <c r="O66" s="554">
        <v>152464</v>
      </c>
      <c r="P66" s="450">
        <v>1.2538518750000001</v>
      </c>
      <c r="Q66" s="554">
        <v>319435</v>
      </c>
      <c r="R66" s="450">
        <v>109.6</v>
      </c>
      <c r="S66" s="451">
        <v>16.399999999999999</v>
      </c>
      <c r="T66" s="555">
        <v>39.99</v>
      </c>
      <c r="U66" s="452">
        <v>32.5</v>
      </c>
      <c r="V66" s="78">
        <v>99.5</v>
      </c>
      <c r="W66" s="452">
        <v>7.5</v>
      </c>
      <c r="X66" s="78">
        <v>9838.2999999999993</v>
      </c>
      <c r="Y66" s="591" t="s">
        <v>673</v>
      </c>
      <c r="Z66" s="595" t="s">
        <v>673</v>
      </c>
      <c r="AA66" s="1112" t="s">
        <v>794</v>
      </c>
      <c r="AB66" s="591">
        <v>2722.6</v>
      </c>
      <c r="AC66" s="1124">
        <v>5</v>
      </c>
      <c r="AD66" s="1100">
        <v>512.5</v>
      </c>
      <c r="AE66" s="228">
        <v>8029</v>
      </c>
      <c r="AF66" s="703">
        <v>38.4</v>
      </c>
      <c r="AG66" s="210">
        <v>318151</v>
      </c>
      <c r="AH66" s="210">
        <v>8285.2000000000007</v>
      </c>
      <c r="AI66" s="210">
        <v>3</v>
      </c>
      <c r="AJ66" s="211">
        <v>2</v>
      </c>
    </row>
    <row r="67" spans="1:39" ht="15.9" customHeight="1" thickTop="1" x14ac:dyDescent="0.2">
      <c r="A67" s="621" t="s">
        <v>555</v>
      </c>
      <c r="B67" s="465">
        <f>SUM(B7:B66)</f>
        <v>22229795</v>
      </c>
      <c r="C67" s="466">
        <f>SUM(C7:C66)</f>
        <v>370591</v>
      </c>
      <c r="D67" s="467" t="s">
        <v>567</v>
      </c>
      <c r="E67" s="467" t="s">
        <v>567</v>
      </c>
      <c r="F67" s="467" t="s">
        <v>567</v>
      </c>
      <c r="G67" s="467" t="s">
        <v>567</v>
      </c>
      <c r="H67" s="468">
        <f>SUM(H7:H66)</f>
        <v>-61650</v>
      </c>
      <c r="I67" s="469">
        <f>SUM(I7:I66)</f>
        <v>169825</v>
      </c>
      <c r="J67" s="469">
        <f>SUM(J7:J66)</f>
        <v>232588</v>
      </c>
      <c r="K67" s="470" t="s">
        <v>567</v>
      </c>
      <c r="L67" s="471">
        <f>SUM(L7:L66)</f>
        <v>11951</v>
      </c>
      <c r="M67" s="468">
        <f>SUM(M7:M66)</f>
        <v>826269</v>
      </c>
      <c r="N67" s="468">
        <f>SUM(N7:N66)</f>
        <v>814318</v>
      </c>
      <c r="O67" s="472">
        <f>SUM(O7:O66)</f>
        <v>10255876</v>
      </c>
      <c r="P67" s="473" t="s">
        <v>568</v>
      </c>
      <c r="Q67" s="474">
        <f>SUM(Q7:Q66)</f>
        <v>22331245</v>
      </c>
      <c r="R67" s="467" t="s">
        <v>569</v>
      </c>
      <c r="S67" s="475" t="s">
        <v>569</v>
      </c>
      <c r="T67" s="480">
        <f>SUM(T7:T66)</f>
        <v>23922.470000000005</v>
      </c>
      <c r="U67" s="476">
        <f>SUM(U7:U66)</f>
        <v>3395.1999999999994</v>
      </c>
      <c r="V67" s="467" t="s">
        <v>571</v>
      </c>
      <c r="W67" s="476">
        <f>SUM(W7:W66)</f>
        <v>7999.8070000000016</v>
      </c>
      <c r="X67" s="562">
        <f>SUM(X7:X66)</f>
        <v>329457.27311480488</v>
      </c>
      <c r="Y67" s="476">
        <f>SUM(Y7:Y66)</f>
        <v>1308.9900000000002</v>
      </c>
      <c r="Z67" s="476">
        <f>SUM(Z7:Z66)</f>
        <v>10895.715000000004</v>
      </c>
      <c r="AA67" s="473" t="s">
        <v>564</v>
      </c>
      <c r="AB67" s="467" t="s">
        <v>564</v>
      </c>
      <c r="AC67" s="467" t="s">
        <v>564</v>
      </c>
      <c r="AD67" s="853" t="s">
        <v>564</v>
      </c>
      <c r="AE67" s="1096">
        <f>SUM(AE7:AE66)</f>
        <v>153947.63494970126</v>
      </c>
      <c r="AF67" s="477">
        <f>SUM(AF7:AF66)</f>
        <v>2812.4400000000005</v>
      </c>
      <c r="AG67" s="478">
        <f>SUM(AG7:AG66)</f>
        <v>17460990</v>
      </c>
      <c r="AH67" s="479" t="s">
        <v>572</v>
      </c>
      <c r="AI67" s="478">
        <f>SUM(AI7:AI66)</f>
        <v>226</v>
      </c>
      <c r="AJ67" s="856">
        <f>SUM(AJ7:AJ66)</f>
        <v>129</v>
      </c>
    </row>
    <row r="68" spans="1:39" ht="15.9" customHeight="1" thickBot="1" x14ac:dyDescent="0.25">
      <c r="A68" s="453" t="s">
        <v>556</v>
      </c>
      <c r="B68" s="454">
        <f t="shared" ref="B68:R68" si="10">AVERAGE(B7:B66)</f>
        <v>370496.58333333331</v>
      </c>
      <c r="C68" s="455">
        <f t="shared" si="10"/>
        <v>6176.5166666666664</v>
      </c>
      <c r="D68" s="456">
        <f t="shared" si="10"/>
        <v>0.15407172108191794</v>
      </c>
      <c r="E68" s="456">
        <f t="shared" si="10"/>
        <v>12.67854207813091</v>
      </c>
      <c r="F68" s="456">
        <f t="shared" si="10"/>
        <v>59.420238475521607</v>
      </c>
      <c r="G68" s="456">
        <f t="shared" si="10"/>
        <v>27.900319446347456</v>
      </c>
      <c r="H68" s="455">
        <f t="shared" si="10"/>
        <v>-1044.9152542372881</v>
      </c>
      <c r="I68" s="455">
        <f t="shared" si="10"/>
        <v>2830.4166666666665</v>
      </c>
      <c r="J68" s="455">
        <f t="shared" si="10"/>
        <v>3876.4666666666667</v>
      </c>
      <c r="K68" s="1127">
        <f t="shared" si="10"/>
        <v>1.4508616666666672</v>
      </c>
      <c r="L68" s="457">
        <f t="shared" si="10"/>
        <v>199.18333333333334</v>
      </c>
      <c r="M68" s="455">
        <f t="shared" si="10"/>
        <v>13771.15</v>
      </c>
      <c r="N68" s="455">
        <f t="shared" si="10"/>
        <v>13571.966666666667</v>
      </c>
      <c r="O68" s="455">
        <f t="shared" si="10"/>
        <v>170931.26666666666</v>
      </c>
      <c r="P68" s="455">
        <f t="shared" si="10"/>
        <v>0.6498339681939026</v>
      </c>
      <c r="Q68" s="455">
        <f>AVERAGE(Q7:Q66)</f>
        <v>372187.41666666669</v>
      </c>
      <c r="R68" s="455">
        <f t="shared" si="10"/>
        <v>99.621027025274628</v>
      </c>
      <c r="S68" s="451" t="s">
        <v>573</v>
      </c>
      <c r="T68" s="460">
        <f>AVERAGE(T7:T66)</f>
        <v>398.70783333333344</v>
      </c>
      <c r="U68" s="452" t="s">
        <v>570</v>
      </c>
      <c r="V68" s="461" t="s">
        <v>574</v>
      </c>
      <c r="W68" s="461" t="s">
        <v>570</v>
      </c>
      <c r="X68" s="450" t="s">
        <v>574</v>
      </c>
      <c r="Y68" s="450" t="s">
        <v>564</v>
      </c>
      <c r="Z68" s="456">
        <f>AVERAGE(Z7:Z66)</f>
        <v>286.72934210526324</v>
      </c>
      <c r="AA68" s="450" t="s">
        <v>564</v>
      </c>
      <c r="AB68" s="450" t="s">
        <v>564</v>
      </c>
      <c r="AC68" s="450" t="s">
        <v>564</v>
      </c>
      <c r="AD68" s="462" t="s">
        <v>564</v>
      </c>
      <c r="AE68" s="923">
        <f t="shared" ref="AE68:AJ68" si="11">AVERAGE(AE7:AE66)</f>
        <v>2565.7939158283543</v>
      </c>
      <c r="AF68" s="563">
        <f t="shared" si="11"/>
        <v>46.874000000000009</v>
      </c>
      <c r="AG68" s="563">
        <f t="shared" si="11"/>
        <v>291016.5</v>
      </c>
      <c r="AH68" s="563">
        <f t="shared" si="11"/>
        <v>6429.7574722655436</v>
      </c>
      <c r="AI68" s="563">
        <f t="shared" si="11"/>
        <v>3.896551724137931</v>
      </c>
      <c r="AJ68" s="563">
        <f t="shared" si="11"/>
        <v>2.9318181818181817</v>
      </c>
    </row>
    <row r="69" spans="1:39" s="66" customFormat="1" ht="14.25" customHeight="1" thickTop="1" x14ac:dyDescent="0.2">
      <c r="A69" s="1062" t="s">
        <v>392</v>
      </c>
      <c r="B69" s="1175" t="s">
        <v>825</v>
      </c>
      <c r="C69" s="1175"/>
      <c r="D69" s="1175"/>
      <c r="E69" s="1175"/>
      <c r="F69" s="1175"/>
      <c r="G69" s="1175"/>
      <c r="H69" s="1175"/>
      <c r="I69" s="1175"/>
      <c r="J69" s="1175"/>
      <c r="K69" s="679"/>
      <c r="L69" s="116" t="s">
        <v>631</v>
      </c>
      <c r="M69" s="116"/>
      <c r="N69" s="118"/>
      <c r="O69" s="118"/>
      <c r="P69" s="118"/>
      <c r="Q69" s="118"/>
      <c r="R69" s="118"/>
      <c r="S69" s="1062"/>
      <c r="T69" s="116"/>
      <c r="U69" s="1063"/>
      <c r="V69" s="1063"/>
      <c r="W69" s="1063"/>
      <c r="X69" s="1063"/>
      <c r="Y69" s="1063"/>
      <c r="Z69" s="1063"/>
      <c r="AA69" s="1063" t="s">
        <v>793</v>
      </c>
      <c r="AB69" s="1063"/>
      <c r="AC69" s="1063"/>
      <c r="AD69" s="1063"/>
      <c r="AE69" s="66" t="s">
        <v>828</v>
      </c>
      <c r="AF69" s="126"/>
      <c r="AG69" s="126"/>
      <c r="AH69" s="126"/>
      <c r="AI69" s="126"/>
      <c r="AJ69" s="126"/>
      <c r="AK69" s="126"/>
      <c r="AL69" s="126"/>
      <c r="AM69" s="679"/>
    </row>
    <row r="70" spans="1:39" s="66" customFormat="1" ht="13.2" customHeight="1" x14ac:dyDescent="0.2">
      <c r="A70" s="1064"/>
      <c r="B70" s="1175" t="s">
        <v>826</v>
      </c>
      <c r="C70" s="1175"/>
      <c r="D70" s="1175"/>
      <c r="E70" s="1175"/>
      <c r="F70" s="1175"/>
      <c r="G70" s="1175"/>
      <c r="H70" s="1175"/>
      <c r="I70" s="1175"/>
      <c r="J70" s="1175"/>
      <c r="K70" s="1175"/>
      <c r="L70" s="116" t="s">
        <v>731</v>
      </c>
      <c r="T70" s="116"/>
      <c r="U70" s="1063"/>
      <c r="V70" s="1063"/>
      <c r="W70" s="1063"/>
      <c r="X70" s="1063"/>
      <c r="Y70" s="1063"/>
      <c r="Z70" s="1063"/>
      <c r="AA70" s="1063"/>
      <c r="AB70" s="1063"/>
      <c r="AC70" s="1063"/>
      <c r="AD70" s="1063"/>
      <c r="AE70" s="66" t="s">
        <v>632</v>
      </c>
      <c r="AF70" s="126"/>
      <c r="AG70" s="126"/>
      <c r="AH70" s="126"/>
      <c r="AI70" s="126"/>
      <c r="AJ70" s="126"/>
      <c r="AK70" s="126"/>
      <c r="AL70" s="126"/>
      <c r="AM70" s="126"/>
    </row>
    <row r="71" spans="1:39" s="66" customFormat="1" ht="14.4" customHeight="1" x14ac:dyDescent="0.2">
      <c r="B71" s="1175" t="s">
        <v>827</v>
      </c>
      <c r="C71" s="1175"/>
      <c r="D71" s="1175"/>
      <c r="E71" s="1175"/>
      <c r="F71" s="1175"/>
      <c r="G71" s="1175"/>
      <c r="H71" s="1175"/>
      <c r="I71" s="1175"/>
      <c r="J71" s="1175"/>
      <c r="K71" s="679"/>
      <c r="L71" s="116" t="s">
        <v>687</v>
      </c>
      <c r="S71" s="116"/>
      <c r="T71" s="116"/>
      <c r="AE71" s="66" t="s">
        <v>710</v>
      </c>
      <c r="AF71" s="1065"/>
      <c r="AJ71" s="115"/>
    </row>
    <row r="72" spans="1:39" s="66" customFormat="1" ht="14.4" customHeight="1" x14ac:dyDescent="0.2">
      <c r="B72" s="1175" t="s">
        <v>788</v>
      </c>
      <c r="C72" s="1175"/>
      <c r="D72" s="1175"/>
      <c r="E72" s="1175"/>
      <c r="F72" s="1175"/>
      <c r="G72" s="1175"/>
      <c r="H72" s="1175"/>
      <c r="I72" s="1175"/>
      <c r="J72" s="1175"/>
      <c r="K72" s="1175"/>
      <c r="L72" s="66" t="s">
        <v>891</v>
      </c>
      <c r="S72" s="115"/>
      <c r="AE72" s="230" t="s">
        <v>785</v>
      </c>
      <c r="AF72" s="1065"/>
      <c r="AJ72" s="115"/>
    </row>
    <row r="73" spans="1:39" s="66" customFormat="1" ht="14.4" customHeight="1" x14ac:dyDescent="0.2">
      <c r="A73" s="1062"/>
      <c r="B73" s="1174"/>
      <c r="C73" s="1174"/>
      <c r="D73" s="1174"/>
      <c r="E73" s="1174"/>
      <c r="F73" s="1174"/>
      <c r="G73" s="1174"/>
      <c r="H73" s="1174"/>
      <c r="I73" s="1174"/>
      <c r="J73" s="1174"/>
      <c r="K73" s="679"/>
      <c r="S73" s="115"/>
      <c r="AE73" s="115"/>
      <c r="AF73" s="1065"/>
      <c r="AJ73" s="115"/>
    </row>
    <row r="74" spans="1:39" ht="13.95" customHeight="1" x14ac:dyDescent="0.2">
      <c r="B74" s="1164"/>
      <c r="C74" s="1164"/>
      <c r="D74" s="1164"/>
      <c r="E74" s="1164"/>
      <c r="F74" s="1164"/>
      <c r="G74" s="1164"/>
      <c r="H74"/>
      <c r="I74"/>
      <c r="J74"/>
      <c r="K74"/>
    </row>
  </sheetData>
  <customSheetViews>
    <customSheetView guid="{CFB8F6A3-286B-44DA-98E2-E06FA9DC17D9}" scale="85" showGridLines="0">
      <pane xSplit="1" ySplit="6" topLeftCell="B7" activePane="bottomRight" state="frozen"/>
      <selection pane="bottomRight" activeCell="J18" sqref="J18"/>
      <colBreaks count="3" manualBreakCount="3">
        <brk id="11" max="1048575" man="1"/>
        <brk id="20" max="68" man="1"/>
        <brk id="28" max="68" man="1"/>
      </colBreaks>
      <pageMargins left="0.9055118110236221" right="0.51181102362204722" top="0.78740157480314965" bottom="0.19685039370078741" header="0.51181102362204722" footer="0.19685039370078741"/>
      <pageSetup paperSize="9" scale="80" firstPageNumber="4" orientation="portrait" useFirstPageNumber="1"/>
      <headerFooter alignWithMargins="0"/>
    </customSheetView>
    <customSheetView guid="{429188B7-F8E8-41E0-BAA6-8F869C883D4F}" scale="70" showGridLines="0">
      <pane xSplit="1" ySplit="6" topLeftCell="W7" activePane="bottomRight" state="frozen"/>
      <selection pane="bottomRight" activeCell="A2" sqref="A2"/>
      <colBreaks count="4" manualBreakCount="4">
        <brk id="11" max="1048575" man="1"/>
        <brk id="19" min="2" max="70" man="1"/>
        <brk id="26" min="2" max="72" man="1"/>
        <brk id="30" min="2" max="70" man="1"/>
      </colBreaks>
      <pageMargins left="0.74803149606299202" right="0.23622047244094502" top="0.98425196850393704" bottom="0.39370078740157499" header="0.59055118110236204" footer="0.31496062992126"/>
      <pageSetup paperSize="8" firstPageNumber="4" orientation="portrait"/>
      <headerFooter alignWithMargins="0">
        <oddHeader>&amp;L&amp;16 １　市　勢</oddHeader>
      </headerFooter>
    </customSheetView>
  </customSheetViews>
  <mergeCells count="31">
    <mergeCell ref="AF3:AH3"/>
    <mergeCell ref="AF4:AF5"/>
    <mergeCell ref="AG4:AG5"/>
    <mergeCell ref="AH4:AH5"/>
    <mergeCell ref="Z3:Z5"/>
    <mergeCell ref="AA4:AA5"/>
    <mergeCell ref="AE3:AE5"/>
    <mergeCell ref="AD4:AD5"/>
    <mergeCell ref="AC4:AC5"/>
    <mergeCell ref="AB4:AB5"/>
    <mergeCell ref="AA3:AD3"/>
    <mergeCell ref="Y3:Y5"/>
    <mergeCell ref="V4:V5"/>
    <mergeCell ref="U4:U5"/>
    <mergeCell ref="F2:J2"/>
    <mergeCell ref="L3:N3"/>
    <mergeCell ref="X4:X5"/>
    <mergeCell ref="U3:X3"/>
    <mergeCell ref="S3:S5"/>
    <mergeCell ref="B74:G74"/>
    <mergeCell ref="Q3:Q5"/>
    <mergeCell ref="R3:R5"/>
    <mergeCell ref="T3:T5"/>
    <mergeCell ref="H3:K3"/>
    <mergeCell ref="B73:J73"/>
    <mergeCell ref="B71:J71"/>
    <mergeCell ref="B72:K72"/>
    <mergeCell ref="B3:B5"/>
    <mergeCell ref="B69:J69"/>
    <mergeCell ref="B70:K70"/>
    <mergeCell ref="K4:K5"/>
  </mergeCells>
  <phoneticPr fontId="2"/>
  <dataValidations count="2">
    <dataValidation imeMode="disabled" allowBlank="1" showInputMessage="1" showErrorMessage="1" sqref="B7:AJ13 B15:AJ66" xr:uid="{00000000-0002-0000-0200-000000000000}"/>
    <dataValidation allowBlank="1" showInputMessage="1" showErrorMessage="1" sqref="B14:AJ14" xr:uid="{00000000-0002-0000-0200-000001000000}"/>
  </dataValidations>
  <pageMargins left="0.74803149606299202" right="0.23622047244094502" top="0.98425196850393704" bottom="0.39370078740157499" header="0.59055118110236204" footer="0.31496062992126"/>
  <pageSetup paperSize="8" firstPageNumber="4" orientation="portrait" r:id="rId1"/>
  <headerFooter alignWithMargins="0">
    <oddHeader>&amp;L&amp;16 １　市　勢</oddHeader>
  </headerFooter>
  <colBreaks count="4" manualBreakCount="4">
    <brk id="11" max="1048575" man="1"/>
    <brk id="19" min="2" max="70" man="1"/>
    <brk id="26" min="2" max="72" man="1"/>
    <brk id="30" min="2" max="7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E78"/>
  <sheetViews>
    <sheetView showGridLines="0" zoomScaleNormal="100" zoomScaleSheetLayoutView="70" workbookViewId="0">
      <pane xSplit="1" ySplit="6" topLeftCell="B52" activePane="bottomRight" state="frozen"/>
      <selection pane="topRight" activeCell="B1" sqref="B1"/>
      <selection pane="bottomLeft" activeCell="A7" sqref="A7"/>
      <selection pane="bottomRight" activeCell="G59" sqref="G59"/>
    </sheetView>
  </sheetViews>
  <sheetFormatPr defaultColWidth="8.88671875" defaultRowHeight="13.2" x14ac:dyDescent="0.2"/>
  <cols>
    <col min="1" max="1" width="12.44140625" customWidth="1"/>
    <col min="2" max="2" width="9.33203125" bestFit="1" customWidth="1"/>
    <col min="3" max="3" width="11" bestFit="1" customWidth="1"/>
    <col min="4" max="4" width="9.109375" customWidth="1"/>
    <col min="5" max="5" width="10.44140625" customWidth="1"/>
    <col min="6" max="6" width="11.6640625" customWidth="1"/>
    <col min="7" max="7" width="11.109375" bestFit="1" customWidth="1"/>
    <col min="8" max="8" width="15.33203125" customWidth="1"/>
    <col min="9" max="11" width="10.109375" customWidth="1"/>
  </cols>
  <sheetData>
    <row r="1" spans="1:31" ht="19.2" x14ac:dyDescent="0.2">
      <c r="A1" s="1" t="s">
        <v>115</v>
      </c>
    </row>
    <row r="2" spans="1:31" ht="18.75" customHeight="1" x14ac:dyDescent="0.2">
      <c r="B2" s="1"/>
      <c r="J2" s="1"/>
    </row>
    <row r="3" spans="1:31" ht="17.25" customHeight="1" x14ac:dyDescent="0.2">
      <c r="A3" s="73" t="s">
        <v>515</v>
      </c>
      <c r="B3" s="52" t="s">
        <v>41</v>
      </c>
      <c r="C3" s="19"/>
      <c r="D3" s="1171" t="s">
        <v>361</v>
      </c>
      <c r="E3" s="1209"/>
      <c r="F3" s="1209"/>
      <c r="G3" s="1210"/>
      <c r="H3" s="199" t="s">
        <v>114</v>
      </c>
      <c r="I3" s="1219" t="s">
        <v>459</v>
      </c>
      <c r="J3" s="682" t="s">
        <v>594</v>
      </c>
      <c r="K3" s="566"/>
    </row>
    <row r="4" spans="1:31" ht="17.25" customHeight="1" x14ac:dyDescent="0.2">
      <c r="A4" s="74"/>
      <c r="B4" s="23"/>
      <c r="C4" s="1213" t="s">
        <v>112</v>
      </c>
      <c r="D4" s="1217"/>
      <c r="E4" s="1218"/>
      <c r="F4" s="1211" t="s">
        <v>495</v>
      </c>
      <c r="G4" s="1213" t="s">
        <v>113</v>
      </c>
      <c r="H4" s="200" t="s">
        <v>3</v>
      </c>
      <c r="I4" s="1220"/>
      <c r="J4" s="683"/>
      <c r="K4" s="1215" t="s">
        <v>596</v>
      </c>
    </row>
    <row r="5" spans="1:31" ht="17.25" customHeight="1" x14ac:dyDescent="0.2">
      <c r="A5" s="74"/>
      <c r="B5" s="23"/>
      <c r="C5" s="1214"/>
      <c r="D5" s="22" t="s">
        <v>360</v>
      </c>
      <c r="E5" s="168" t="s">
        <v>474</v>
      </c>
      <c r="F5" s="1212"/>
      <c r="G5" s="1214"/>
      <c r="H5" s="229"/>
      <c r="I5" s="1220"/>
      <c r="J5" s="683"/>
      <c r="K5" s="1216"/>
    </row>
    <row r="6" spans="1:31" ht="17.25" customHeight="1" x14ac:dyDescent="0.2">
      <c r="A6" s="87" t="s">
        <v>514</v>
      </c>
      <c r="B6" s="90" t="s">
        <v>30</v>
      </c>
      <c r="C6" s="80" t="s">
        <v>379</v>
      </c>
      <c r="D6" s="80" t="s">
        <v>30</v>
      </c>
      <c r="E6" s="97" t="s">
        <v>30</v>
      </c>
      <c r="F6" s="97" t="s">
        <v>4</v>
      </c>
      <c r="G6" s="80" t="s">
        <v>5</v>
      </c>
      <c r="H6" s="97"/>
      <c r="I6" s="97" t="s">
        <v>108</v>
      </c>
      <c r="J6" s="616" t="s">
        <v>595</v>
      </c>
      <c r="K6" s="567" t="s">
        <v>595</v>
      </c>
    </row>
    <row r="7" spans="1:31" s="3" customFormat="1" ht="15.75" customHeight="1" x14ac:dyDescent="0.2">
      <c r="A7" s="343" t="s">
        <v>274</v>
      </c>
      <c r="B7" s="344">
        <v>3284</v>
      </c>
      <c r="C7" s="634">
        <v>-1</v>
      </c>
      <c r="D7" s="346">
        <v>1265</v>
      </c>
      <c r="E7" s="345">
        <v>4.9000000000000004</v>
      </c>
      <c r="F7" s="345">
        <v>43</v>
      </c>
      <c r="G7" s="346">
        <v>317700</v>
      </c>
      <c r="H7" s="345">
        <v>97.5</v>
      </c>
      <c r="I7" s="355">
        <v>27.4</v>
      </c>
      <c r="J7" s="355">
        <v>14.6</v>
      </c>
      <c r="K7" s="425">
        <v>14.4</v>
      </c>
    </row>
    <row r="8" spans="1:31" s="3" customFormat="1" ht="15.75" customHeight="1" x14ac:dyDescent="0.2">
      <c r="A8" s="63" t="s">
        <v>533</v>
      </c>
      <c r="B8" s="279">
        <v>2969</v>
      </c>
      <c r="C8" s="299">
        <v>-1</v>
      </c>
      <c r="D8" s="284">
        <v>1533</v>
      </c>
      <c r="E8" s="280">
        <v>4.5999999999999996</v>
      </c>
      <c r="F8" s="595">
        <v>42.8</v>
      </c>
      <c r="G8" s="284">
        <v>315200</v>
      </c>
      <c r="H8" s="280">
        <v>98.9</v>
      </c>
      <c r="I8" s="304">
        <v>26.3</v>
      </c>
      <c r="J8" s="304">
        <v>11.7</v>
      </c>
      <c r="K8" s="298">
        <v>11</v>
      </c>
    </row>
    <row r="9" spans="1:31" s="3" customFormat="1" ht="15.75" customHeight="1" x14ac:dyDescent="0.2">
      <c r="A9" s="343" t="s">
        <v>225</v>
      </c>
      <c r="B9" s="344">
        <v>2454</v>
      </c>
      <c r="C9" s="354">
        <v>-0.6</v>
      </c>
      <c r="D9" s="346">
        <v>1251</v>
      </c>
      <c r="E9" s="345">
        <v>4.4000000000000004</v>
      </c>
      <c r="F9" s="345">
        <v>41.8</v>
      </c>
      <c r="G9" s="346">
        <v>314500</v>
      </c>
      <c r="H9" s="345">
        <v>97.5</v>
      </c>
      <c r="I9" s="1028">
        <v>21.4</v>
      </c>
      <c r="J9" s="1028">
        <v>14.7</v>
      </c>
      <c r="K9" s="1029">
        <v>9.6999999999999993</v>
      </c>
    </row>
    <row r="10" spans="1:31" s="3" customFormat="1" ht="15.75" customHeight="1" x14ac:dyDescent="0.2">
      <c r="A10" s="63" t="s">
        <v>604</v>
      </c>
      <c r="B10" s="279">
        <v>2369</v>
      </c>
      <c r="C10" s="299">
        <f>B10/2354-1</f>
        <v>6.3721325403567342E-3</v>
      </c>
      <c r="D10" s="284">
        <v>1028</v>
      </c>
      <c r="E10" s="280">
        <f>D10/228622*1000</f>
        <v>4.4965051482359524</v>
      </c>
      <c r="F10" s="595">
        <v>38.799999999999997</v>
      </c>
      <c r="G10" s="284">
        <v>297000</v>
      </c>
      <c r="H10" s="280">
        <v>98.8</v>
      </c>
      <c r="I10" s="304">
        <v>25</v>
      </c>
      <c r="J10" s="304">
        <v>15.4</v>
      </c>
      <c r="K10" s="298">
        <v>8.8000000000000007</v>
      </c>
      <c r="L10" s="109"/>
      <c r="M10" s="109"/>
      <c r="N10" s="109"/>
      <c r="O10" s="109"/>
      <c r="P10" s="109"/>
      <c r="S10" s="109"/>
      <c r="T10" s="109"/>
      <c r="U10" s="109"/>
      <c r="V10" s="109"/>
      <c r="W10" s="109"/>
      <c r="X10" s="109"/>
      <c r="Y10" s="109"/>
      <c r="Z10" s="109"/>
      <c r="AA10" s="109"/>
      <c r="AB10" s="109"/>
      <c r="AC10" s="109"/>
      <c r="AD10" s="109"/>
      <c r="AE10" s="109"/>
    </row>
    <row r="11" spans="1:31" s="3" customFormat="1" ht="15.75" customHeight="1" x14ac:dyDescent="0.2">
      <c r="A11" s="343" t="s">
        <v>534</v>
      </c>
      <c r="B11" s="344">
        <v>2205</v>
      </c>
      <c r="C11" s="354">
        <v>0.22727272727272727</v>
      </c>
      <c r="D11" s="346">
        <v>1147</v>
      </c>
      <c r="E11" s="345">
        <v>4</v>
      </c>
      <c r="F11" s="345">
        <v>41.4</v>
      </c>
      <c r="G11" s="346">
        <v>309700</v>
      </c>
      <c r="H11" s="345">
        <v>99.6</v>
      </c>
      <c r="I11" s="355">
        <v>30.5</v>
      </c>
      <c r="J11" s="355">
        <v>9.6999999999999993</v>
      </c>
      <c r="K11" s="353">
        <v>7.8</v>
      </c>
      <c r="L11"/>
      <c r="M11"/>
      <c r="N11"/>
      <c r="O11"/>
      <c r="P11"/>
      <c r="S11"/>
      <c r="T11"/>
      <c r="U11"/>
      <c r="V11"/>
      <c r="W11"/>
      <c r="X11"/>
      <c r="Y11"/>
      <c r="Z11"/>
      <c r="AA11"/>
      <c r="AB11"/>
      <c r="AC11"/>
      <c r="AD11"/>
      <c r="AE11"/>
    </row>
    <row r="12" spans="1:31" s="3" customFormat="1" ht="15.75" customHeight="1" x14ac:dyDescent="0.2">
      <c r="A12" s="63" t="s">
        <v>284</v>
      </c>
      <c r="B12" s="447">
        <v>2560</v>
      </c>
      <c r="C12" s="192">
        <v>0.6</v>
      </c>
      <c r="D12" s="210">
        <v>1366</v>
      </c>
      <c r="E12" s="701">
        <v>4.4000000000000004</v>
      </c>
      <c r="F12" s="595">
        <v>42.8</v>
      </c>
      <c r="G12" s="210">
        <v>316500</v>
      </c>
      <c r="H12" s="192">
        <v>98.3</v>
      </c>
      <c r="I12" s="340">
        <v>23.6</v>
      </c>
      <c r="J12" s="340">
        <v>15.9</v>
      </c>
      <c r="K12" s="214">
        <v>14.5</v>
      </c>
    </row>
    <row r="13" spans="1:31" s="3" customFormat="1" ht="15.75" customHeight="1" x14ac:dyDescent="0.2">
      <c r="A13" s="620" t="s">
        <v>660</v>
      </c>
      <c r="B13" s="638">
        <v>2416</v>
      </c>
      <c r="C13" s="634">
        <v>1.4</v>
      </c>
      <c r="D13" s="626">
        <v>898</v>
      </c>
      <c r="E13" s="704">
        <v>3.7</v>
      </c>
      <c r="F13" s="622">
        <v>41.3</v>
      </c>
      <c r="G13" s="626">
        <v>323900</v>
      </c>
      <c r="H13" s="622">
        <v>100.9</v>
      </c>
      <c r="I13" s="629">
        <v>29.7</v>
      </c>
      <c r="J13" s="629">
        <v>20.7</v>
      </c>
      <c r="K13" s="631">
        <v>10.199999999999999</v>
      </c>
    </row>
    <row r="14" spans="1:31" s="3" customFormat="1" ht="15.75" customHeight="1" x14ac:dyDescent="0.2">
      <c r="A14" s="63" t="s">
        <v>639</v>
      </c>
      <c r="B14" s="447">
        <v>2135</v>
      </c>
      <c r="C14" s="339">
        <v>2</v>
      </c>
      <c r="D14" s="210">
        <v>1163</v>
      </c>
      <c r="E14" s="192">
        <v>4.2</v>
      </c>
      <c r="F14" s="192">
        <v>39.700000000000003</v>
      </c>
      <c r="G14" s="210">
        <v>317000</v>
      </c>
      <c r="H14" s="192">
        <v>102.1</v>
      </c>
      <c r="I14" s="340">
        <v>30.9</v>
      </c>
      <c r="J14" s="1129">
        <v>7.6</v>
      </c>
      <c r="K14" s="1130">
        <v>8.6999999999999993</v>
      </c>
    </row>
    <row r="15" spans="1:31" s="3" customFormat="1" ht="15.75" customHeight="1" x14ac:dyDescent="0.2">
      <c r="A15" s="620" t="s">
        <v>535</v>
      </c>
      <c r="B15" s="638">
        <v>2039</v>
      </c>
      <c r="C15" s="634">
        <v>-0.7</v>
      </c>
      <c r="D15" s="626">
        <v>1223</v>
      </c>
      <c r="E15" s="622">
        <v>3.8</v>
      </c>
      <c r="F15" s="622">
        <v>42.1</v>
      </c>
      <c r="G15" s="626">
        <v>338300</v>
      </c>
      <c r="H15" s="622">
        <v>101.5</v>
      </c>
      <c r="I15" s="629">
        <v>28.1</v>
      </c>
      <c r="J15" s="629">
        <v>7.1</v>
      </c>
      <c r="K15" s="631">
        <v>8</v>
      </c>
    </row>
    <row r="16" spans="1:31" s="3" customFormat="1" ht="15.75" customHeight="1" x14ac:dyDescent="0.2">
      <c r="A16" s="63" t="s">
        <v>536</v>
      </c>
      <c r="B16" s="447">
        <v>3656</v>
      </c>
      <c r="C16" s="339">
        <v>1.3</v>
      </c>
      <c r="D16" s="210">
        <v>1487</v>
      </c>
      <c r="E16" s="192">
        <v>4.5999999999999996</v>
      </c>
      <c r="F16" s="192">
        <v>41.5</v>
      </c>
      <c r="G16" s="210">
        <v>324300</v>
      </c>
      <c r="H16" s="192">
        <v>101.1</v>
      </c>
      <c r="I16" s="340">
        <v>31</v>
      </c>
      <c r="J16" s="340">
        <v>10.8</v>
      </c>
      <c r="K16" s="214">
        <v>8.5</v>
      </c>
    </row>
    <row r="17" spans="1:11" s="3" customFormat="1" ht="15.75" customHeight="1" x14ac:dyDescent="0.2">
      <c r="A17" s="620" t="s">
        <v>708</v>
      </c>
      <c r="B17" s="638">
        <v>2074</v>
      </c>
      <c r="C17" s="634">
        <v>1.02</v>
      </c>
      <c r="D17" s="626">
        <v>1105</v>
      </c>
      <c r="E17" s="622">
        <v>4.0599999999999996</v>
      </c>
      <c r="F17" s="622">
        <v>39.700000000000003</v>
      </c>
      <c r="G17" s="626">
        <v>299400</v>
      </c>
      <c r="H17" s="629">
        <v>100</v>
      </c>
      <c r="I17" s="629">
        <v>34.799999999999997</v>
      </c>
      <c r="J17" s="629">
        <v>14.3</v>
      </c>
      <c r="K17" s="631">
        <v>11.5</v>
      </c>
    </row>
    <row r="18" spans="1:11" s="3" customFormat="1" ht="15.75" customHeight="1" x14ac:dyDescent="0.2">
      <c r="A18" s="63" t="s">
        <v>537</v>
      </c>
      <c r="B18" s="447">
        <v>3272</v>
      </c>
      <c r="C18" s="339">
        <v>-0.1</v>
      </c>
      <c r="D18" s="210">
        <v>1955</v>
      </c>
      <c r="E18" s="192">
        <v>3.75</v>
      </c>
      <c r="F18" s="192">
        <v>42</v>
      </c>
      <c r="G18" s="210">
        <v>328195</v>
      </c>
      <c r="H18" s="192">
        <v>102.3</v>
      </c>
      <c r="I18" s="340">
        <v>25.5</v>
      </c>
      <c r="J18" s="340">
        <v>15.1</v>
      </c>
      <c r="K18" s="214">
        <v>84.8</v>
      </c>
    </row>
    <row r="19" spans="1:11" s="3" customFormat="1" ht="15.75" customHeight="1" x14ac:dyDescent="0.2">
      <c r="A19" s="620" t="s">
        <v>400</v>
      </c>
      <c r="B19" s="638">
        <v>2596</v>
      </c>
      <c r="C19" s="634">
        <v>-0.4</v>
      </c>
      <c r="D19" s="626">
        <v>1317</v>
      </c>
      <c r="E19" s="622">
        <v>3.9</v>
      </c>
      <c r="F19" s="622">
        <v>42.1</v>
      </c>
      <c r="G19" s="626">
        <v>323700</v>
      </c>
      <c r="H19" s="622">
        <v>99.2</v>
      </c>
      <c r="I19" s="629">
        <v>23.5</v>
      </c>
      <c r="J19" s="629">
        <v>10.6</v>
      </c>
      <c r="K19" s="631">
        <v>11.1</v>
      </c>
    </row>
    <row r="20" spans="1:11" s="3" customFormat="1" ht="15.75" customHeight="1" x14ac:dyDescent="0.2">
      <c r="A20" s="63" t="s">
        <v>538</v>
      </c>
      <c r="B20" s="447">
        <v>2349</v>
      </c>
      <c r="C20" s="339">
        <v>-0.2</v>
      </c>
      <c r="D20" s="210">
        <v>1449</v>
      </c>
      <c r="E20" s="192">
        <v>3.9</v>
      </c>
      <c r="F20" s="192">
        <v>42.2</v>
      </c>
      <c r="G20" s="210">
        <v>326847</v>
      </c>
      <c r="H20" s="192">
        <v>99.6</v>
      </c>
      <c r="I20" s="340">
        <v>25.7</v>
      </c>
      <c r="J20" s="340">
        <v>10.6</v>
      </c>
      <c r="K20" s="214">
        <v>12</v>
      </c>
    </row>
    <row r="21" spans="1:11" s="3" customFormat="1" ht="15.75" customHeight="1" x14ac:dyDescent="0.2">
      <c r="A21" s="620" t="s">
        <v>539</v>
      </c>
      <c r="B21" s="638">
        <v>2299</v>
      </c>
      <c r="C21" s="634">
        <v>4.2999999999999997E-2</v>
      </c>
      <c r="D21" s="626">
        <v>1281</v>
      </c>
      <c r="E21" s="622">
        <v>3.6</v>
      </c>
      <c r="F21" s="622">
        <v>42</v>
      </c>
      <c r="G21" s="626">
        <v>322000</v>
      </c>
      <c r="H21" s="629">
        <v>102.2</v>
      </c>
      <c r="I21" s="629">
        <v>29.4</v>
      </c>
      <c r="J21" s="629">
        <v>10.1</v>
      </c>
      <c r="K21" s="631">
        <v>10.9</v>
      </c>
    </row>
    <row r="22" spans="1:11" s="3" customFormat="1" ht="15.75" customHeight="1" x14ac:dyDescent="0.2">
      <c r="A22" s="63" t="s">
        <v>707</v>
      </c>
      <c r="B22" s="447">
        <v>4636</v>
      </c>
      <c r="C22" s="339">
        <v>1</v>
      </c>
      <c r="D22" s="210">
        <v>1670</v>
      </c>
      <c r="E22" s="192">
        <v>2.8</v>
      </c>
      <c r="F22" s="192">
        <v>39.6</v>
      </c>
      <c r="G22" s="210">
        <v>314703</v>
      </c>
      <c r="H22" s="192">
        <v>103.4</v>
      </c>
      <c r="I22" s="340">
        <v>28.3</v>
      </c>
      <c r="J22" s="340">
        <v>12</v>
      </c>
      <c r="K22" s="214">
        <v>9</v>
      </c>
    </row>
    <row r="23" spans="1:11" s="3" customFormat="1" ht="15.75" customHeight="1" x14ac:dyDescent="0.2">
      <c r="A23" s="620" t="s">
        <v>540</v>
      </c>
      <c r="B23" s="638">
        <v>2808</v>
      </c>
      <c r="C23" s="634">
        <v>0.2</v>
      </c>
      <c r="D23" s="626">
        <v>1006</v>
      </c>
      <c r="E23" s="622">
        <v>2.9</v>
      </c>
      <c r="F23" s="622">
        <v>39.4</v>
      </c>
      <c r="G23" s="626">
        <v>308000</v>
      </c>
      <c r="H23" s="622">
        <v>102.8</v>
      </c>
      <c r="I23" s="629">
        <v>30.2</v>
      </c>
      <c r="J23" s="629">
        <v>19.899999999999999</v>
      </c>
      <c r="K23" s="631">
        <v>14.3</v>
      </c>
    </row>
    <row r="24" spans="1:11" s="3" customFormat="1" ht="15.75" customHeight="1" x14ac:dyDescent="0.2">
      <c r="A24" s="63" t="s">
        <v>541</v>
      </c>
      <c r="B24" s="447">
        <v>4982</v>
      </c>
      <c r="C24" s="339">
        <v>0.9</v>
      </c>
      <c r="D24" s="210">
        <v>1984</v>
      </c>
      <c r="E24" s="192">
        <v>3.1</v>
      </c>
      <c r="F24" s="595">
        <v>39.1</v>
      </c>
      <c r="G24" s="210">
        <v>298100</v>
      </c>
      <c r="H24" s="192">
        <v>100.1</v>
      </c>
      <c r="I24" s="340">
        <v>31.2</v>
      </c>
      <c r="J24" s="340">
        <v>7.9</v>
      </c>
      <c r="K24" s="214">
        <v>10.4</v>
      </c>
    </row>
    <row r="25" spans="1:11" s="3" customFormat="1" ht="15.75" customHeight="1" x14ac:dyDescent="0.2">
      <c r="A25" s="620" t="s">
        <v>223</v>
      </c>
      <c r="B25" s="344">
        <v>2725</v>
      </c>
      <c r="C25" s="634">
        <v>1</v>
      </c>
      <c r="D25" s="346">
        <v>1227</v>
      </c>
      <c r="E25" s="345">
        <v>2.9</v>
      </c>
      <c r="F25" s="345">
        <v>39.799999999999997</v>
      </c>
      <c r="G25" s="346">
        <v>303900</v>
      </c>
      <c r="H25" s="345">
        <v>102.1</v>
      </c>
      <c r="I25" s="355">
        <v>35.200000000000003</v>
      </c>
      <c r="J25" s="355">
        <v>14.6</v>
      </c>
      <c r="K25" s="353">
        <v>15.5</v>
      </c>
    </row>
    <row r="26" spans="1:11" s="3" customFormat="1" ht="15.75" customHeight="1" x14ac:dyDescent="0.2">
      <c r="A26" s="63" t="s">
        <v>542</v>
      </c>
      <c r="B26" s="447">
        <v>2828</v>
      </c>
      <c r="C26" s="339">
        <v>0</v>
      </c>
      <c r="D26" s="210">
        <v>1981</v>
      </c>
      <c r="E26" s="192">
        <v>3.5</v>
      </c>
      <c r="F26" s="595">
        <v>42.8</v>
      </c>
      <c r="G26" s="210">
        <v>322100</v>
      </c>
      <c r="H26" s="192">
        <v>98.2</v>
      </c>
      <c r="I26" s="340">
        <v>25.6</v>
      </c>
      <c r="J26" s="340">
        <v>13.7</v>
      </c>
      <c r="K26" s="214">
        <v>13.4</v>
      </c>
    </row>
    <row r="27" spans="1:11" s="3" customFormat="1" ht="15.75" customHeight="1" x14ac:dyDescent="0.2">
      <c r="A27" s="620" t="s">
        <v>543</v>
      </c>
      <c r="B27" s="344">
        <v>3297</v>
      </c>
      <c r="C27" s="354">
        <v>-0.5</v>
      </c>
      <c r="D27" s="346">
        <v>1544</v>
      </c>
      <c r="E27" s="345">
        <v>3.8</v>
      </c>
      <c r="F27" s="345">
        <v>42.6</v>
      </c>
      <c r="G27" s="346">
        <v>318100</v>
      </c>
      <c r="H27" s="345">
        <v>101</v>
      </c>
      <c r="I27" s="355">
        <v>29</v>
      </c>
      <c r="J27" s="867">
        <v>10.4</v>
      </c>
      <c r="K27" s="353">
        <v>11.9</v>
      </c>
    </row>
    <row r="28" spans="1:11" s="3" customFormat="1" ht="15.75" customHeight="1" x14ac:dyDescent="0.2">
      <c r="A28" s="63" t="s">
        <v>227</v>
      </c>
      <c r="B28" s="447">
        <v>3982</v>
      </c>
      <c r="C28" s="339">
        <v>1.9</v>
      </c>
      <c r="D28" s="210">
        <v>1419</v>
      </c>
      <c r="E28" s="192">
        <v>3.4</v>
      </c>
      <c r="F28" s="595">
        <v>40.799999999999997</v>
      </c>
      <c r="G28" s="210">
        <v>321600</v>
      </c>
      <c r="H28" s="192">
        <v>100.4</v>
      </c>
      <c r="I28" s="340">
        <v>26.8</v>
      </c>
      <c r="J28" s="340">
        <v>15.7</v>
      </c>
      <c r="K28" s="214">
        <v>11.1</v>
      </c>
    </row>
    <row r="29" spans="1:11" s="3" customFormat="1" ht="15.75" customHeight="1" x14ac:dyDescent="0.2">
      <c r="A29" s="620" t="s">
        <v>544</v>
      </c>
      <c r="B29" s="344">
        <v>3241</v>
      </c>
      <c r="C29" s="354">
        <v>-0.4</v>
      </c>
      <c r="D29" s="346">
        <v>1367</v>
      </c>
      <c r="E29" s="345">
        <v>3</v>
      </c>
      <c r="F29" s="345">
        <v>41.3</v>
      </c>
      <c r="G29" s="346">
        <v>317900</v>
      </c>
      <c r="H29" s="345">
        <v>99.3</v>
      </c>
      <c r="I29" s="355">
        <v>26.2</v>
      </c>
      <c r="J29" s="355">
        <v>10.8</v>
      </c>
      <c r="K29" s="353">
        <v>7</v>
      </c>
    </row>
    <row r="30" spans="1:11" s="3" customFormat="1" ht="15.75" customHeight="1" x14ac:dyDescent="0.2">
      <c r="A30" s="63" t="s">
        <v>706</v>
      </c>
      <c r="B30" s="447">
        <v>2351</v>
      </c>
      <c r="C30" s="339">
        <v>-2.4</v>
      </c>
      <c r="D30" s="210">
        <v>1404</v>
      </c>
      <c r="E30" s="192">
        <v>5.3</v>
      </c>
      <c r="F30" s="595">
        <v>41.8</v>
      </c>
      <c r="G30" s="210">
        <v>325400</v>
      </c>
      <c r="H30" s="192">
        <v>100.8</v>
      </c>
      <c r="I30" s="340">
        <v>29.1</v>
      </c>
      <c r="J30" s="340">
        <v>17.8</v>
      </c>
      <c r="K30" s="214">
        <v>12.2</v>
      </c>
    </row>
    <row r="31" spans="1:11" s="3" customFormat="1" ht="15.75" customHeight="1" x14ac:dyDescent="0.2">
      <c r="A31" s="620" t="s">
        <v>705</v>
      </c>
      <c r="B31" s="344">
        <v>1760</v>
      </c>
      <c r="C31" s="354">
        <v>0.5</v>
      </c>
      <c r="D31" s="346">
        <v>784</v>
      </c>
      <c r="E31" s="345">
        <v>4.2</v>
      </c>
      <c r="F31" s="345">
        <v>42.8</v>
      </c>
      <c r="G31" s="346">
        <v>318900</v>
      </c>
      <c r="H31" s="345">
        <v>98.7</v>
      </c>
      <c r="I31" s="355">
        <v>23.6</v>
      </c>
      <c r="J31" s="355">
        <v>7.1</v>
      </c>
      <c r="K31" s="353">
        <v>4.3</v>
      </c>
    </row>
    <row r="32" spans="1:11" s="3" customFormat="1" ht="15.75" customHeight="1" x14ac:dyDescent="0.2">
      <c r="A32" s="63" t="s">
        <v>278</v>
      </c>
      <c r="B32" s="447">
        <v>2811</v>
      </c>
      <c r="C32" s="339">
        <v>-0.3</v>
      </c>
      <c r="D32" s="210">
        <v>1547</v>
      </c>
      <c r="E32" s="192">
        <v>4.1100000000000003</v>
      </c>
      <c r="F32" s="595">
        <v>44.5</v>
      </c>
      <c r="G32" s="210">
        <v>340700</v>
      </c>
      <c r="H32" s="192">
        <v>100</v>
      </c>
      <c r="I32" s="340">
        <v>34</v>
      </c>
      <c r="J32" s="340">
        <v>7.9</v>
      </c>
      <c r="K32" s="214">
        <v>6.4</v>
      </c>
    </row>
    <row r="33" spans="1:11" s="3" customFormat="1" ht="15.75" customHeight="1" x14ac:dyDescent="0.2">
      <c r="A33" s="620" t="s">
        <v>239</v>
      </c>
      <c r="B33" s="344">
        <v>4085</v>
      </c>
      <c r="C33" s="354">
        <v>6.5</v>
      </c>
      <c r="D33" s="346">
        <v>1388</v>
      </c>
      <c r="E33" s="345">
        <v>3.4</v>
      </c>
      <c r="F33" s="345">
        <v>41.1</v>
      </c>
      <c r="G33" s="346">
        <v>321900</v>
      </c>
      <c r="H33" s="345">
        <v>101.1</v>
      </c>
      <c r="I33" s="355">
        <v>28.1</v>
      </c>
      <c r="J33" s="355">
        <v>12.8</v>
      </c>
      <c r="K33" s="559">
        <v>7.7</v>
      </c>
    </row>
    <row r="34" spans="1:11" s="3" customFormat="1" ht="15.75" customHeight="1" x14ac:dyDescent="0.2">
      <c r="A34" s="63" t="s">
        <v>545</v>
      </c>
      <c r="B34" s="447">
        <v>3682</v>
      </c>
      <c r="C34" s="339">
        <v>1.4</v>
      </c>
      <c r="D34" s="210">
        <v>1231</v>
      </c>
      <c r="E34" s="192">
        <v>3.2</v>
      </c>
      <c r="F34" s="595">
        <v>39.1</v>
      </c>
      <c r="G34" s="210">
        <v>320258</v>
      </c>
      <c r="H34" s="192">
        <v>100</v>
      </c>
      <c r="I34" s="340">
        <v>30.2</v>
      </c>
      <c r="J34" s="340">
        <v>13.1</v>
      </c>
      <c r="K34" s="214">
        <v>12.1</v>
      </c>
    </row>
    <row r="35" spans="1:11" s="3" customFormat="1" ht="15.75" customHeight="1" x14ac:dyDescent="0.2">
      <c r="A35" s="620" t="s">
        <v>237</v>
      </c>
      <c r="B35" s="344">
        <v>3842</v>
      </c>
      <c r="C35" s="354">
        <v>2</v>
      </c>
      <c r="D35" s="346">
        <v>1078</v>
      </c>
      <c r="E35" s="345">
        <v>2.8</v>
      </c>
      <c r="F35" s="345">
        <v>39.299999999999997</v>
      </c>
      <c r="G35" s="1125">
        <v>304600</v>
      </c>
      <c r="H35" s="345">
        <v>101.3</v>
      </c>
      <c r="I35" s="355">
        <v>26.6</v>
      </c>
      <c r="J35" s="355">
        <v>15.5</v>
      </c>
      <c r="K35" s="559">
        <v>13.6</v>
      </c>
    </row>
    <row r="36" spans="1:11" s="3" customFormat="1" ht="15.75" customHeight="1" x14ac:dyDescent="0.2">
      <c r="A36" s="63" t="s">
        <v>229</v>
      </c>
      <c r="B36" s="447">
        <v>3388</v>
      </c>
      <c r="C36" s="339">
        <v>-0.18</v>
      </c>
      <c r="D36" s="210">
        <v>1474</v>
      </c>
      <c r="E36" s="192">
        <v>3.47</v>
      </c>
      <c r="F36" s="595">
        <v>41.5</v>
      </c>
      <c r="G36" s="210">
        <v>320600</v>
      </c>
      <c r="H36" s="192">
        <v>100.3</v>
      </c>
      <c r="I36" s="340">
        <v>27.2</v>
      </c>
      <c r="J36" s="340">
        <v>8.6999999999999993</v>
      </c>
      <c r="K36" s="214">
        <v>6.5</v>
      </c>
    </row>
    <row r="37" spans="1:11" s="3" customFormat="1" ht="15.75" customHeight="1" x14ac:dyDescent="0.2">
      <c r="A37" s="620" t="s">
        <v>248</v>
      </c>
      <c r="B37" s="344">
        <v>2258</v>
      </c>
      <c r="C37" s="354">
        <f>((B37/2343)-1)*100</f>
        <v>-3.6278275714895392</v>
      </c>
      <c r="D37" s="346">
        <v>1057</v>
      </c>
      <c r="E37" s="345">
        <f>D37/342695*1000</f>
        <v>3.0843753191613534</v>
      </c>
      <c r="F37" s="345">
        <v>41.8</v>
      </c>
      <c r="G37" s="626">
        <v>319300</v>
      </c>
      <c r="H37" s="345">
        <v>100</v>
      </c>
      <c r="I37" s="355">
        <v>32.5</v>
      </c>
      <c r="J37" s="355">
        <v>16.2</v>
      </c>
      <c r="K37" s="353">
        <v>6.6</v>
      </c>
    </row>
    <row r="38" spans="1:11" s="3" customFormat="1" ht="15.75" customHeight="1" x14ac:dyDescent="0.2">
      <c r="A38" s="63" t="s">
        <v>546</v>
      </c>
      <c r="B38" s="447">
        <v>3525</v>
      </c>
      <c r="C38" s="339">
        <v>-0.6</v>
      </c>
      <c r="D38" s="210">
        <v>1058</v>
      </c>
      <c r="E38" s="192">
        <v>2.6</v>
      </c>
      <c r="F38" s="595">
        <v>42.3</v>
      </c>
      <c r="G38" s="210">
        <v>324400</v>
      </c>
      <c r="H38" s="192">
        <v>100.4</v>
      </c>
      <c r="I38" s="340">
        <v>30.3</v>
      </c>
      <c r="J38" s="340">
        <v>23.4</v>
      </c>
      <c r="K38" s="214">
        <v>15.9</v>
      </c>
    </row>
    <row r="39" spans="1:11" s="3" customFormat="1" ht="15.75" customHeight="1" x14ac:dyDescent="0.2">
      <c r="A39" s="620" t="s">
        <v>709</v>
      </c>
      <c r="B39" s="344">
        <v>2745</v>
      </c>
      <c r="C39" s="354">
        <v>0.51</v>
      </c>
      <c r="D39" s="346">
        <v>1417</v>
      </c>
      <c r="E39" s="345">
        <v>3.81</v>
      </c>
      <c r="F39" s="345">
        <v>42</v>
      </c>
      <c r="G39" s="346">
        <v>315100</v>
      </c>
      <c r="H39" s="345">
        <v>100.9</v>
      </c>
      <c r="I39" s="355">
        <v>34.5</v>
      </c>
      <c r="J39" s="355">
        <v>24.73</v>
      </c>
      <c r="K39" s="353">
        <v>21.99</v>
      </c>
    </row>
    <row r="40" spans="1:11" s="3" customFormat="1" ht="15.75" customHeight="1" x14ac:dyDescent="0.2">
      <c r="A40" s="63" t="s">
        <v>547</v>
      </c>
      <c r="B40" s="447">
        <v>2487</v>
      </c>
      <c r="C40" s="339">
        <v>-1.3</v>
      </c>
      <c r="D40" s="210">
        <v>1142</v>
      </c>
      <c r="E40" s="192">
        <v>3.2</v>
      </c>
      <c r="F40" s="595">
        <v>40.51</v>
      </c>
      <c r="G40" s="210">
        <v>303000</v>
      </c>
      <c r="H40" s="192">
        <v>98.5</v>
      </c>
      <c r="I40" s="340">
        <v>28.9</v>
      </c>
      <c r="J40" s="340">
        <v>14.1</v>
      </c>
      <c r="K40" s="214">
        <v>13.5</v>
      </c>
    </row>
    <row r="41" spans="1:11" s="3" customFormat="1" ht="15.75" customHeight="1" x14ac:dyDescent="0.2">
      <c r="A41" s="620" t="s">
        <v>548</v>
      </c>
      <c r="B41" s="638">
        <v>2925</v>
      </c>
      <c r="C41" s="634">
        <v>0.51</v>
      </c>
      <c r="D41" s="626">
        <v>1334</v>
      </c>
      <c r="E41" s="622">
        <v>3.31</v>
      </c>
      <c r="F41" s="622">
        <v>43.8</v>
      </c>
      <c r="G41" s="626">
        <v>312300</v>
      </c>
      <c r="H41" s="622">
        <v>96.4</v>
      </c>
      <c r="I41" s="629">
        <v>34.299999999999997</v>
      </c>
      <c r="J41" s="629">
        <v>18.5</v>
      </c>
      <c r="K41" s="631">
        <v>13.8</v>
      </c>
    </row>
    <row r="42" spans="1:11" s="3" customFormat="1" ht="15.75" customHeight="1" x14ac:dyDescent="0.2">
      <c r="A42" s="63" t="s">
        <v>704</v>
      </c>
      <c r="B42" s="447">
        <v>2370</v>
      </c>
      <c r="C42" s="339">
        <v>-0.3</v>
      </c>
      <c r="D42" s="210">
        <v>888</v>
      </c>
      <c r="E42" s="192">
        <v>3.3</v>
      </c>
      <c r="F42" s="192">
        <v>41.7</v>
      </c>
      <c r="G42" s="210">
        <v>314500</v>
      </c>
      <c r="H42" s="192">
        <v>98.9</v>
      </c>
      <c r="I42" s="340">
        <v>34.5</v>
      </c>
      <c r="J42" s="340">
        <v>15.8</v>
      </c>
      <c r="K42" s="214">
        <v>11.4</v>
      </c>
    </row>
    <row r="43" spans="1:11" s="3" customFormat="1" ht="15.75" customHeight="1" x14ac:dyDescent="0.2">
      <c r="A43" s="620" t="s">
        <v>703</v>
      </c>
      <c r="B43" s="638">
        <v>1175</v>
      </c>
      <c r="C43" s="634">
        <v>3</v>
      </c>
      <c r="D43" s="626">
        <v>726</v>
      </c>
      <c r="E43" s="622">
        <v>3.1</v>
      </c>
      <c r="F43" s="622">
        <v>42.1</v>
      </c>
      <c r="G43" s="626">
        <v>309700</v>
      </c>
      <c r="H43" s="622">
        <v>97.7</v>
      </c>
      <c r="I43" s="629">
        <v>26.6</v>
      </c>
      <c r="J43" s="629">
        <v>17.399999999999999</v>
      </c>
      <c r="K43" s="631">
        <v>17.399999999999999</v>
      </c>
    </row>
    <row r="44" spans="1:11" s="3" customFormat="1" ht="15.75" customHeight="1" x14ac:dyDescent="0.2">
      <c r="A44" s="63" t="s">
        <v>549</v>
      </c>
      <c r="B44" s="447">
        <v>2977</v>
      </c>
      <c r="C44" s="339">
        <f>B44/2995*100-100</f>
        <v>-0.60100166944909006</v>
      </c>
      <c r="D44" s="210">
        <v>1519</v>
      </c>
      <c r="E44" s="192">
        <f>D44/489462*1000</f>
        <v>3.1034074146716191</v>
      </c>
      <c r="F44" s="192">
        <v>41.2</v>
      </c>
      <c r="G44" s="210">
        <v>318000</v>
      </c>
      <c r="H44" s="192">
        <v>102.2</v>
      </c>
      <c r="I44" s="340">
        <v>31</v>
      </c>
      <c r="J44" s="340">
        <v>11.8</v>
      </c>
      <c r="K44" s="214">
        <v>8.8000000000000007</v>
      </c>
    </row>
    <row r="45" spans="1:11" s="3" customFormat="1" ht="15.75" customHeight="1" x14ac:dyDescent="0.2">
      <c r="A45" s="620" t="s">
        <v>550</v>
      </c>
      <c r="B45" s="344">
        <v>3898</v>
      </c>
      <c r="C45" s="354">
        <v>0.7</v>
      </c>
      <c r="D45" s="346">
        <v>1810</v>
      </c>
      <c r="E45" s="345">
        <v>3.4</v>
      </c>
      <c r="F45" s="345">
        <v>43.6</v>
      </c>
      <c r="G45" s="346">
        <v>337400</v>
      </c>
      <c r="H45" s="345">
        <v>101.3</v>
      </c>
      <c r="I45" s="355">
        <v>31.5</v>
      </c>
      <c r="J45" s="355">
        <v>8.4</v>
      </c>
      <c r="K45" s="353">
        <v>7.7</v>
      </c>
    </row>
    <row r="46" spans="1:11" s="3" customFormat="1" ht="15.75" customHeight="1" x14ac:dyDescent="0.2">
      <c r="A46" s="63" t="s">
        <v>551</v>
      </c>
      <c r="B46" s="447">
        <v>3245</v>
      </c>
      <c r="C46" s="339">
        <v>0.87</v>
      </c>
      <c r="D46" s="210">
        <v>1554</v>
      </c>
      <c r="E46" s="192">
        <v>3.3559999999999999</v>
      </c>
      <c r="F46" s="595">
        <v>40.213052338052336</v>
      </c>
      <c r="G46" s="210">
        <v>302400</v>
      </c>
      <c r="H46" s="192">
        <v>99</v>
      </c>
      <c r="I46" s="340">
        <v>36.6</v>
      </c>
      <c r="J46" s="340">
        <v>9.5</v>
      </c>
      <c r="K46" s="214">
        <v>9.9</v>
      </c>
    </row>
    <row r="47" spans="1:11" s="3" customFormat="1" ht="15.75" customHeight="1" x14ac:dyDescent="0.2">
      <c r="A47" s="620" t="s">
        <v>702</v>
      </c>
      <c r="B47" s="344">
        <v>2004</v>
      </c>
      <c r="C47" s="354">
        <v>0.5</v>
      </c>
      <c r="D47" s="346">
        <v>1237</v>
      </c>
      <c r="E47" s="345">
        <v>4</v>
      </c>
      <c r="F47" s="345">
        <v>44.1</v>
      </c>
      <c r="G47" s="346">
        <v>333800</v>
      </c>
      <c r="H47" s="355">
        <v>100.1</v>
      </c>
      <c r="I47" s="396">
        <v>28.8</v>
      </c>
      <c r="J47" s="355">
        <v>21.4</v>
      </c>
      <c r="K47" s="353">
        <v>17.2</v>
      </c>
    </row>
    <row r="48" spans="1:11" s="3" customFormat="1" ht="15.75" customHeight="1" x14ac:dyDescent="0.2">
      <c r="A48" s="63" t="s">
        <v>552</v>
      </c>
      <c r="B48" s="447">
        <v>3810</v>
      </c>
      <c r="C48" s="339">
        <v>0.6</v>
      </c>
      <c r="D48" s="210">
        <v>1603</v>
      </c>
      <c r="E48" s="192">
        <v>3.3</v>
      </c>
      <c r="F48" s="595">
        <v>39.799999999999997</v>
      </c>
      <c r="G48" s="210">
        <v>310200</v>
      </c>
      <c r="H48" s="192">
        <v>101.2</v>
      </c>
      <c r="I48" s="340">
        <v>32.799999999999997</v>
      </c>
      <c r="J48" s="340">
        <v>13.1</v>
      </c>
      <c r="K48" s="214">
        <v>10.5</v>
      </c>
    </row>
    <row r="49" spans="1:11" s="3" customFormat="1" ht="15.75" customHeight="1" x14ac:dyDescent="0.2">
      <c r="A49" s="620" t="s">
        <v>231</v>
      </c>
      <c r="B49" s="638">
        <v>2722</v>
      </c>
      <c r="C49" s="634">
        <v>-2.8</v>
      </c>
      <c r="D49" s="626">
        <v>1157</v>
      </c>
      <c r="E49" s="622">
        <v>3.2</v>
      </c>
      <c r="F49" s="622">
        <v>41.6</v>
      </c>
      <c r="G49" s="626">
        <v>311400</v>
      </c>
      <c r="H49" s="622">
        <v>98.1</v>
      </c>
      <c r="I49" s="629">
        <v>33.799999999999997</v>
      </c>
      <c r="J49" s="629">
        <v>15.5</v>
      </c>
      <c r="K49" s="631">
        <v>19.5</v>
      </c>
    </row>
    <row r="50" spans="1:11" s="3" customFormat="1" ht="15.75" customHeight="1" x14ac:dyDescent="0.2">
      <c r="A50" s="63" t="s">
        <v>553</v>
      </c>
      <c r="B50" s="447">
        <v>2874</v>
      </c>
      <c r="C50" s="339">
        <v>-1.44</v>
      </c>
      <c r="D50" s="210">
        <v>1425</v>
      </c>
      <c r="E50" s="192">
        <v>3.8740000000000001</v>
      </c>
      <c r="F50" s="595">
        <v>43.1</v>
      </c>
      <c r="G50" s="210">
        <v>326357</v>
      </c>
      <c r="H50" s="192">
        <v>99.9</v>
      </c>
      <c r="I50" s="340">
        <v>29.8</v>
      </c>
      <c r="J50" s="340">
        <v>6.6</v>
      </c>
      <c r="K50" s="214">
        <v>7.6</v>
      </c>
    </row>
    <row r="51" spans="1:11" s="3" customFormat="1" ht="15.75" customHeight="1" x14ac:dyDescent="0.2">
      <c r="A51" s="620" t="s">
        <v>701</v>
      </c>
      <c r="B51" s="344">
        <v>1906</v>
      </c>
      <c r="C51" s="354">
        <v>-0.4</v>
      </c>
      <c r="D51" s="346">
        <v>844</v>
      </c>
      <c r="E51" s="345">
        <v>4.5</v>
      </c>
      <c r="F51" s="345">
        <v>43.4</v>
      </c>
      <c r="G51" s="346">
        <v>321801</v>
      </c>
      <c r="H51" s="345">
        <v>97.1</v>
      </c>
      <c r="I51" s="355">
        <v>31.2</v>
      </c>
      <c r="J51" s="355">
        <v>16</v>
      </c>
      <c r="K51" s="353">
        <v>14.3</v>
      </c>
    </row>
    <row r="52" spans="1:11" s="3" customFormat="1" ht="15.75" customHeight="1" x14ac:dyDescent="0.2">
      <c r="A52" s="63" t="s">
        <v>700</v>
      </c>
      <c r="B52" s="279">
        <v>2460</v>
      </c>
      <c r="C52" s="299">
        <v>1.2</v>
      </c>
      <c r="D52" s="539">
        <v>1058</v>
      </c>
      <c r="E52" s="280">
        <v>5.2</v>
      </c>
      <c r="F52" s="595">
        <v>44.6</v>
      </c>
      <c r="G52" s="284">
        <v>332979</v>
      </c>
      <c r="H52" s="595">
        <v>98.8</v>
      </c>
      <c r="I52" s="304">
        <v>35.4</v>
      </c>
      <c r="J52" s="304">
        <v>18.899999999999999</v>
      </c>
      <c r="K52" s="298">
        <v>14.7</v>
      </c>
    </row>
    <row r="53" spans="1:11" s="3" customFormat="1" ht="15.75" customHeight="1" x14ac:dyDescent="0.2">
      <c r="A53" s="620" t="s">
        <v>233</v>
      </c>
      <c r="B53" s="344">
        <v>3443</v>
      </c>
      <c r="C53" s="354">
        <v>1.3</v>
      </c>
      <c r="D53" s="346">
        <v>1644</v>
      </c>
      <c r="E53" s="345">
        <v>3.4</v>
      </c>
      <c r="F53" s="345">
        <v>42.4</v>
      </c>
      <c r="G53" s="346">
        <v>333900</v>
      </c>
      <c r="H53" s="345">
        <v>102.5</v>
      </c>
      <c r="I53" s="355">
        <v>30.2</v>
      </c>
      <c r="J53" s="345">
        <v>8.6</v>
      </c>
      <c r="K53" s="353">
        <v>5.8</v>
      </c>
    </row>
    <row r="54" spans="1:11" s="3" customFormat="1" ht="15.75" customHeight="1" x14ac:dyDescent="0.2">
      <c r="A54" s="63" t="s">
        <v>699</v>
      </c>
      <c r="B54" s="279">
        <v>1864</v>
      </c>
      <c r="C54" s="299">
        <v>-3.2</v>
      </c>
      <c r="D54" s="284">
        <v>962</v>
      </c>
      <c r="E54" s="280">
        <v>4.3</v>
      </c>
      <c r="F54" s="595">
        <v>46.5</v>
      </c>
      <c r="G54" s="284">
        <v>355600</v>
      </c>
      <c r="H54" s="280">
        <v>99.3</v>
      </c>
      <c r="I54" s="304">
        <v>23.4</v>
      </c>
      <c r="J54" s="280">
        <v>5.5</v>
      </c>
      <c r="K54" s="298">
        <v>4.5</v>
      </c>
    </row>
    <row r="55" spans="1:11" s="3" customFormat="1" ht="15.75" customHeight="1" x14ac:dyDescent="0.2">
      <c r="A55" s="620" t="s">
        <v>270</v>
      </c>
      <c r="B55" s="344">
        <v>4102</v>
      </c>
      <c r="C55" s="354">
        <v>0.6</v>
      </c>
      <c r="D55" s="346">
        <v>1683</v>
      </c>
      <c r="E55" s="345">
        <v>3.6</v>
      </c>
      <c r="F55" s="345">
        <v>40.799999999999997</v>
      </c>
      <c r="G55" s="346">
        <v>315200</v>
      </c>
      <c r="H55" s="345">
        <v>100.9</v>
      </c>
      <c r="I55" s="355">
        <v>24.3</v>
      </c>
      <c r="J55" s="345">
        <v>15.6</v>
      </c>
      <c r="K55" s="353">
        <v>11.2</v>
      </c>
    </row>
    <row r="56" spans="1:11" s="3" customFormat="1" ht="15.75" customHeight="1" x14ac:dyDescent="0.2">
      <c r="A56" s="63" t="s">
        <v>289</v>
      </c>
      <c r="B56" s="447">
        <v>2676</v>
      </c>
      <c r="C56" s="339">
        <v>0</v>
      </c>
      <c r="D56" s="210">
        <v>1384</v>
      </c>
      <c r="E56" s="192">
        <v>5.3</v>
      </c>
      <c r="F56" s="595">
        <v>42</v>
      </c>
      <c r="G56" s="594">
        <v>325600</v>
      </c>
      <c r="H56" s="192">
        <v>100.1</v>
      </c>
      <c r="I56" s="340">
        <v>28.7</v>
      </c>
      <c r="J56" s="192">
        <v>11.3</v>
      </c>
      <c r="K56" s="214">
        <v>12.4</v>
      </c>
    </row>
    <row r="57" spans="1:11" s="3" customFormat="1" ht="15.75" customHeight="1" x14ac:dyDescent="0.2">
      <c r="A57" s="620" t="s">
        <v>235</v>
      </c>
      <c r="B57" s="344">
        <v>3648</v>
      </c>
      <c r="C57" s="354">
        <v>0.1</v>
      </c>
      <c r="D57" s="346">
        <v>1404</v>
      </c>
      <c r="E57" s="345">
        <v>3.3</v>
      </c>
      <c r="F57" s="345">
        <v>41.5</v>
      </c>
      <c r="G57" s="346">
        <v>316500</v>
      </c>
      <c r="H57" s="345">
        <v>101</v>
      </c>
      <c r="I57" s="355">
        <v>38.9</v>
      </c>
      <c r="J57" s="345">
        <v>14.3</v>
      </c>
      <c r="K57" s="353">
        <v>11.1</v>
      </c>
    </row>
    <row r="58" spans="1:11" s="3" customFormat="1" ht="15.75" customHeight="1" x14ac:dyDescent="0.2">
      <c r="A58" s="63" t="s">
        <v>280</v>
      </c>
      <c r="B58" s="447">
        <v>3290</v>
      </c>
      <c r="C58" s="339">
        <v>-0.09</v>
      </c>
      <c r="D58" s="210">
        <v>1885</v>
      </c>
      <c r="E58" s="192">
        <v>3.7</v>
      </c>
      <c r="F58" s="595">
        <v>42.1</v>
      </c>
      <c r="G58" s="210">
        <v>320200</v>
      </c>
      <c r="H58" s="192">
        <v>99.8</v>
      </c>
      <c r="I58" s="340">
        <v>38.700000000000003</v>
      </c>
      <c r="J58" s="192">
        <v>8.1</v>
      </c>
      <c r="K58" s="214">
        <v>3.2</v>
      </c>
    </row>
    <row r="59" spans="1:11" s="3" customFormat="1" ht="15.75" customHeight="1" x14ac:dyDescent="0.2">
      <c r="A59" s="620" t="s">
        <v>281</v>
      </c>
      <c r="B59" s="344">
        <v>2841</v>
      </c>
      <c r="C59" s="345">
        <f>1.00070447340613-1</f>
        <v>7.0447340612989073E-4</v>
      </c>
      <c r="D59" s="346">
        <v>1424</v>
      </c>
      <c r="E59" s="345">
        <f>+D59/328077*1000</f>
        <v>4.3404444688289638</v>
      </c>
      <c r="F59" s="345">
        <v>42.3</v>
      </c>
      <c r="G59" s="346">
        <v>322000</v>
      </c>
      <c r="H59" s="345">
        <v>99.3</v>
      </c>
      <c r="I59" s="355">
        <v>30.1</v>
      </c>
      <c r="J59" s="355">
        <v>11.6</v>
      </c>
      <c r="K59" s="353">
        <v>14.3</v>
      </c>
    </row>
    <row r="60" spans="1:11" s="3" customFormat="1" ht="15.75" customHeight="1" x14ac:dyDescent="0.2">
      <c r="A60" s="63" t="s">
        <v>287</v>
      </c>
      <c r="B60" s="447">
        <v>1885</v>
      </c>
      <c r="C60" s="589">
        <v>-0.1</v>
      </c>
      <c r="D60" s="548">
        <v>1352</v>
      </c>
      <c r="E60" s="192">
        <v>4.4000000000000004</v>
      </c>
      <c r="F60" s="595">
        <v>42.4</v>
      </c>
      <c r="G60" s="210">
        <v>324400</v>
      </c>
      <c r="H60" s="192">
        <v>99.5</v>
      </c>
      <c r="I60" s="340">
        <v>43.7</v>
      </c>
      <c r="J60" s="340">
        <v>13.2</v>
      </c>
      <c r="K60" s="214">
        <v>11.2</v>
      </c>
    </row>
    <row r="61" spans="1:11" s="3" customFormat="1" ht="15.75" customHeight="1" x14ac:dyDescent="0.2">
      <c r="A61" s="620" t="s">
        <v>384</v>
      </c>
      <c r="B61" s="344">
        <v>3137</v>
      </c>
      <c r="C61" s="354">
        <v>1.3</v>
      </c>
      <c r="D61" s="346">
        <v>1720</v>
      </c>
      <c r="E61" s="345">
        <v>4.0999999999999996</v>
      </c>
      <c r="F61" s="345">
        <v>41.8</v>
      </c>
      <c r="G61" s="346">
        <v>316400</v>
      </c>
      <c r="H61" s="345">
        <v>98.9</v>
      </c>
      <c r="I61" s="355">
        <v>22.3</v>
      </c>
      <c r="J61" s="355">
        <v>12.7</v>
      </c>
      <c r="K61" s="353">
        <v>16.600000000000001</v>
      </c>
    </row>
    <row r="62" spans="1:11" s="3" customFormat="1" ht="15.75" customHeight="1" x14ac:dyDescent="0.2">
      <c r="A62" s="63" t="s">
        <v>698</v>
      </c>
      <c r="B62" s="279">
        <v>2456</v>
      </c>
      <c r="C62" s="299">
        <v>-1.4</v>
      </c>
      <c r="D62" s="548">
        <v>1227</v>
      </c>
      <c r="E62" s="192">
        <v>4.8</v>
      </c>
      <c r="F62" s="595">
        <v>42</v>
      </c>
      <c r="G62" s="284">
        <v>323500</v>
      </c>
      <c r="H62" s="280">
        <v>99.4</v>
      </c>
      <c r="I62" s="304">
        <v>24.5</v>
      </c>
      <c r="J62" s="304">
        <v>11.1</v>
      </c>
      <c r="K62" s="214">
        <v>7.6</v>
      </c>
    </row>
    <row r="63" spans="1:11" s="3" customFormat="1" ht="15.75" customHeight="1" x14ac:dyDescent="0.2">
      <c r="A63" s="620" t="s">
        <v>282</v>
      </c>
      <c r="B63" s="344">
        <v>3246</v>
      </c>
      <c r="C63" s="354">
        <v>1.05</v>
      </c>
      <c r="D63" s="346">
        <v>1714</v>
      </c>
      <c r="E63" s="345">
        <v>3.58</v>
      </c>
      <c r="F63" s="345">
        <v>40.799999999999997</v>
      </c>
      <c r="G63" s="346">
        <v>315323</v>
      </c>
      <c r="H63" s="345">
        <v>100</v>
      </c>
      <c r="I63" s="355">
        <v>31</v>
      </c>
      <c r="J63" s="355">
        <v>6.8</v>
      </c>
      <c r="K63" s="353">
        <v>7.4</v>
      </c>
    </row>
    <row r="64" spans="1:11" s="3" customFormat="1" ht="15.75" customHeight="1" x14ac:dyDescent="0.2">
      <c r="A64" s="63" t="s">
        <v>241</v>
      </c>
      <c r="B64" s="279">
        <v>2475</v>
      </c>
      <c r="C64" s="299">
        <v>-0.7</v>
      </c>
      <c r="D64" s="548">
        <v>1521</v>
      </c>
      <c r="E64" s="192">
        <f>ROUND(D64/402991*1000,1)</f>
        <v>3.8</v>
      </c>
      <c r="F64" s="595">
        <v>40.6</v>
      </c>
      <c r="G64" s="284">
        <v>311300</v>
      </c>
      <c r="H64" s="280">
        <v>99.4</v>
      </c>
      <c r="I64" s="304">
        <v>28</v>
      </c>
      <c r="J64" s="304">
        <v>12.6</v>
      </c>
      <c r="K64" s="214">
        <v>14.2</v>
      </c>
    </row>
    <row r="65" spans="1:13" s="3" customFormat="1" ht="15.75" customHeight="1" x14ac:dyDescent="0.2">
      <c r="A65" s="620" t="s">
        <v>272</v>
      </c>
      <c r="B65" s="344">
        <v>5604</v>
      </c>
      <c r="C65" s="354">
        <f>ROUND(((B65/5555)-1)*100,2)</f>
        <v>0.88</v>
      </c>
      <c r="D65" s="346">
        <v>2079</v>
      </c>
      <c r="E65" s="345">
        <v>3.5</v>
      </c>
      <c r="F65" s="345">
        <v>41.8</v>
      </c>
      <c r="G65" s="346">
        <v>320800</v>
      </c>
      <c r="H65" s="345">
        <v>99.3</v>
      </c>
      <c r="I65" s="355">
        <v>35.5</v>
      </c>
      <c r="J65" s="355">
        <v>13.2</v>
      </c>
      <c r="K65" s="353">
        <v>11.5</v>
      </c>
      <c r="M65" s="125"/>
    </row>
    <row r="66" spans="1:13" s="3" customFormat="1" ht="15.75" customHeight="1" thickBot="1" x14ac:dyDescent="0.25">
      <c r="A66" s="63" t="s">
        <v>554</v>
      </c>
      <c r="B66" s="448">
        <v>2343</v>
      </c>
      <c r="C66" s="452">
        <v>0.3</v>
      </c>
      <c r="D66" s="210">
        <v>1309</v>
      </c>
      <c r="E66" s="192">
        <v>4</v>
      </c>
      <c r="F66" s="595">
        <v>41.1</v>
      </c>
      <c r="G66" s="210">
        <v>302835</v>
      </c>
      <c r="H66" s="192">
        <v>97.5</v>
      </c>
      <c r="I66" s="340">
        <v>32.5</v>
      </c>
      <c r="J66" s="340">
        <v>14.9</v>
      </c>
      <c r="K66" s="462">
        <v>18.8</v>
      </c>
    </row>
    <row r="67" spans="1:13" s="3" customFormat="1" ht="15.75" customHeight="1" thickTop="1" x14ac:dyDescent="0.2">
      <c r="A67" s="464" t="s">
        <v>555</v>
      </c>
      <c r="B67" s="481">
        <f>SUM(B7:B66)</f>
        <v>175486</v>
      </c>
      <c r="C67" s="479" t="s">
        <v>564</v>
      </c>
      <c r="D67" s="478">
        <f>SUM(D7:D66)</f>
        <v>81709</v>
      </c>
      <c r="E67" s="479" t="s">
        <v>564</v>
      </c>
      <c r="F67" s="479" t="s">
        <v>564</v>
      </c>
      <c r="G67" s="479" t="s">
        <v>564</v>
      </c>
      <c r="H67" s="482" t="s">
        <v>564</v>
      </c>
      <c r="I67" s="680" t="s">
        <v>564</v>
      </c>
      <c r="J67" s="684" t="s">
        <v>607</v>
      </c>
      <c r="K67" s="558" t="s">
        <v>607</v>
      </c>
    </row>
    <row r="68" spans="1:13" s="3" customFormat="1" ht="15.75" customHeight="1" thickBot="1" x14ac:dyDescent="0.25">
      <c r="A68" s="483" t="s">
        <v>556</v>
      </c>
      <c r="B68" s="484">
        <f>AVERAGE(B7:B66)</f>
        <v>2924.7666666666669</v>
      </c>
      <c r="C68" s="485">
        <f t="shared" ref="C68:K68" si="0">AVERAGE(C7:C66)</f>
        <v>0.1846420015380098</v>
      </c>
      <c r="D68" s="486">
        <f t="shared" si="0"/>
        <v>1361.8166666666666</v>
      </c>
      <c r="E68" s="485">
        <f t="shared" si="0"/>
        <v>3.7774122058482988</v>
      </c>
      <c r="F68" s="485">
        <f t="shared" si="0"/>
        <v>41.710384205634199</v>
      </c>
      <c r="G68" s="486">
        <f t="shared" si="0"/>
        <v>318786.63333333336</v>
      </c>
      <c r="H68" s="487">
        <f t="shared" si="0"/>
        <v>99.940000000000012</v>
      </c>
      <c r="I68" s="681">
        <f t="shared" si="0"/>
        <v>29.806666666666665</v>
      </c>
      <c r="J68" s="681">
        <f t="shared" si="0"/>
        <v>13.127166666666669</v>
      </c>
      <c r="K68" s="488">
        <f t="shared" si="0"/>
        <v>12.464833333333335</v>
      </c>
      <c r="M68" s="125"/>
    </row>
    <row r="69" spans="1:13" s="180" customFormat="1" ht="13.2" customHeight="1" thickTop="1" x14ac:dyDescent="0.2">
      <c r="A69" s="180" t="s">
        <v>306</v>
      </c>
      <c r="B69" s="1208" t="s">
        <v>832</v>
      </c>
      <c r="C69" s="1208"/>
      <c r="D69" s="1208"/>
      <c r="E69" s="1208"/>
      <c r="F69" s="1208"/>
      <c r="G69" s="1208"/>
      <c r="H69" s="1208"/>
      <c r="I69" s="1208"/>
    </row>
    <row r="70" spans="1:13" s="180" customFormat="1" ht="13.2" customHeight="1" x14ac:dyDescent="0.2">
      <c r="B70" s="1208" t="s">
        <v>829</v>
      </c>
      <c r="C70" s="1208"/>
      <c r="D70" s="1208"/>
      <c r="E70" s="1208"/>
      <c r="F70" s="1208"/>
      <c r="G70" s="1208"/>
      <c r="H70" s="1208"/>
      <c r="I70" s="1208"/>
    </row>
    <row r="71" spans="1:13" s="180" customFormat="1" ht="11.4" customHeight="1" x14ac:dyDescent="0.2">
      <c r="B71" s="1208" t="s">
        <v>599</v>
      </c>
      <c r="C71" s="1208"/>
      <c r="D71" s="1208"/>
      <c r="E71" s="1208"/>
      <c r="F71" s="1208"/>
      <c r="G71" s="1208"/>
      <c r="H71" s="1208"/>
      <c r="I71" s="1208"/>
    </row>
    <row r="72" spans="1:13" s="180" customFormat="1" ht="13.2" customHeight="1" x14ac:dyDescent="0.2">
      <c r="B72" s="66" t="s">
        <v>830</v>
      </c>
      <c r="C72" s="66"/>
      <c r="D72" s="66"/>
      <c r="E72" s="66"/>
      <c r="F72" s="66"/>
      <c r="G72" s="66"/>
      <c r="H72" s="66"/>
      <c r="I72" s="66"/>
      <c r="J72" s="66"/>
      <c r="K72" s="66"/>
    </row>
    <row r="73" spans="1:13" s="180" customFormat="1" ht="13.2" customHeight="1" x14ac:dyDescent="0.2">
      <c r="A73" s="115"/>
      <c r="B73" s="1208" t="s">
        <v>600</v>
      </c>
      <c r="C73" s="1208"/>
      <c r="D73" s="1208"/>
      <c r="E73" s="1208"/>
      <c r="F73" s="1208"/>
      <c r="G73" s="1208"/>
      <c r="H73" s="1208"/>
      <c r="I73" s="1208"/>
      <c r="J73" s="66"/>
      <c r="K73" s="677"/>
    </row>
    <row r="74" spans="1:13" s="180" customFormat="1" ht="13.2" customHeight="1" x14ac:dyDescent="0.2">
      <c r="A74" s="115"/>
      <c r="B74" s="66" t="s">
        <v>831</v>
      </c>
      <c r="C74" s="66"/>
      <c r="D74" s="66"/>
      <c r="E74" s="66"/>
      <c r="F74" s="66"/>
      <c r="G74" s="66"/>
      <c r="H74" s="66"/>
      <c r="I74" s="66"/>
      <c r="J74" s="677"/>
      <c r="K74" s="677"/>
    </row>
    <row r="75" spans="1:13" s="180" customFormat="1" ht="13.2" customHeight="1" x14ac:dyDescent="0.2">
      <c r="A75" s="115"/>
      <c r="B75" s="677"/>
      <c r="C75" s="677"/>
      <c r="D75" s="677"/>
      <c r="E75" s="677"/>
      <c r="F75" s="677"/>
      <c r="G75" s="677"/>
      <c r="H75" s="677"/>
      <c r="I75" s="677"/>
      <c r="J75" s="677"/>
      <c r="K75" s="677"/>
    </row>
    <row r="76" spans="1:13" x14ac:dyDescent="0.2">
      <c r="A76" s="115"/>
      <c r="B76" s="1066"/>
      <c r="C76" s="1066"/>
      <c r="D76" s="1066"/>
      <c r="E76" s="1066"/>
      <c r="F76" s="1066"/>
      <c r="G76" s="1066"/>
      <c r="H76" s="1066"/>
      <c r="I76" s="1066"/>
      <c r="J76" s="1066"/>
      <c r="K76" s="1066"/>
    </row>
    <row r="78" spans="1:13" x14ac:dyDescent="0.2">
      <c r="C78" s="3"/>
      <c r="D78" s="3"/>
      <c r="E78" s="3"/>
      <c r="F78" s="3"/>
      <c r="G78" s="3"/>
      <c r="H78" s="3"/>
      <c r="I78" s="3"/>
      <c r="K78" s="3"/>
    </row>
  </sheetData>
  <customSheetViews>
    <customSheetView guid="{CFB8F6A3-286B-44DA-98E2-E06FA9DC17D9}" scale="90" showGridLines="0">
      <pane xSplit="1" ySplit="6" topLeftCell="B46" activePane="bottomRight" state="frozen"/>
      <selection pane="bottomRight" activeCell="A7" sqref="A7:D54"/>
      <colBreaks count="1" manualBreakCount="1">
        <brk id="10" max="1048575" man="1"/>
      </colBreaks>
      <pageMargins left="0.9055118110236221" right="0.59055118110236227" top="0.78740157480314965" bottom="0.19685039370078741" header="0.51181102362204722" footer="0.19685039370078741"/>
      <pageSetup paperSize="9" scale="80" firstPageNumber="7" orientation="portrait" useFirstPageNumber="1"/>
      <headerFooter alignWithMargins="0"/>
    </customSheetView>
    <customSheetView guid="{429188B7-F8E8-41E0-BAA6-8F869C883D4F}" scale="90" showGridLines="0">
      <pane xSplit="1" ySplit="6" topLeftCell="B52" activePane="bottomRight" state="frozen"/>
      <selection pane="bottomRight" activeCell="A2" sqref="A2"/>
      <pageMargins left="0.74803149606299202" right="0.23622047244094502" top="0.98425196850393704" bottom="0.39370078740157499" header="0.59055118110236204" footer="0.31496062992126"/>
      <pageSetup paperSize="8" firstPageNumber="7" orientation="portrait"/>
      <headerFooter alignWithMargins="0">
        <oddHeader>&amp;L&amp;16 ２　職員数及び職員給料等</oddHeader>
      </headerFooter>
    </customSheetView>
  </customSheetViews>
  <mergeCells count="11">
    <mergeCell ref="K4:K5"/>
    <mergeCell ref="G4:G5"/>
    <mergeCell ref="D4:E4"/>
    <mergeCell ref="I3:I5"/>
    <mergeCell ref="B69:I69"/>
    <mergeCell ref="B73:I73"/>
    <mergeCell ref="B71:I71"/>
    <mergeCell ref="D3:G3"/>
    <mergeCell ref="F4:F5"/>
    <mergeCell ref="C4:C5"/>
    <mergeCell ref="B70:I70"/>
  </mergeCells>
  <phoneticPr fontId="2"/>
  <dataValidations count="1">
    <dataValidation imeMode="disabled" allowBlank="1" showInputMessage="1" showErrorMessage="1" sqref="B7:K66" xr:uid="{00000000-0002-0000-0300-000000000000}"/>
  </dataValidations>
  <pageMargins left="0.74803149606299202" right="0.23622047244094502" top="0.98425196850393704" bottom="0.39370078740157499" header="0.59055118110236204" footer="0.31496062992126"/>
  <pageSetup paperSize="8" firstPageNumber="7" orientation="portrait" r:id="rId1"/>
  <headerFooter alignWithMargins="0">
    <oddHeader>&amp;L&amp;16 ２　職員数及び職員給料等</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CN139"/>
  <sheetViews>
    <sheetView showGridLines="0" zoomScaleNormal="100" zoomScaleSheetLayoutView="90" workbookViewId="0">
      <pane xSplit="1" ySplit="6" topLeftCell="BZ28" activePane="bottomRight" state="frozen"/>
      <selection pane="topRight" activeCell="B1" sqref="B1"/>
      <selection pane="bottomLeft" activeCell="A7" sqref="A7"/>
      <selection pane="bottomRight" activeCell="CC30" sqref="CC30"/>
    </sheetView>
  </sheetViews>
  <sheetFormatPr defaultColWidth="8.88671875" defaultRowHeight="13.2" x14ac:dyDescent="0.2"/>
  <cols>
    <col min="1" max="1" width="12.21875" customWidth="1"/>
    <col min="2" max="4" width="10" customWidth="1"/>
    <col min="5" max="5" width="1.77734375" customWidth="1"/>
    <col min="6" max="11" width="7.44140625" customWidth="1"/>
    <col min="12" max="12" width="9" customWidth="1"/>
    <col min="13" max="13" width="10.33203125" customWidth="1"/>
    <col min="14" max="15" width="9.77734375" customWidth="1"/>
    <col min="16" max="16" width="12.77734375" customWidth="1"/>
    <col min="17" max="18" width="9.6640625" customWidth="1"/>
    <col min="19" max="19" width="11.77734375" customWidth="1"/>
    <col min="20" max="25" width="9.44140625" customWidth="1"/>
    <col min="26" max="26" width="13.88671875" customWidth="1"/>
    <col min="27" max="27" width="2.33203125" customWidth="1"/>
    <col min="28" max="29" width="17.44140625" customWidth="1"/>
    <col min="30" max="30" width="25" customWidth="1"/>
    <col min="31" max="32" width="17.44140625" customWidth="1"/>
    <col min="33" max="33" width="2.44140625" customWidth="1"/>
    <col min="34" max="34" width="13.33203125" customWidth="1"/>
    <col min="35" max="35" width="10.77734375" customWidth="1"/>
    <col min="36" max="36" width="13" bestFit="1" customWidth="1"/>
    <col min="37" max="37" width="9.44140625" customWidth="1"/>
    <col min="38" max="41" width="12.33203125" customWidth="1"/>
    <col min="42" max="42" width="2.33203125" customWidth="1"/>
    <col min="43" max="45" width="12.44140625" customWidth="1"/>
    <col min="46" max="59" width="11.21875" customWidth="1"/>
    <col min="60" max="69" width="10.21875" customWidth="1"/>
    <col min="70" max="74" width="10.6640625" customWidth="1"/>
    <col min="75" max="75" width="2" customWidth="1"/>
    <col min="76" max="77" width="10.6640625" customWidth="1"/>
    <col min="78" max="78" width="10.6640625" style="955" customWidth="1"/>
    <col min="79" max="79" width="10.6640625" customWidth="1"/>
    <col min="80" max="80" width="10" style="956" customWidth="1"/>
    <col min="81" max="81" width="9" customWidth="1"/>
    <col min="82" max="82" width="9.109375" customWidth="1"/>
    <col min="83" max="86" width="10.6640625" customWidth="1"/>
    <col min="87" max="87" width="1.6640625" customWidth="1"/>
    <col min="88" max="92" width="18.6640625" customWidth="1"/>
  </cols>
  <sheetData>
    <row r="1" spans="1:92" ht="19.2" x14ac:dyDescent="0.2">
      <c r="A1" s="1" t="s">
        <v>697</v>
      </c>
      <c r="F1" s="954"/>
    </row>
    <row r="2" spans="1:92" ht="18.75" customHeight="1" x14ac:dyDescent="0.2">
      <c r="A2" s="1089"/>
      <c r="B2" s="25" t="s">
        <v>8</v>
      </c>
      <c r="F2" s="26" t="s">
        <v>122</v>
      </c>
      <c r="G2" s="27"/>
      <c r="H2" s="27"/>
      <c r="I2" s="27"/>
      <c r="J2" s="27"/>
      <c r="K2" s="27"/>
      <c r="L2" s="27"/>
      <c r="M2" s="957"/>
      <c r="N2" s="25"/>
      <c r="O2" s="25"/>
      <c r="Q2" s="72"/>
      <c r="R2" s="72"/>
      <c r="AB2" s="25" t="s">
        <v>557</v>
      </c>
      <c r="AC2" s="216"/>
      <c r="AH2" s="25" t="s">
        <v>478</v>
      </c>
      <c r="AQ2" s="25" t="s">
        <v>323</v>
      </c>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X2" s="146" t="s">
        <v>204</v>
      </c>
      <c r="BY2" s="958"/>
      <c r="BZ2" s="958"/>
      <c r="CB2"/>
      <c r="CD2" s="146"/>
      <c r="CE2" s="146"/>
      <c r="CF2" s="958"/>
      <c r="CG2" s="958"/>
      <c r="CH2" s="958"/>
      <c r="CJ2" s="25" t="s">
        <v>714</v>
      </c>
      <c r="CK2" s="25"/>
      <c r="CM2" s="25"/>
      <c r="CN2" s="25"/>
    </row>
    <row r="3" spans="1:92" ht="17.25" customHeight="1" x14ac:dyDescent="0.2">
      <c r="A3" s="73" t="s">
        <v>515</v>
      </c>
      <c r="B3" s="1291" t="s">
        <v>6</v>
      </c>
      <c r="C3" s="1277"/>
      <c r="D3" s="1265" t="s">
        <v>496</v>
      </c>
      <c r="E3" s="28"/>
      <c r="F3" s="1292" t="s">
        <v>125</v>
      </c>
      <c r="G3" s="1282"/>
      <c r="H3" s="1261" t="s">
        <v>126</v>
      </c>
      <c r="I3" s="1282"/>
      <c r="J3" s="1261" t="s">
        <v>647</v>
      </c>
      <c r="K3" s="1282"/>
      <c r="L3" s="1261" t="s">
        <v>127</v>
      </c>
      <c r="M3" s="1262"/>
      <c r="N3" s="1283" t="s">
        <v>434</v>
      </c>
      <c r="O3" s="250"/>
      <c r="P3" s="1286" t="s">
        <v>435</v>
      </c>
      <c r="Q3" s="1263" t="s">
        <v>381</v>
      </c>
      <c r="R3" s="1264"/>
      <c r="S3" s="1278" t="s">
        <v>117</v>
      </c>
      <c r="T3" s="1276" t="s">
        <v>350</v>
      </c>
      <c r="U3" s="1277"/>
      <c r="V3" s="1276" t="s">
        <v>649</v>
      </c>
      <c r="W3" s="1277"/>
      <c r="X3" s="1273" t="s">
        <v>601</v>
      </c>
      <c r="Y3" s="1274"/>
      <c r="Z3" s="1293" t="s">
        <v>307</v>
      </c>
      <c r="AA3" s="686"/>
      <c r="AB3" s="1266" t="s">
        <v>390</v>
      </c>
      <c r="AC3" s="1278" t="s">
        <v>311</v>
      </c>
      <c r="AD3" s="1269" t="s">
        <v>330</v>
      </c>
      <c r="AE3" s="1269" t="s">
        <v>310</v>
      </c>
      <c r="AF3" s="1265" t="s">
        <v>391</v>
      </c>
      <c r="AG3" s="181"/>
      <c r="AH3" s="51" t="s">
        <v>10</v>
      </c>
      <c r="AI3" s="13"/>
      <c r="AJ3" s="38" t="s">
        <v>11</v>
      </c>
      <c r="AK3" s="19"/>
      <c r="AL3" s="277" t="s">
        <v>561</v>
      </c>
      <c r="AM3" s="1278" t="s">
        <v>121</v>
      </c>
      <c r="AN3" s="1165" t="s">
        <v>426</v>
      </c>
      <c r="AO3" s="1189" t="s">
        <v>427</v>
      </c>
      <c r="AP3" s="62"/>
      <c r="AQ3" s="1250" t="s">
        <v>439</v>
      </c>
      <c r="AR3" s="1251"/>
      <c r="AS3" s="1252"/>
      <c r="AT3" s="1244" t="s">
        <v>445</v>
      </c>
      <c r="AU3" s="1172"/>
      <c r="AV3" s="1172"/>
      <c r="AW3" s="1172"/>
      <c r="AX3" s="1173"/>
      <c r="AY3" s="1250" t="s">
        <v>446</v>
      </c>
      <c r="AZ3" s="1172"/>
      <c r="BA3" s="1172"/>
      <c r="BB3" s="1172"/>
      <c r="BC3" s="1188"/>
      <c r="BD3" s="1244" t="s">
        <v>479</v>
      </c>
      <c r="BE3" s="1251"/>
      <c r="BF3" s="1251"/>
      <c r="BG3" s="1253"/>
      <c r="BH3" s="1187" t="s">
        <v>558</v>
      </c>
      <c r="BI3" s="1172"/>
      <c r="BJ3" s="1188"/>
      <c r="BK3" s="1244" t="s">
        <v>480</v>
      </c>
      <c r="BL3" s="1172"/>
      <c r="BM3" s="1172"/>
      <c r="BN3" s="1172"/>
      <c r="BO3" s="1172"/>
      <c r="BP3" s="1172"/>
      <c r="BQ3" s="1173"/>
      <c r="BR3" s="1250" t="s">
        <v>447</v>
      </c>
      <c r="BS3" s="1251"/>
      <c r="BT3" s="1188"/>
      <c r="BU3" s="1165" t="s">
        <v>461</v>
      </c>
      <c r="BV3" s="1236" t="s">
        <v>324</v>
      </c>
      <c r="BW3" s="217"/>
      <c r="BX3" s="51" t="s">
        <v>46</v>
      </c>
      <c r="BY3" s="19"/>
      <c r="BZ3" s="1242" t="s">
        <v>664</v>
      </c>
      <c r="CA3" s="1243"/>
      <c r="CB3" s="1245" t="s">
        <v>119</v>
      </c>
      <c r="CC3" s="1165" t="s">
        <v>123</v>
      </c>
      <c r="CD3" s="1189" t="s">
        <v>124</v>
      </c>
      <c r="CE3" s="51" t="s">
        <v>49</v>
      </c>
      <c r="CF3" s="19"/>
      <c r="CG3" s="18" t="s">
        <v>50</v>
      </c>
      <c r="CH3" s="29"/>
      <c r="CI3" s="181"/>
      <c r="CJ3" s="1227" t="s">
        <v>737</v>
      </c>
      <c r="CK3" s="1227" t="s">
        <v>738</v>
      </c>
      <c r="CL3" s="1227" t="s">
        <v>894</v>
      </c>
      <c r="CM3" s="1227" t="s">
        <v>715</v>
      </c>
      <c r="CN3" s="1227" t="s">
        <v>760</v>
      </c>
    </row>
    <row r="4" spans="1:92" ht="17.25" customHeight="1" x14ac:dyDescent="0.2">
      <c r="A4" s="74"/>
      <c r="B4" s="3"/>
      <c r="C4" s="1275" t="s">
        <v>7</v>
      </c>
      <c r="D4" s="1240"/>
      <c r="E4" s="28"/>
      <c r="F4" s="31"/>
      <c r="G4" s="1275" t="s">
        <v>9</v>
      </c>
      <c r="H4" s="3"/>
      <c r="I4" s="1275" t="s">
        <v>9</v>
      </c>
      <c r="J4" s="3"/>
      <c r="K4" s="1275" t="s">
        <v>9</v>
      </c>
      <c r="L4" s="84" t="s">
        <v>364</v>
      </c>
      <c r="M4" s="1280" t="s">
        <v>9</v>
      </c>
      <c r="N4" s="1284"/>
      <c r="O4" s="1289" t="s">
        <v>9</v>
      </c>
      <c r="P4" s="1287"/>
      <c r="Q4" s="30"/>
      <c r="R4" s="1275" t="s">
        <v>497</v>
      </c>
      <c r="S4" s="1239"/>
      <c r="T4" s="30"/>
      <c r="U4" s="1275" t="s">
        <v>497</v>
      </c>
      <c r="V4" s="30"/>
      <c r="W4" s="1275" t="s">
        <v>497</v>
      </c>
      <c r="X4" s="569"/>
      <c r="Y4" s="1271" t="s">
        <v>497</v>
      </c>
      <c r="Z4" s="1294"/>
      <c r="AA4" s="959"/>
      <c r="AB4" s="1267"/>
      <c r="AC4" s="1239"/>
      <c r="AD4" s="1270"/>
      <c r="AE4" s="1270"/>
      <c r="AF4" s="1240"/>
      <c r="AG4" s="960"/>
      <c r="AH4" s="23"/>
      <c r="AI4" s="1230" t="s">
        <v>118</v>
      </c>
      <c r="AJ4" s="6"/>
      <c r="AK4" s="1230" t="s">
        <v>498</v>
      </c>
      <c r="AL4" s="278" t="s">
        <v>562</v>
      </c>
      <c r="AM4" s="1204"/>
      <c r="AN4" s="1260"/>
      <c r="AO4" s="1259"/>
      <c r="AP4" s="62"/>
      <c r="AQ4" s="1254" t="s">
        <v>440</v>
      </c>
      <c r="AR4" s="1225" t="s">
        <v>441</v>
      </c>
      <c r="AS4" s="1225" t="s">
        <v>442</v>
      </c>
      <c r="AT4" s="9"/>
      <c r="AU4" s="1223" t="s">
        <v>443</v>
      </c>
      <c r="AV4" s="1223"/>
      <c r="AW4" s="1223" t="s">
        <v>444</v>
      </c>
      <c r="AX4" s="1258"/>
      <c r="AY4" s="253"/>
      <c r="AZ4" s="1223" t="s">
        <v>443</v>
      </c>
      <c r="BA4" s="1223"/>
      <c r="BB4" s="1223" t="s">
        <v>444</v>
      </c>
      <c r="BC4" s="1223"/>
      <c r="BD4" s="9"/>
      <c r="BE4" s="1223" t="s">
        <v>443</v>
      </c>
      <c r="BF4" s="1223"/>
      <c r="BG4" s="1258"/>
      <c r="BH4" s="1256" t="s">
        <v>444</v>
      </c>
      <c r="BI4" s="1257"/>
      <c r="BJ4" s="1223"/>
      <c r="BK4" s="9"/>
      <c r="BL4" s="1223" t="s">
        <v>443</v>
      </c>
      <c r="BM4" s="1223"/>
      <c r="BN4" s="1223"/>
      <c r="BO4" s="1223" t="s">
        <v>444</v>
      </c>
      <c r="BP4" s="1257"/>
      <c r="BQ4" s="1258"/>
      <c r="BR4" s="253"/>
      <c r="BS4" s="191" t="s">
        <v>469</v>
      </c>
      <c r="BT4" s="191" t="s">
        <v>444</v>
      </c>
      <c r="BU4" s="1239"/>
      <c r="BV4" s="1237"/>
      <c r="BW4" s="961"/>
      <c r="BX4" s="23"/>
      <c r="BY4" s="1225" t="s">
        <v>47</v>
      </c>
      <c r="BZ4" s="32"/>
      <c r="CA4" s="1225" t="s">
        <v>47</v>
      </c>
      <c r="CB4" s="1246"/>
      <c r="CC4" s="1239"/>
      <c r="CD4" s="1240"/>
      <c r="CE4" s="1248" t="s">
        <v>844</v>
      </c>
      <c r="CF4" s="1230" t="s">
        <v>120</v>
      </c>
      <c r="CG4" s="1232" t="s">
        <v>844</v>
      </c>
      <c r="CH4" s="1234" t="s">
        <v>120</v>
      </c>
      <c r="CI4" s="182"/>
      <c r="CJ4" s="1228"/>
      <c r="CK4" s="1228"/>
      <c r="CL4" s="1228"/>
      <c r="CM4" s="1228"/>
      <c r="CN4" s="1228"/>
    </row>
    <row r="5" spans="1:92" ht="17.25" customHeight="1" x14ac:dyDescent="0.2">
      <c r="A5" s="74"/>
      <c r="B5" s="3"/>
      <c r="C5" s="1226"/>
      <c r="D5" s="1241"/>
      <c r="E5" s="28"/>
      <c r="F5" s="31"/>
      <c r="G5" s="1226"/>
      <c r="H5" s="3"/>
      <c r="I5" s="1226"/>
      <c r="J5" s="3"/>
      <c r="K5" s="1226"/>
      <c r="L5" s="30"/>
      <c r="M5" s="1281"/>
      <c r="N5" s="1285"/>
      <c r="O5" s="1290"/>
      <c r="P5" s="1288"/>
      <c r="Q5" s="30"/>
      <c r="R5" s="1226"/>
      <c r="S5" s="1198"/>
      <c r="T5" s="30"/>
      <c r="U5" s="1226"/>
      <c r="V5" s="30"/>
      <c r="W5" s="1226"/>
      <c r="X5" s="569"/>
      <c r="Y5" s="1272"/>
      <c r="Z5" s="1295"/>
      <c r="AA5" s="959"/>
      <c r="AB5" s="1268"/>
      <c r="AC5" s="1198"/>
      <c r="AD5" s="1226"/>
      <c r="AE5" s="1226"/>
      <c r="AF5" s="1241"/>
      <c r="AG5" s="960"/>
      <c r="AH5" s="23"/>
      <c r="AI5" s="1231"/>
      <c r="AJ5" s="6"/>
      <c r="AK5" s="1231"/>
      <c r="AL5" s="144"/>
      <c r="AM5" s="1205"/>
      <c r="AN5" s="1231"/>
      <c r="AO5" s="1235"/>
      <c r="AP5" s="62"/>
      <c r="AQ5" s="1178"/>
      <c r="AR5" s="1255"/>
      <c r="AS5" s="1255"/>
      <c r="AT5" s="53" t="s">
        <v>333</v>
      </c>
      <c r="AU5" s="39" t="s">
        <v>441</v>
      </c>
      <c r="AV5" s="39" t="s">
        <v>442</v>
      </c>
      <c r="AW5" s="39" t="s">
        <v>441</v>
      </c>
      <c r="AX5" s="49" t="s">
        <v>442</v>
      </c>
      <c r="AY5" s="157" t="s">
        <v>333</v>
      </c>
      <c r="AZ5" s="39" t="s">
        <v>441</v>
      </c>
      <c r="BA5" s="39" t="s">
        <v>442</v>
      </c>
      <c r="BB5" s="39" t="s">
        <v>441</v>
      </c>
      <c r="BC5" s="39" t="s">
        <v>442</v>
      </c>
      <c r="BD5" s="53" t="s">
        <v>333</v>
      </c>
      <c r="BE5" s="39" t="s">
        <v>440</v>
      </c>
      <c r="BF5" s="39" t="s">
        <v>441</v>
      </c>
      <c r="BG5" s="49" t="s">
        <v>442</v>
      </c>
      <c r="BH5" s="773" t="s">
        <v>440</v>
      </c>
      <c r="BI5" s="39" t="s">
        <v>441</v>
      </c>
      <c r="BJ5" s="39" t="s">
        <v>442</v>
      </c>
      <c r="BK5" s="53" t="s">
        <v>333</v>
      </c>
      <c r="BL5" s="39" t="s">
        <v>440</v>
      </c>
      <c r="BM5" s="39" t="s">
        <v>441</v>
      </c>
      <c r="BN5" s="39" t="s">
        <v>442</v>
      </c>
      <c r="BO5" s="39" t="s">
        <v>440</v>
      </c>
      <c r="BP5" s="39" t="s">
        <v>441</v>
      </c>
      <c r="BQ5" s="49" t="s">
        <v>442</v>
      </c>
      <c r="BR5" s="157" t="s">
        <v>333</v>
      </c>
      <c r="BS5" s="191" t="s">
        <v>442</v>
      </c>
      <c r="BT5" s="39" t="s">
        <v>442</v>
      </c>
      <c r="BU5" s="1198"/>
      <c r="BV5" s="1238"/>
      <c r="BW5" s="961"/>
      <c r="BX5" s="23"/>
      <c r="BY5" s="1226"/>
      <c r="BZ5" s="32"/>
      <c r="CA5" s="1226"/>
      <c r="CB5" s="1247"/>
      <c r="CC5" s="1198"/>
      <c r="CD5" s="1241"/>
      <c r="CE5" s="1249"/>
      <c r="CF5" s="1231"/>
      <c r="CG5" s="1233"/>
      <c r="CH5" s="1235"/>
      <c r="CI5" s="182"/>
      <c r="CJ5" s="1229"/>
      <c r="CK5" s="1229"/>
      <c r="CL5" s="1229"/>
      <c r="CM5" s="1229"/>
      <c r="CN5" s="1229"/>
    </row>
    <row r="6" spans="1:92" ht="17.25" customHeight="1" x14ac:dyDescent="0.2">
      <c r="A6" s="87" t="s">
        <v>514</v>
      </c>
      <c r="B6" s="98" t="s">
        <v>30</v>
      </c>
      <c r="C6" s="99" t="s">
        <v>378</v>
      </c>
      <c r="D6" s="100" t="s">
        <v>31</v>
      </c>
      <c r="E6" s="137"/>
      <c r="F6" s="98" t="s">
        <v>656</v>
      </c>
      <c r="G6" s="99" t="s">
        <v>30</v>
      </c>
      <c r="H6" s="99" t="s">
        <v>656</v>
      </c>
      <c r="I6" s="99" t="s">
        <v>30</v>
      </c>
      <c r="J6" s="99" t="s">
        <v>656</v>
      </c>
      <c r="K6" s="99" t="s">
        <v>30</v>
      </c>
      <c r="L6" s="99" t="s">
        <v>656</v>
      </c>
      <c r="M6" s="135" t="s">
        <v>30</v>
      </c>
      <c r="N6" s="135" t="s">
        <v>656</v>
      </c>
      <c r="O6" s="251" t="s">
        <v>103</v>
      </c>
      <c r="P6" s="568" t="s">
        <v>656</v>
      </c>
      <c r="Q6" s="99" t="s">
        <v>656</v>
      </c>
      <c r="R6" s="99" t="s">
        <v>30</v>
      </c>
      <c r="S6" s="99" t="s">
        <v>656</v>
      </c>
      <c r="T6" s="99" t="s">
        <v>656</v>
      </c>
      <c r="U6" s="135" t="s">
        <v>30</v>
      </c>
      <c r="V6" s="99" t="s">
        <v>656</v>
      </c>
      <c r="W6" s="135" t="s">
        <v>30</v>
      </c>
      <c r="X6" s="570" t="s">
        <v>656</v>
      </c>
      <c r="Y6" s="571" t="s">
        <v>30</v>
      </c>
      <c r="Z6" s="100" t="s">
        <v>656</v>
      </c>
      <c r="AA6" s="125"/>
      <c r="AB6" s="98" t="s">
        <v>103</v>
      </c>
      <c r="AC6" s="99" t="s">
        <v>103</v>
      </c>
      <c r="AD6" s="99" t="s">
        <v>5</v>
      </c>
      <c r="AE6" s="99" t="s">
        <v>379</v>
      </c>
      <c r="AF6" s="100" t="s">
        <v>656</v>
      </c>
      <c r="AG6" s="183"/>
      <c r="AH6" s="90" t="s">
        <v>30</v>
      </c>
      <c r="AI6" s="80" t="s">
        <v>379</v>
      </c>
      <c r="AJ6" s="80" t="s">
        <v>31</v>
      </c>
      <c r="AK6" s="80" t="s">
        <v>380</v>
      </c>
      <c r="AL6" s="80" t="s">
        <v>5</v>
      </c>
      <c r="AM6" s="80" t="s">
        <v>379</v>
      </c>
      <c r="AN6" s="80" t="s">
        <v>108</v>
      </c>
      <c r="AO6" s="81" t="s">
        <v>108</v>
      </c>
      <c r="AP6" s="37"/>
      <c r="AQ6" s="90" t="s">
        <v>103</v>
      </c>
      <c r="AR6" s="97" t="s">
        <v>103</v>
      </c>
      <c r="AS6" s="80" t="s">
        <v>103</v>
      </c>
      <c r="AT6" s="80" t="s">
        <v>656</v>
      </c>
      <c r="AU6" s="97" t="s">
        <v>103</v>
      </c>
      <c r="AV6" s="97" t="s">
        <v>103</v>
      </c>
      <c r="AW6" s="97" t="s">
        <v>103</v>
      </c>
      <c r="AX6" s="81" t="s">
        <v>103</v>
      </c>
      <c r="AY6" s="90" t="s">
        <v>656</v>
      </c>
      <c r="AZ6" s="97" t="s">
        <v>103</v>
      </c>
      <c r="BA6" s="97" t="s">
        <v>103</v>
      </c>
      <c r="BB6" s="97" t="s">
        <v>103</v>
      </c>
      <c r="BC6" s="80" t="s">
        <v>103</v>
      </c>
      <c r="BD6" s="80" t="s">
        <v>656</v>
      </c>
      <c r="BE6" s="97" t="s">
        <v>103</v>
      </c>
      <c r="BF6" s="97" t="s">
        <v>103</v>
      </c>
      <c r="BG6" s="81" t="s">
        <v>103</v>
      </c>
      <c r="BH6" s="858" t="s">
        <v>103</v>
      </c>
      <c r="BI6" s="97" t="s">
        <v>103</v>
      </c>
      <c r="BJ6" s="80" t="s">
        <v>103</v>
      </c>
      <c r="BK6" s="80" t="s">
        <v>656</v>
      </c>
      <c r="BL6" s="97" t="s">
        <v>103</v>
      </c>
      <c r="BM6" s="97" t="s">
        <v>103</v>
      </c>
      <c r="BN6" s="97" t="s">
        <v>103</v>
      </c>
      <c r="BO6" s="97" t="s">
        <v>103</v>
      </c>
      <c r="BP6" s="97" t="s">
        <v>103</v>
      </c>
      <c r="BQ6" s="81" t="s">
        <v>103</v>
      </c>
      <c r="BR6" s="90" t="s">
        <v>656</v>
      </c>
      <c r="BS6" s="107" t="s">
        <v>103</v>
      </c>
      <c r="BT6" s="80" t="s">
        <v>103</v>
      </c>
      <c r="BU6" s="80" t="s">
        <v>103</v>
      </c>
      <c r="BV6" s="173" t="s">
        <v>656</v>
      </c>
      <c r="BW6" s="34"/>
      <c r="BX6" s="90" t="s">
        <v>656</v>
      </c>
      <c r="BY6" s="80" t="s">
        <v>656</v>
      </c>
      <c r="BZ6" s="86" t="s">
        <v>48</v>
      </c>
      <c r="CA6" s="80" t="s">
        <v>48</v>
      </c>
      <c r="CB6" s="687" t="s">
        <v>48</v>
      </c>
      <c r="CC6" s="80" t="s">
        <v>656</v>
      </c>
      <c r="CD6" s="81" t="s">
        <v>656</v>
      </c>
      <c r="CE6" s="90" t="s">
        <v>103</v>
      </c>
      <c r="CF6" s="80" t="s">
        <v>30</v>
      </c>
      <c r="CG6" s="80" t="s">
        <v>103</v>
      </c>
      <c r="CH6" s="81" t="s">
        <v>30</v>
      </c>
      <c r="CI6" s="183"/>
      <c r="CJ6" s="159" t="s">
        <v>656</v>
      </c>
      <c r="CK6" s="159" t="s">
        <v>656</v>
      </c>
      <c r="CL6" s="159" t="s">
        <v>103</v>
      </c>
      <c r="CM6" s="159" t="s">
        <v>103</v>
      </c>
      <c r="CN6" s="159" t="s">
        <v>103</v>
      </c>
    </row>
    <row r="7" spans="1:92" ht="15.75" customHeight="1" x14ac:dyDescent="0.2">
      <c r="A7" s="630" t="s">
        <v>274</v>
      </c>
      <c r="B7" s="350">
        <v>11771</v>
      </c>
      <c r="C7" s="354">
        <v>45.5</v>
      </c>
      <c r="D7" s="346">
        <v>9384</v>
      </c>
      <c r="E7" s="561"/>
      <c r="F7" s="364">
        <v>2</v>
      </c>
      <c r="G7" s="365">
        <v>270</v>
      </c>
      <c r="H7" s="365">
        <v>17</v>
      </c>
      <c r="I7" s="365">
        <v>1351</v>
      </c>
      <c r="J7" s="365">
        <v>5</v>
      </c>
      <c r="K7" s="365">
        <v>136</v>
      </c>
      <c r="L7" s="365" t="s">
        <v>673</v>
      </c>
      <c r="M7" s="369" t="s">
        <v>673</v>
      </c>
      <c r="N7" s="403">
        <v>22</v>
      </c>
      <c r="O7" s="367">
        <v>982</v>
      </c>
      <c r="P7" s="368">
        <v>812</v>
      </c>
      <c r="Q7" s="369">
        <v>5</v>
      </c>
      <c r="R7" s="366">
        <v>205</v>
      </c>
      <c r="S7" s="365">
        <v>4</v>
      </c>
      <c r="T7" s="365">
        <v>8</v>
      </c>
      <c r="U7" s="366">
        <v>896</v>
      </c>
      <c r="V7" s="365">
        <v>2</v>
      </c>
      <c r="W7" s="366">
        <v>248</v>
      </c>
      <c r="X7" s="365">
        <v>3</v>
      </c>
      <c r="Y7" s="366">
        <v>148</v>
      </c>
      <c r="Z7" s="367">
        <v>0</v>
      </c>
      <c r="AA7" s="76"/>
      <c r="AB7" s="364">
        <v>89563</v>
      </c>
      <c r="AC7" s="365">
        <v>19342</v>
      </c>
      <c r="AD7" s="365">
        <v>25625038083</v>
      </c>
      <c r="AE7" s="359">
        <v>97.6</v>
      </c>
      <c r="AF7" s="367">
        <v>10</v>
      </c>
      <c r="AG7" s="184"/>
      <c r="AH7" s="350">
        <v>56280</v>
      </c>
      <c r="AI7" s="345">
        <v>21.9</v>
      </c>
      <c r="AJ7" s="346">
        <v>38632</v>
      </c>
      <c r="AK7" s="345">
        <v>27.2</v>
      </c>
      <c r="AL7" s="346">
        <v>423133</v>
      </c>
      <c r="AM7" s="355">
        <v>92.2</v>
      </c>
      <c r="AN7" s="348">
        <v>31.5</v>
      </c>
      <c r="AO7" s="370">
        <v>14.3</v>
      </c>
      <c r="AP7" s="765"/>
      <c r="AQ7" s="350">
        <v>2047</v>
      </c>
      <c r="AR7" s="371">
        <v>1842</v>
      </c>
      <c r="AS7" s="372">
        <v>1524</v>
      </c>
      <c r="AT7" s="373">
        <v>1</v>
      </c>
      <c r="AU7" s="371">
        <v>74</v>
      </c>
      <c r="AV7" s="371">
        <v>36</v>
      </c>
      <c r="AW7" s="371">
        <v>57</v>
      </c>
      <c r="AX7" s="352">
        <v>33</v>
      </c>
      <c r="AY7" s="350">
        <v>10</v>
      </c>
      <c r="AZ7" s="371">
        <v>446</v>
      </c>
      <c r="BA7" s="371">
        <v>344</v>
      </c>
      <c r="BB7" s="371">
        <v>458</v>
      </c>
      <c r="BC7" s="372">
        <v>307</v>
      </c>
      <c r="BD7" s="373">
        <v>1</v>
      </c>
      <c r="BE7" s="371">
        <v>15</v>
      </c>
      <c r="BF7" s="371">
        <v>30</v>
      </c>
      <c r="BG7" s="352">
        <v>15</v>
      </c>
      <c r="BH7" s="357">
        <v>12</v>
      </c>
      <c r="BI7" s="371">
        <v>23</v>
      </c>
      <c r="BJ7" s="372">
        <v>8</v>
      </c>
      <c r="BK7" s="346">
        <v>47</v>
      </c>
      <c r="BL7" s="371">
        <v>2562</v>
      </c>
      <c r="BM7" s="371">
        <v>1468</v>
      </c>
      <c r="BN7" s="371">
        <v>1291</v>
      </c>
      <c r="BO7" s="371">
        <v>2035</v>
      </c>
      <c r="BP7" s="371">
        <v>1304</v>
      </c>
      <c r="BQ7" s="352">
        <v>1176</v>
      </c>
      <c r="BR7" s="350" t="s">
        <v>673</v>
      </c>
      <c r="BS7" s="374" t="s">
        <v>673</v>
      </c>
      <c r="BT7" s="371" t="s">
        <v>673</v>
      </c>
      <c r="BU7" s="346" t="s">
        <v>673</v>
      </c>
      <c r="BV7" s="349">
        <v>27</v>
      </c>
      <c r="BW7" s="77"/>
      <c r="BX7" s="347">
        <v>27</v>
      </c>
      <c r="BY7" s="372">
        <v>3</v>
      </c>
      <c r="BZ7" s="507">
        <v>6400</v>
      </c>
      <c r="CA7" s="372">
        <v>767</v>
      </c>
      <c r="CB7" s="715">
        <v>2492.5</v>
      </c>
      <c r="CC7" s="372">
        <v>216</v>
      </c>
      <c r="CD7" s="862">
        <v>130</v>
      </c>
      <c r="CE7" s="350">
        <v>801</v>
      </c>
      <c r="CF7" s="345">
        <v>311.89999999999998</v>
      </c>
      <c r="CG7" s="346">
        <v>183</v>
      </c>
      <c r="CH7" s="353">
        <v>71.3</v>
      </c>
      <c r="CI7" s="184"/>
      <c r="CJ7" s="375">
        <v>124</v>
      </c>
      <c r="CK7" s="375">
        <v>49</v>
      </c>
      <c r="CL7" s="375">
        <v>12628</v>
      </c>
      <c r="CM7" s="375">
        <v>2973</v>
      </c>
      <c r="CN7" s="375">
        <v>2918</v>
      </c>
    </row>
    <row r="8" spans="1:92" ht="15.75" customHeight="1" x14ac:dyDescent="0.2">
      <c r="A8" s="925" t="s">
        <v>533</v>
      </c>
      <c r="B8" s="281">
        <v>12531</v>
      </c>
      <c r="C8" s="299">
        <v>37.4</v>
      </c>
      <c r="D8" s="284">
        <v>9943</v>
      </c>
      <c r="E8" s="561"/>
      <c r="F8" s="286">
        <v>3</v>
      </c>
      <c r="G8" s="288">
        <v>270</v>
      </c>
      <c r="H8" s="288">
        <v>20</v>
      </c>
      <c r="I8" s="288">
        <v>1300</v>
      </c>
      <c r="J8" s="288">
        <v>4</v>
      </c>
      <c r="K8" s="288">
        <v>98</v>
      </c>
      <c r="L8" s="288">
        <v>2</v>
      </c>
      <c r="M8" s="288">
        <v>100</v>
      </c>
      <c r="N8" s="294">
        <v>19</v>
      </c>
      <c r="O8" s="290">
        <v>733</v>
      </c>
      <c r="P8" s="303">
        <v>1339</v>
      </c>
      <c r="Q8" s="288">
        <v>7</v>
      </c>
      <c r="R8" s="294">
        <v>375</v>
      </c>
      <c r="S8" s="288">
        <v>2</v>
      </c>
      <c r="T8" s="288">
        <v>11</v>
      </c>
      <c r="U8" s="294">
        <v>922</v>
      </c>
      <c r="V8" s="288">
        <v>3</v>
      </c>
      <c r="W8" s="294">
        <v>86</v>
      </c>
      <c r="X8" s="288">
        <v>3</v>
      </c>
      <c r="Y8" s="294">
        <v>191</v>
      </c>
      <c r="Z8" s="290">
        <v>130</v>
      </c>
      <c r="AA8" s="76"/>
      <c r="AB8" s="286">
        <v>111181</v>
      </c>
      <c r="AC8" s="288">
        <v>23102</v>
      </c>
      <c r="AD8" s="288">
        <v>31091623291</v>
      </c>
      <c r="AE8" s="287">
        <v>96.6</v>
      </c>
      <c r="AF8" s="290">
        <v>11</v>
      </c>
      <c r="AG8" s="184"/>
      <c r="AH8" s="281">
        <v>70352</v>
      </c>
      <c r="AI8" s="280">
        <v>21</v>
      </c>
      <c r="AJ8" s="284">
        <v>47443</v>
      </c>
      <c r="AK8" s="280">
        <v>26.7</v>
      </c>
      <c r="AL8" s="284">
        <v>430631</v>
      </c>
      <c r="AM8" s="304">
        <v>92</v>
      </c>
      <c r="AN8" s="280">
        <v>24.9</v>
      </c>
      <c r="AO8" s="306">
        <v>54.9</v>
      </c>
      <c r="AP8" s="765"/>
      <c r="AQ8" s="281">
        <v>2265</v>
      </c>
      <c r="AR8" s="300">
        <v>3757</v>
      </c>
      <c r="AS8" s="284">
        <v>2917</v>
      </c>
      <c r="AT8" s="285">
        <v>3</v>
      </c>
      <c r="AU8" s="300">
        <v>166</v>
      </c>
      <c r="AV8" s="300">
        <v>86</v>
      </c>
      <c r="AW8" s="300">
        <v>152</v>
      </c>
      <c r="AX8" s="297">
        <v>81</v>
      </c>
      <c r="AY8" s="281">
        <v>35</v>
      </c>
      <c r="AZ8" s="300">
        <v>1507</v>
      </c>
      <c r="BA8" s="300">
        <v>1195</v>
      </c>
      <c r="BB8" s="300">
        <v>1650</v>
      </c>
      <c r="BC8" s="284">
        <v>1156</v>
      </c>
      <c r="BD8" s="285" t="s">
        <v>673</v>
      </c>
      <c r="BE8" s="300" t="s">
        <v>673</v>
      </c>
      <c r="BF8" s="300" t="s">
        <v>673</v>
      </c>
      <c r="BG8" s="297" t="s">
        <v>673</v>
      </c>
      <c r="BH8" s="308" t="s">
        <v>673</v>
      </c>
      <c r="BI8" s="300" t="s">
        <v>673</v>
      </c>
      <c r="BJ8" s="284" t="s">
        <v>673</v>
      </c>
      <c r="BK8" s="284">
        <v>35</v>
      </c>
      <c r="BL8" s="300">
        <v>637</v>
      </c>
      <c r="BM8" s="300">
        <v>1770</v>
      </c>
      <c r="BN8" s="300">
        <v>1290</v>
      </c>
      <c r="BO8" s="300">
        <v>558</v>
      </c>
      <c r="BP8" s="300">
        <v>1749</v>
      </c>
      <c r="BQ8" s="297">
        <v>1228</v>
      </c>
      <c r="BR8" s="281">
        <v>22</v>
      </c>
      <c r="BS8" s="301">
        <v>370</v>
      </c>
      <c r="BT8" s="300">
        <v>257</v>
      </c>
      <c r="BU8" s="284">
        <v>0</v>
      </c>
      <c r="BV8" s="282">
        <v>6</v>
      </c>
      <c r="BW8" s="77"/>
      <c r="BX8" s="281">
        <v>39</v>
      </c>
      <c r="BY8" s="284">
        <v>1</v>
      </c>
      <c r="BZ8" s="556">
        <v>7493</v>
      </c>
      <c r="CA8" s="284">
        <v>478</v>
      </c>
      <c r="CB8" s="716">
        <v>2234.6</v>
      </c>
      <c r="CC8" s="284">
        <v>239</v>
      </c>
      <c r="CD8" s="297">
        <v>174</v>
      </c>
      <c r="CE8" s="281">
        <v>1364</v>
      </c>
      <c r="CF8" s="280">
        <v>403.6</v>
      </c>
      <c r="CG8" s="284">
        <v>254</v>
      </c>
      <c r="CH8" s="298">
        <v>75.099999999999994</v>
      </c>
      <c r="CI8" s="184"/>
      <c r="CJ8" s="302">
        <v>281</v>
      </c>
      <c r="CK8" s="302">
        <v>76</v>
      </c>
      <c r="CL8" s="302">
        <v>17099</v>
      </c>
      <c r="CM8" s="302">
        <v>4341</v>
      </c>
      <c r="CN8" s="302">
        <v>3136</v>
      </c>
    </row>
    <row r="9" spans="1:92" ht="15.75" customHeight="1" x14ac:dyDescent="0.2">
      <c r="A9" s="630" t="s">
        <v>225</v>
      </c>
      <c r="B9" s="350">
        <v>8422</v>
      </c>
      <c r="C9" s="354">
        <v>30.16</v>
      </c>
      <c r="D9" s="346">
        <v>6755</v>
      </c>
      <c r="E9" s="561"/>
      <c r="F9" s="364">
        <v>2</v>
      </c>
      <c r="G9" s="365">
        <v>155</v>
      </c>
      <c r="H9" s="365">
        <v>14</v>
      </c>
      <c r="I9" s="365">
        <v>844</v>
      </c>
      <c r="J9" s="365">
        <v>6</v>
      </c>
      <c r="K9" s="365">
        <v>159</v>
      </c>
      <c r="L9" s="365">
        <v>1</v>
      </c>
      <c r="M9" s="365">
        <v>60</v>
      </c>
      <c r="N9" s="366" t="s">
        <v>673</v>
      </c>
      <c r="O9" s="367" t="s">
        <v>673</v>
      </c>
      <c r="P9" s="376">
        <v>777</v>
      </c>
      <c r="Q9" s="365">
        <v>6</v>
      </c>
      <c r="R9" s="366">
        <v>154</v>
      </c>
      <c r="S9" s="365">
        <v>2</v>
      </c>
      <c r="T9" s="365">
        <v>14</v>
      </c>
      <c r="U9" s="366">
        <v>1082</v>
      </c>
      <c r="V9" s="365">
        <v>1</v>
      </c>
      <c r="W9" s="366">
        <v>18</v>
      </c>
      <c r="X9" s="365">
        <v>3</v>
      </c>
      <c r="Y9" s="366">
        <v>123</v>
      </c>
      <c r="Z9" s="367" t="s">
        <v>673</v>
      </c>
      <c r="AA9" s="76"/>
      <c r="AB9" s="364">
        <v>85869</v>
      </c>
      <c r="AC9" s="365">
        <v>16895</v>
      </c>
      <c r="AD9" s="365">
        <v>26368393925</v>
      </c>
      <c r="AE9" s="359">
        <v>96.5</v>
      </c>
      <c r="AF9" s="367">
        <v>11</v>
      </c>
      <c r="AG9" s="184"/>
      <c r="AH9" s="350">
        <v>61369</v>
      </c>
      <c r="AI9" s="345">
        <v>21.8</v>
      </c>
      <c r="AJ9" s="346">
        <v>40309</v>
      </c>
      <c r="AK9" s="345">
        <v>29.5</v>
      </c>
      <c r="AL9" s="346">
        <v>371510</v>
      </c>
      <c r="AM9" s="355">
        <v>90.15</v>
      </c>
      <c r="AN9" s="345">
        <v>40.700000000000003</v>
      </c>
      <c r="AO9" s="356">
        <v>44.3</v>
      </c>
      <c r="AP9" s="765"/>
      <c r="AQ9" s="350">
        <v>1097</v>
      </c>
      <c r="AR9" s="371">
        <v>3940</v>
      </c>
      <c r="AS9" s="346">
        <v>2864</v>
      </c>
      <c r="AT9" s="373" t="s">
        <v>673</v>
      </c>
      <c r="AU9" s="371" t="s">
        <v>673</v>
      </c>
      <c r="AV9" s="371" t="s">
        <v>673</v>
      </c>
      <c r="AW9" s="371" t="s">
        <v>673</v>
      </c>
      <c r="AX9" s="352" t="s">
        <v>673</v>
      </c>
      <c r="AY9" s="350">
        <v>54</v>
      </c>
      <c r="AZ9" s="371">
        <v>1944</v>
      </c>
      <c r="BA9" s="371">
        <v>1656</v>
      </c>
      <c r="BB9" s="371">
        <v>2061</v>
      </c>
      <c r="BC9" s="346">
        <v>1555</v>
      </c>
      <c r="BD9" s="373" t="s">
        <v>673</v>
      </c>
      <c r="BE9" s="371" t="s">
        <v>673</v>
      </c>
      <c r="BF9" s="371" t="s">
        <v>673</v>
      </c>
      <c r="BG9" s="352" t="s">
        <v>673</v>
      </c>
      <c r="BH9" s="357" t="s">
        <v>673</v>
      </c>
      <c r="BI9" s="371" t="s">
        <v>673</v>
      </c>
      <c r="BJ9" s="346" t="s">
        <v>673</v>
      </c>
      <c r="BK9" s="346">
        <v>47</v>
      </c>
      <c r="BL9" s="371">
        <v>1632</v>
      </c>
      <c r="BM9" s="371">
        <v>1954</v>
      </c>
      <c r="BN9" s="371">
        <v>1449</v>
      </c>
      <c r="BO9" s="371">
        <v>1097</v>
      </c>
      <c r="BP9" s="371">
        <v>1874</v>
      </c>
      <c r="BQ9" s="352">
        <v>1238</v>
      </c>
      <c r="BR9" s="350">
        <v>6</v>
      </c>
      <c r="BS9" s="374">
        <v>115</v>
      </c>
      <c r="BT9" s="371">
        <v>71</v>
      </c>
      <c r="BU9" s="346" t="s">
        <v>673</v>
      </c>
      <c r="BV9" s="349">
        <v>21</v>
      </c>
      <c r="BW9" s="77"/>
      <c r="BX9" s="350">
        <v>20</v>
      </c>
      <c r="BY9" s="346">
        <v>2</v>
      </c>
      <c r="BZ9" s="507">
        <v>4869</v>
      </c>
      <c r="CA9" s="346">
        <v>494</v>
      </c>
      <c r="CB9" s="619">
        <v>1726.2</v>
      </c>
      <c r="CC9" s="346">
        <v>222</v>
      </c>
      <c r="CD9" s="352">
        <v>138</v>
      </c>
      <c r="CE9" s="350">
        <v>691</v>
      </c>
      <c r="CF9" s="345">
        <v>247.7</v>
      </c>
      <c r="CG9" s="346">
        <v>186</v>
      </c>
      <c r="CH9" s="353">
        <v>66.7</v>
      </c>
      <c r="CI9" s="184"/>
      <c r="CJ9" s="377">
        <v>239</v>
      </c>
      <c r="CK9" s="377">
        <v>50</v>
      </c>
      <c r="CL9" s="377">
        <v>11925</v>
      </c>
      <c r="CM9" s="377">
        <v>2884</v>
      </c>
      <c r="CN9" s="377">
        <v>3295</v>
      </c>
    </row>
    <row r="10" spans="1:92" ht="15.75" customHeight="1" x14ac:dyDescent="0.2">
      <c r="A10" s="925" t="s">
        <v>604</v>
      </c>
      <c r="B10" s="281">
        <v>4410</v>
      </c>
      <c r="C10" s="299">
        <v>19.71</v>
      </c>
      <c r="D10" s="284">
        <v>3565</v>
      </c>
      <c r="E10" s="561"/>
      <c r="F10" s="286">
        <v>1</v>
      </c>
      <c r="G10" s="288">
        <v>50</v>
      </c>
      <c r="H10" s="207">
        <v>9</v>
      </c>
      <c r="I10" s="207">
        <v>565</v>
      </c>
      <c r="J10" s="207">
        <v>6</v>
      </c>
      <c r="K10" s="207">
        <v>136</v>
      </c>
      <c r="L10" s="288" t="s">
        <v>673</v>
      </c>
      <c r="M10" s="288" t="s">
        <v>673</v>
      </c>
      <c r="N10" s="294">
        <v>3</v>
      </c>
      <c r="O10" s="290">
        <v>129</v>
      </c>
      <c r="P10" s="303">
        <v>747</v>
      </c>
      <c r="Q10" s="288">
        <v>5</v>
      </c>
      <c r="R10" s="294">
        <v>170</v>
      </c>
      <c r="S10" s="288">
        <v>2</v>
      </c>
      <c r="T10" s="288">
        <v>7</v>
      </c>
      <c r="U10" s="294">
        <v>730</v>
      </c>
      <c r="V10" s="288">
        <v>1</v>
      </c>
      <c r="W10" s="294">
        <v>48</v>
      </c>
      <c r="X10" s="288">
        <v>4</v>
      </c>
      <c r="Y10" s="294">
        <v>216</v>
      </c>
      <c r="Z10" s="209">
        <v>5</v>
      </c>
      <c r="AA10" s="76"/>
      <c r="AB10" s="303">
        <v>68285</v>
      </c>
      <c r="AC10" s="288">
        <v>10965</v>
      </c>
      <c r="AD10" s="288">
        <v>19227888357</v>
      </c>
      <c r="AE10" s="287">
        <v>96.7</v>
      </c>
      <c r="AF10" s="290">
        <v>13</v>
      </c>
      <c r="AG10" s="184"/>
      <c r="AH10" s="281">
        <v>49274</v>
      </c>
      <c r="AI10" s="280">
        <v>21.55</v>
      </c>
      <c r="AJ10" s="284">
        <v>32681</v>
      </c>
      <c r="AK10" s="280">
        <v>30.1</v>
      </c>
      <c r="AL10" s="284">
        <v>373828</v>
      </c>
      <c r="AM10" s="304">
        <v>90.3</v>
      </c>
      <c r="AN10" s="280">
        <v>32.299999999999997</v>
      </c>
      <c r="AO10" s="306">
        <v>40.1</v>
      </c>
      <c r="AP10" s="765"/>
      <c r="AQ10" s="201">
        <v>1417</v>
      </c>
      <c r="AR10" s="212">
        <v>3135</v>
      </c>
      <c r="AS10" s="210">
        <v>2573</v>
      </c>
      <c r="AT10" s="210" t="s">
        <v>673</v>
      </c>
      <c r="AU10" s="212" t="s">
        <v>673</v>
      </c>
      <c r="AV10" s="212" t="s">
        <v>673</v>
      </c>
      <c r="AW10" s="212" t="s">
        <v>673</v>
      </c>
      <c r="AX10" s="211" t="s">
        <v>673</v>
      </c>
      <c r="AY10" s="201">
        <v>17</v>
      </c>
      <c r="AZ10" s="212">
        <v>538</v>
      </c>
      <c r="BA10" s="212">
        <v>462</v>
      </c>
      <c r="BB10" s="212">
        <v>500</v>
      </c>
      <c r="BC10" s="210">
        <v>384</v>
      </c>
      <c r="BD10" s="285" t="s">
        <v>673</v>
      </c>
      <c r="BE10" s="300" t="s">
        <v>673</v>
      </c>
      <c r="BF10" s="300" t="s">
        <v>673</v>
      </c>
      <c r="BG10" s="297" t="s">
        <v>673</v>
      </c>
      <c r="BH10" s="448" t="s">
        <v>673</v>
      </c>
      <c r="BI10" s="212" t="s">
        <v>673</v>
      </c>
      <c r="BJ10" s="210" t="s">
        <v>673</v>
      </c>
      <c r="BK10" s="210">
        <v>65</v>
      </c>
      <c r="BL10" s="212">
        <v>1320</v>
      </c>
      <c r="BM10" s="212">
        <v>2753</v>
      </c>
      <c r="BN10" s="212">
        <v>2276</v>
      </c>
      <c r="BO10" s="212">
        <v>1033</v>
      </c>
      <c r="BP10" s="212">
        <v>2612</v>
      </c>
      <c r="BQ10" s="211">
        <v>2088</v>
      </c>
      <c r="BR10" s="201">
        <v>1</v>
      </c>
      <c r="BS10" s="77">
        <v>18</v>
      </c>
      <c r="BT10" s="212">
        <v>11</v>
      </c>
      <c r="BU10" s="284" t="s">
        <v>673</v>
      </c>
      <c r="BV10" s="203">
        <v>15</v>
      </c>
      <c r="BW10" s="77"/>
      <c r="BX10" s="201">
        <v>21</v>
      </c>
      <c r="BY10" s="210">
        <v>1</v>
      </c>
      <c r="BZ10" s="556">
        <v>4482</v>
      </c>
      <c r="CA10" s="210">
        <v>608</v>
      </c>
      <c r="CB10" s="717">
        <f>BZ10/2.28622</f>
        <v>1960.4412523729125</v>
      </c>
      <c r="CC10" s="210">
        <v>171</v>
      </c>
      <c r="CD10" s="211">
        <v>96</v>
      </c>
      <c r="CE10" s="201">
        <v>522</v>
      </c>
      <c r="CF10" s="280">
        <f>CE10/2.28622</f>
        <v>228.32448320809019</v>
      </c>
      <c r="CG10" s="210">
        <v>161</v>
      </c>
      <c r="CH10" s="214">
        <f>CG10/2.28622</f>
        <v>70.421919150387978</v>
      </c>
      <c r="CI10" s="184"/>
      <c r="CJ10" s="215">
        <v>168</v>
      </c>
      <c r="CK10" s="215">
        <v>50</v>
      </c>
      <c r="CL10" s="215">
        <v>8749</v>
      </c>
      <c r="CM10" s="215">
        <v>2111</v>
      </c>
      <c r="CN10" s="215">
        <v>2829</v>
      </c>
    </row>
    <row r="11" spans="1:92" ht="15.75" customHeight="1" x14ac:dyDescent="0.2">
      <c r="A11" s="630" t="s">
        <v>534</v>
      </c>
      <c r="B11" s="350">
        <v>4774</v>
      </c>
      <c r="C11" s="354">
        <v>16.2</v>
      </c>
      <c r="D11" s="346">
        <v>3848</v>
      </c>
      <c r="E11" s="561"/>
      <c r="F11" s="364">
        <v>2</v>
      </c>
      <c r="G11" s="365">
        <v>100</v>
      </c>
      <c r="H11" s="365">
        <v>20</v>
      </c>
      <c r="I11" s="365">
        <v>1434</v>
      </c>
      <c r="J11" s="365">
        <v>4</v>
      </c>
      <c r="K11" s="365">
        <v>116</v>
      </c>
      <c r="L11" s="365">
        <v>2</v>
      </c>
      <c r="M11" s="365">
        <v>100</v>
      </c>
      <c r="N11" s="366">
        <v>5</v>
      </c>
      <c r="O11" s="367">
        <v>210</v>
      </c>
      <c r="P11" s="376">
        <v>1011</v>
      </c>
      <c r="Q11" s="365">
        <v>4</v>
      </c>
      <c r="R11" s="366">
        <v>199</v>
      </c>
      <c r="S11" s="365">
        <v>28</v>
      </c>
      <c r="T11" s="365">
        <v>10</v>
      </c>
      <c r="U11" s="366">
        <v>888</v>
      </c>
      <c r="V11" s="365" t="s">
        <v>673</v>
      </c>
      <c r="W11" s="366" t="s">
        <v>673</v>
      </c>
      <c r="X11" s="365">
        <v>5</v>
      </c>
      <c r="Y11" s="366">
        <v>222</v>
      </c>
      <c r="Z11" s="367">
        <v>4</v>
      </c>
      <c r="AA11" s="76"/>
      <c r="AB11" s="376">
        <v>78169</v>
      </c>
      <c r="AC11" s="365">
        <v>15935</v>
      </c>
      <c r="AD11" s="365">
        <v>23622625307</v>
      </c>
      <c r="AE11" s="359">
        <v>97.3</v>
      </c>
      <c r="AF11" s="367">
        <v>11</v>
      </c>
      <c r="AG11" s="184"/>
      <c r="AH11" s="350">
        <v>53901</v>
      </c>
      <c r="AI11" s="345">
        <v>18.66</v>
      </c>
      <c r="AJ11" s="346">
        <v>36025</v>
      </c>
      <c r="AK11" s="345">
        <v>26.61</v>
      </c>
      <c r="AL11" s="374">
        <v>389705</v>
      </c>
      <c r="AM11" s="355">
        <v>91.43</v>
      </c>
      <c r="AN11" s="345">
        <v>45.6</v>
      </c>
      <c r="AO11" s="356">
        <v>16.59</v>
      </c>
      <c r="AP11" s="765"/>
      <c r="AQ11" s="350">
        <v>1308</v>
      </c>
      <c r="AR11" s="371">
        <v>3762</v>
      </c>
      <c r="AS11" s="346">
        <v>3764</v>
      </c>
      <c r="AT11" s="346">
        <v>10</v>
      </c>
      <c r="AU11" s="371">
        <v>530</v>
      </c>
      <c r="AV11" s="371">
        <v>235</v>
      </c>
      <c r="AW11" s="371">
        <v>422</v>
      </c>
      <c r="AX11" s="352">
        <v>261</v>
      </c>
      <c r="AY11" s="350">
        <v>47</v>
      </c>
      <c r="AZ11" s="371">
        <v>2570</v>
      </c>
      <c r="BA11" s="371">
        <v>1901</v>
      </c>
      <c r="BB11" s="371">
        <v>2486</v>
      </c>
      <c r="BC11" s="346">
        <v>1879</v>
      </c>
      <c r="BD11" s="373" t="s">
        <v>673</v>
      </c>
      <c r="BE11" s="371" t="s">
        <v>673</v>
      </c>
      <c r="BF11" s="371" t="s">
        <v>673</v>
      </c>
      <c r="BG11" s="352" t="s">
        <v>673</v>
      </c>
      <c r="BH11" s="357" t="s">
        <v>673</v>
      </c>
      <c r="BI11" s="371" t="s">
        <v>673</v>
      </c>
      <c r="BJ11" s="346" t="s">
        <v>673</v>
      </c>
      <c r="BK11" s="346">
        <v>16</v>
      </c>
      <c r="BL11" s="371">
        <v>1161</v>
      </c>
      <c r="BM11" s="371">
        <v>840</v>
      </c>
      <c r="BN11" s="371">
        <v>667</v>
      </c>
      <c r="BO11" s="371">
        <v>943</v>
      </c>
      <c r="BP11" s="371">
        <v>852</v>
      </c>
      <c r="BQ11" s="352">
        <v>622</v>
      </c>
      <c r="BR11" s="350">
        <v>23</v>
      </c>
      <c r="BS11" s="374">
        <v>368</v>
      </c>
      <c r="BT11" s="371">
        <v>279</v>
      </c>
      <c r="BU11" s="346" t="s">
        <v>673</v>
      </c>
      <c r="BV11" s="349">
        <v>41</v>
      </c>
      <c r="BW11" s="77"/>
      <c r="BX11" s="350">
        <v>27</v>
      </c>
      <c r="BY11" s="346">
        <v>1</v>
      </c>
      <c r="BZ11" s="507">
        <v>6457</v>
      </c>
      <c r="CA11" s="346">
        <v>268</v>
      </c>
      <c r="CB11" s="619">
        <v>2235.6</v>
      </c>
      <c r="CC11" s="346">
        <v>269</v>
      </c>
      <c r="CD11" s="352">
        <v>199</v>
      </c>
      <c r="CE11" s="350">
        <v>1303</v>
      </c>
      <c r="CF11" s="345">
        <v>451.1</v>
      </c>
      <c r="CG11" s="346">
        <v>452</v>
      </c>
      <c r="CH11" s="353">
        <v>156.5</v>
      </c>
      <c r="CI11" s="184"/>
      <c r="CJ11" s="377">
        <v>145</v>
      </c>
      <c r="CK11" s="377">
        <v>37</v>
      </c>
      <c r="CL11" s="377">
        <v>10306</v>
      </c>
      <c r="CM11" s="377">
        <v>2288</v>
      </c>
      <c r="CN11" s="377">
        <v>2804</v>
      </c>
    </row>
    <row r="12" spans="1:92" ht="15.75" customHeight="1" x14ac:dyDescent="0.2">
      <c r="A12" s="925" t="s">
        <v>284</v>
      </c>
      <c r="B12" s="593">
        <v>5387</v>
      </c>
      <c r="C12" s="595">
        <v>17.46</v>
      </c>
      <c r="D12" s="594">
        <v>4330</v>
      </c>
      <c r="E12" s="561"/>
      <c r="F12" s="597">
        <v>3</v>
      </c>
      <c r="G12" s="573">
        <v>205</v>
      </c>
      <c r="H12" s="573">
        <v>21</v>
      </c>
      <c r="I12" s="573">
        <v>1289</v>
      </c>
      <c r="J12" s="573">
        <v>4</v>
      </c>
      <c r="K12" s="573">
        <v>116</v>
      </c>
      <c r="L12" s="573">
        <v>1</v>
      </c>
      <c r="M12" s="573">
        <v>50</v>
      </c>
      <c r="N12" s="603">
        <v>9</v>
      </c>
      <c r="O12" s="590">
        <v>428</v>
      </c>
      <c r="P12" s="941">
        <v>991</v>
      </c>
      <c r="Q12" s="573">
        <v>9</v>
      </c>
      <c r="R12" s="603">
        <v>370</v>
      </c>
      <c r="S12" s="573">
        <v>1</v>
      </c>
      <c r="T12" s="288">
        <v>13</v>
      </c>
      <c r="U12" s="294">
        <v>1318</v>
      </c>
      <c r="V12" s="288" t="s">
        <v>673</v>
      </c>
      <c r="W12" s="294" t="s">
        <v>673</v>
      </c>
      <c r="X12" s="288" t="s">
        <v>673</v>
      </c>
      <c r="Y12" s="294" t="s">
        <v>673</v>
      </c>
      <c r="Z12" s="590">
        <v>3</v>
      </c>
      <c r="AA12" s="76"/>
      <c r="AB12" s="286">
        <v>94772</v>
      </c>
      <c r="AC12" s="288">
        <v>19723</v>
      </c>
      <c r="AD12" s="288">
        <v>25240348680</v>
      </c>
      <c r="AE12" s="287">
        <v>96.19</v>
      </c>
      <c r="AF12" s="590">
        <v>18</v>
      </c>
      <c r="AG12" s="184"/>
      <c r="AH12" s="281">
        <v>59116</v>
      </c>
      <c r="AI12" s="280">
        <v>19.2</v>
      </c>
      <c r="AJ12" s="284">
        <v>39362</v>
      </c>
      <c r="AK12" s="280">
        <v>27.3</v>
      </c>
      <c r="AL12" s="284">
        <v>431076</v>
      </c>
      <c r="AM12" s="304">
        <v>89.2</v>
      </c>
      <c r="AN12" s="595">
        <v>37</v>
      </c>
      <c r="AO12" s="592">
        <v>35.299999999999997</v>
      </c>
      <c r="AP12" s="765"/>
      <c r="AQ12" s="593">
        <v>1476</v>
      </c>
      <c r="AR12" s="935">
        <v>3826</v>
      </c>
      <c r="AS12" s="594">
        <v>3053</v>
      </c>
      <c r="AT12" s="594">
        <v>6</v>
      </c>
      <c r="AU12" s="935">
        <v>287</v>
      </c>
      <c r="AV12" s="935">
        <v>178</v>
      </c>
      <c r="AW12" s="935">
        <v>229</v>
      </c>
      <c r="AX12" s="942">
        <v>133</v>
      </c>
      <c r="AY12" s="593">
        <v>46</v>
      </c>
      <c r="AZ12" s="935">
        <v>1859</v>
      </c>
      <c r="BA12" s="935">
        <v>2082</v>
      </c>
      <c r="BB12" s="935">
        <v>2035</v>
      </c>
      <c r="BC12" s="594">
        <v>1798</v>
      </c>
      <c r="BD12" s="937" t="s">
        <v>673</v>
      </c>
      <c r="BE12" s="937" t="s">
        <v>673</v>
      </c>
      <c r="BF12" s="937" t="s">
        <v>673</v>
      </c>
      <c r="BG12" s="937" t="s">
        <v>673</v>
      </c>
      <c r="BH12" s="937" t="s">
        <v>673</v>
      </c>
      <c r="BI12" s="937" t="s">
        <v>673</v>
      </c>
      <c r="BJ12" s="937" t="s">
        <v>673</v>
      </c>
      <c r="BK12" s="594">
        <v>27</v>
      </c>
      <c r="BL12" s="935">
        <v>1991</v>
      </c>
      <c r="BM12" s="935">
        <v>1428</v>
      </c>
      <c r="BN12" s="935">
        <v>1102</v>
      </c>
      <c r="BO12" s="935">
        <v>1476</v>
      </c>
      <c r="BP12" s="935">
        <v>1557</v>
      </c>
      <c r="BQ12" s="942">
        <v>897</v>
      </c>
      <c r="BR12" s="593">
        <v>20</v>
      </c>
      <c r="BS12" s="943">
        <v>367</v>
      </c>
      <c r="BT12" s="300">
        <v>225</v>
      </c>
      <c r="BU12" s="284">
        <v>0</v>
      </c>
      <c r="BV12" s="940">
        <v>42</v>
      </c>
      <c r="BW12" s="77"/>
      <c r="BX12" s="593">
        <v>23</v>
      </c>
      <c r="BY12" s="594" t="s">
        <v>673</v>
      </c>
      <c r="BZ12" s="944">
        <v>5669</v>
      </c>
      <c r="CA12" s="594" t="s">
        <v>673</v>
      </c>
      <c r="CB12" s="945">
        <v>1839.6</v>
      </c>
      <c r="CC12" s="594">
        <v>282</v>
      </c>
      <c r="CD12" s="942">
        <v>168</v>
      </c>
      <c r="CE12" s="593">
        <v>1258</v>
      </c>
      <c r="CF12" s="595">
        <v>408.2</v>
      </c>
      <c r="CG12" s="594">
        <v>247</v>
      </c>
      <c r="CH12" s="604">
        <v>80.2</v>
      </c>
      <c r="CI12" s="184"/>
      <c r="CJ12" s="302">
        <v>222</v>
      </c>
      <c r="CK12" s="302">
        <v>23</v>
      </c>
      <c r="CL12" s="302">
        <v>13741</v>
      </c>
      <c r="CM12" s="302">
        <v>2334</v>
      </c>
      <c r="CN12" s="302">
        <v>2365</v>
      </c>
    </row>
    <row r="13" spans="1:92" ht="15.75" customHeight="1" x14ac:dyDescent="0.2">
      <c r="A13" s="630" t="s">
        <v>660</v>
      </c>
      <c r="B13" s="623">
        <v>2167</v>
      </c>
      <c r="C13" s="634">
        <v>8.6999999999999993</v>
      </c>
      <c r="D13" s="626">
        <v>1779</v>
      </c>
      <c r="E13" s="561"/>
      <c r="F13" s="636">
        <v>2</v>
      </c>
      <c r="G13" s="642">
        <v>150</v>
      </c>
      <c r="H13" s="642">
        <v>15</v>
      </c>
      <c r="I13" s="642">
        <v>1240</v>
      </c>
      <c r="J13" s="642">
        <v>17</v>
      </c>
      <c r="K13" s="642">
        <v>484</v>
      </c>
      <c r="L13" s="642">
        <v>1</v>
      </c>
      <c r="M13" s="642">
        <v>50</v>
      </c>
      <c r="N13" s="643">
        <v>13</v>
      </c>
      <c r="O13" s="644">
        <v>618</v>
      </c>
      <c r="P13" s="624">
        <v>639</v>
      </c>
      <c r="Q13" s="642">
        <v>2</v>
      </c>
      <c r="R13" s="643">
        <v>100</v>
      </c>
      <c r="S13" s="642">
        <v>5</v>
      </c>
      <c r="T13" s="642">
        <v>5</v>
      </c>
      <c r="U13" s="643">
        <v>429</v>
      </c>
      <c r="V13" s="642">
        <v>1</v>
      </c>
      <c r="W13" s="643">
        <v>18</v>
      </c>
      <c r="X13" s="642" t="s">
        <v>673</v>
      </c>
      <c r="Y13" s="643" t="s">
        <v>673</v>
      </c>
      <c r="Z13" s="644">
        <v>0</v>
      </c>
      <c r="AA13" s="76"/>
      <c r="AB13" s="636">
        <v>71252</v>
      </c>
      <c r="AC13" s="642">
        <v>11943</v>
      </c>
      <c r="AD13" s="642">
        <v>20147521135</v>
      </c>
      <c r="AE13" s="645">
        <v>97.7</v>
      </c>
      <c r="AF13" s="644">
        <v>14</v>
      </c>
      <c r="AG13" s="184"/>
      <c r="AH13" s="623">
        <v>45451</v>
      </c>
      <c r="AI13" s="622">
        <f>(AH13/245554)*100</f>
        <v>18.509574268796271</v>
      </c>
      <c r="AJ13" s="626">
        <v>28980</v>
      </c>
      <c r="AK13" s="622">
        <f>(AJ13/102847)*100</f>
        <v>28.177778642060535</v>
      </c>
      <c r="AL13" s="626">
        <v>399786</v>
      </c>
      <c r="AM13" s="629">
        <v>91.96</v>
      </c>
      <c r="AN13" s="622">
        <v>41.3</v>
      </c>
      <c r="AO13" s="637">
        <v>30.4</v>
      </c>
      <c r="AP13" s="765"/>
      <c r="AQ13" s="623">
        <v>1195</v>
      </c>
      <c r="AR13" s="646">
        <v>3544</v>
      </c>
      <c r="AS13" s="626">
        <v>2707</v>
      </c>
      <c r="AT13" s="626">
        <v>10</v>
      </c>
      <c r="AU13" s="646">
        <v>638</v>
      </c>
      <c r="AV13" s="646">
        <v>342</v>
      </c>
      <c r="AW13" s="646">
        <v>556</v>
      </c>
      <c r="AX13" s="627">
        <v>283</v>
      </c>
      <c r="AY13" s="623">
        <v>35</v>
      </c>
      <c r="AZ13" s="646">
        <v>1775</v>
      </c>
      <c r="BA13" s="646">
        <v>1462</v>
      </c>
      <c r="BB13" s="646">
        <v>1769</v>
      </c>
      <c r="BC13" s="646">
        <v>1323</v>
      </c>
      <c r="BD13" s="639" t="s">
        <v>673</v>
      </c>
      <c r="BE13" s="646" t="s">
        <v>673</v>
      </c>
      <c r="BF13" s="646" t="s">
        <v>673</v>
      </c>
      <c r="BG13" s="627" t="s">
        <v>673</v>
      </c>
      <c r="BH13" s="859" t="s">
        <v>673</v>
      </c>
      <c r="BI13" s="646" t="s">
        <v>673</v>
      </c>
      <c r="BJ13" s="626" t="s">
        <v>673</v>
      </c>
      <c r="BK13" s="626">
        <v>22</v>
      </c>
      <c r="BL13" s="646">
        <v>1457</v>
      </c>
      <c r="BM13" s="646">
        <v>1243</v>
      </c>
      <c r="BN13" s="646">
        <v>751</v>
      </c>
      <c r="BO13" s="646">
        <v>1021</v>
      </c>
      <c r="BP13" s="646">
        <v>1105</v>
      </c>
      <c r="BQ13" s="627">
        <v>651</v>
      </c>
      <c r="BR13" s="623">
        <v>27</v>
      </c>
      <c r="BS13" s="653">
        <v>234</v>
      </c>
      <c r="BT13" s="646">
        <v>197</v>
      </c>
      <c r="BU13" s="626">
        <v>39</v>
      </c>
      <c r="BV13" s="632">
        <v>4</v>
      </c>
      <c r="BW13" s="77"/>
      <c r="BX13" s="623">
        <v>17</v>
      </c>
      <c r="BY13" s="626">
        <v>1</v>
      </c>
      <c r="BZ13" s="654">
        <v>5125</v>
      </c>
      <c r="CA13" s="626">
        <v>528</v>
      </c>
      <c r="CB13" s="718">
        <v>2101.6</v>
      </c>
      <c r="CC13" s="626">
        <v>257</v>
      </c>
      <c r="CD13" s="627">
        <v>142</v>
      </c>
      <c r="CE13" s="623">
        <v>1203</v>
      </c>
      <c r="CF13" s="622">
        <v>479.3</v>
      </c>
      <c r="CG13" s="626">
        <v>205</v>
      </c>
      <c r="CH13" s="631">
        <v>81.7</v>
      </c>
      <c r="CI13" s="184"/>
      <c r="CJ13" s="656">
        <v>141</v>
      </c>
      <c r="CK13" s="656">
        <v>41</v>
      </c>
      <c r="CL13" s="656">
        <v>10819</v>
      </c>
      <c r="CM13" s="656">
        <v>1626</v>
      </c>
      <c r="CN13" s="656">
        <v>1485</v>
      </c>
    </row>
    <row r="14" spans="1:92" ht="15.75" customHeight="1" x14ac:dyDescent="0.2">
      <c r="A14" s="925" t="s">
        <v>639</v>
      </c>
      <c r="B14" s="281">
        <v>3023</v>
      </c>
      <c r="C14" s="299">
        <v>10.5</v>
      </c>
      <c r="D14" s="284">
        <v>2441</v>
      </c>
      <c r="E14" s="561"/>
      <c r="F14" s="286">
        <v>2</v>
      </c>
      <c r="G14" s="288">
        <v>150</v>
      </c>
      <c r="H14" s="207">
        <v>20</v>
      </c>
      <c r="I14" s="207">
        <v>1354</v>
      </c>
      <c r="J14" s="207">
        <v>3</v>
      </c>
      <c r="K14" s="207">
        <v>73</v>
      </c>
      <c r="L14" s="288">
        <v>1</v>
      </c>
      <c r="M14" s="288">
        <v>60</v>
      </c>
      <c r="N14" s="294">
        <v>28</v>
      </c>
      <c r="O14" s="290">
        <v>1077</v>
      </c>
      <c r="P14" s="303">
        <v>966</v>
      </c>
      <c r="Q14" s="288">
        <v>8</v>
      </c>
      <c r="R14" s="294">
        <v>300</v>
      </c>
      <c r="S14" s="288">
        <v>2</v>
      </c>
      <c r="T14" s="288">
        <v>12</v>
      </c>
      <c r="U14" s="294">
        <v>1109</v>
      </c>
      <c r="V14" s="288">
        <v>0</v>
      </c>
      <c r="W14" s="294">
        <v>0</v>
      </c>
      <c r="X14" s="288">
        <v>0</v>
      </c>
      <c r="Y14" s="294">
        <v>0</v>
      </c>
      <c r="Z14" s="209">
        <v>0</v>
      </c>
      <c r="AA14" s="76"/>
      <c r="AB14" s="303">
        <v>81589</v>
      </c>
      <c r="AC14" s="288">
        <v>16204</v>
      </c>
      <c r="AD14" s="288">
        <v>23298723382</v>
      </c>
      <c r="AE14" s="287">
        <v>97.49</v>
      </c>
      <c r="AF14" s="290">
        <v>22</v>
      </c>
      <c r="AG14" s="184"/>
      <c r="AH14" s="281">
        <v>54860</v>
      </c>
      <c r="AI14" s="280">
        <v>19.760000000000002</v>
      </c>
      <c r="AJ14" s="284">
        <v>35427</v>
      </c>
      <c r="AK14" s="280">
        <v>28.94</v>
      </c>
      <c r="AL14" s="284">
        <v>341402</v>
      </c>
      <c r="AM14" s="304">
        <v>93.57</v>
      </c>
      <c r="AN14" s="280">
        <v>42.7</v>
      </c>
      <c r="AO14" s="306">
        <v>12.3</v>
      </c>
      <c r="AP14" s="765"/>
      <c r="AQ14" s="201">
        <v>1163</v>
      </c>
      <c r="AR14" s="212">
        <v>3533</v>
      </c>
      <c r="AS14" s="210">
        <v>2833</v>
      </c>
      <c r="AT14" s="210">
        <v>11</v>
      </c>
      <c r="AU14" s="212">
        <v>461</v>
      </c>
      <c r="AV14" s="212">
        <v>329</v>
      </c>
      <c r="AW14" s="212">
        <v>466</v>
      </c>
      <c r="AX14" s="211">
        <v>253</v>
      </c>
      <c r="AY14" s="201">
        <v>33</v>
      </c>
      <c r="AZ14" s="212">
        <v>1569</v>
      </c>
      <c r="BA14" s="212">
        <v>1261</v>
      </c>
      <c r="BB14" s="212">
        <v>1729</v>
      </c>
      <c r="BC14" s="210">
        <v>1301</v>
      </c>
      <c r="BD14" s="285">
        <v>3</v>
      </c>
      <c r="BE14" s="300">
        <v>165</v>
      </c>
      <c r="BF14" s="300">
        <v>210</v>
      </c>
      <c r="BG14" s="297">
        <v>90</v>
      </c>
      <c r="BH14" s="448">
        <v>103</v>
      </c>
      <c r="BI14" s="212">
        <v>143</v>
      </c>
      <c r="BJ14" s="210">
        <v>61</v>
      </c>
      <c r="BK14" s="210">
        <v>10</v>
      </c>
      <c r="BL14" s="212">
        <v>432</v>
      </c>
      <c r="BM14" s="212">
        <v>405</v>
      </c>
      <c r="BN14" s="212">
        <v>273</v>
      </c>
      <c r="BO14" s="212">
        <v>435</v>
      </c>
      <c r="BP14" s="212">
        <v>369</v>
      </c>
      <c r="BQ14" s="211">
        <v>244</v>
      </c>
      <c r="BR14" s="201">
        <v>20</v>
      </c>
      <c r="BS14" s="77">
        <v>351</v>
      </c>
      <c r="BT14" s="212">
        <v>314</v>
      </c>
      <c r="BU14" s="284">
        <v>97</v>
      </c>
      <c r="BV14" s="203">
        <v>3</v>
      </c>
      <c r="BW14" s="77"/>
      <c r="BX14" s="201">
        <v>21</v>
      </c>
      <c r="BY14" s="210" t="s">
        <v>673</v>
      </c>
      <c r="BZ14" s="556">
        <v>4450</v>
      </c>
      <c r="CA14" s="210" t="s">
        <v>673</v>
      </c>
      <c r="CB14" s="717">
        <v>1603.2</v>
      </c>
      <c r="CC14" s="210">
        <v>257</v>
      </c>
      <c r="CD14" s="211">
        <v>138</v>
      </c>
      <c r="CE14" s="201">
        <v>1178</v>
      </c>
      <c r="CF14" s="280">
        <v>407.6</v>
      </c>
      <c r="CG14" s="210">
        <v>201</v>
      </c>
      <c r="CH14" s="214">
        <v>69.599999999999994</v>
      </c>
      <c r="CI14" s="184"/>
      <c r="CJ14" s="215">
        <v>139</v>
      </c>
      <c r="CK14" s="215">
        <v>26</v>
      </c>
      <c r="CL14" s="215">
        <v>10299</v>
      </c>
      <c r="CM14" s="215">
        <v>2504</v>
      </c>
      <c r="CN14" s="215">
        <v>2374</v>
      </c>
    </row>
    <row r="15" spans="1:92" ht="15.75" customHeight="1" x14ac:dyDescent="0.2">
      <c r="A15" s="630" t="s">
        <v>535</v>
      </c>
      <c r="B15" s="350">
        <v>3301</v>
      </c>
      <c r="C15" s="634">
        <v>10</v>
      </c>
      <c r="D15" s="346">
        <v>2686</v>
      </c>
      <c r="E15" s="561"/>
      <c r="F15" s="364">
        <v>1</v>
      </c>
      <c r="G15" s="365">
        <v>74</v>
      </c>
      <c r="H15" s="365">
        <v>16</v>
      </c>
      <c r="I15" s="365">
        <v>1164</v>
      </c>
      <c r="J15" s="365">
        <v>7</v>
      </c>
      <c r="K15" s="365">
        <v>171</v>
      </c>
      <c r="L15" s="365">
        <v>1</v>
      </c>
      <c r="M15" s="365">
        <v>60</v>
      </c>
      <c r="N15" s="366">
        <v>14</v>
      </c>
      <c r="O15" s="367">
        <v>577</v>
      </c>
      <c r="P15" s="376">
        <v>828</v>
      </c>
      <c r="Q15" s="365">
        <v>4</v>
      </c>
      <c r="R15" s="366">
        <v>170</v>
      </c>
      <c r="S15" s="365">
        <v>2</v>
      </c>
      <c r="T15" s="365">
        <v>8</v>
      </c>
      <c r="U15" s="366">
        <v>754</v>
      </c>
      <c r="V15" s="365">
        <v>0</v>
      </c>
      <c r="W15" s="366">
        <v>0</v>
      </c>
      <c r="X15" s="365">
        <v>5</v>
      </c>
      <c r="Y15" s="366">
        <v>157</v>
      </c>
      <c r="Z15" s="367">
        <v>6</v>
      </c>
      <c r="AA15" s="76"/>
      <c r="AB15" s="376">
        <v>83348</v>
      </c>
      <c r="AC15" s="365">
        <v>15429</v>
      </c>
      <c r="AD15" s="365">
        <v>20802874912</v>
      </c>
      <c r="AE15" s="359">
        <v>97.03</v>
      </c>
      <c r="AF15" s="367">
        <v>18</v>
      </c>
      <c r="AG15" s="184"/>
      <c r="AH15" s="350">
        <v>65917</v>
      </c>
      <c r="AI15" s="345">
        <v>20.399999999999999</v>
      </c>
      <c r="AJ15" s="346">
        <v>42106</v>
      </c>
      <c r="AK15" s="345">
        <v>29.9</v>
      </c>
      <c r="AL15" s="374">
        <v>360790</v>
      </c>
      <c r="AM15" s="355">
        <v>89.3</v>
      </c>
      <c r="AN15" s="345">
        <v>38.200000000000003</v>
      </c>
      <c r="AO15" s="356">
        <v>17.100000000000001</v>
      </c>
      <c r="AP15" s="765"/>
      <c r="AQ15" s="350">
        <v>359</v>
      </c>
      <c r="AR15" s="371">
        <v>3715</v>
      </c>
      <c r="AS15" s="346">
        <v>2782</v>
      </c>
      <c r="AT15" s="346">
        <v>25</v>
      </c>
      <c r="AU15" s="371">
        <v>1187</v>
      </c>
      <c r="AV15" s="371">
        <v>793</v>
      </c>
      <c r="AW15" s="371">
        <v>1152</v>
      </c>
      <c r="AX15" s="352">
        <v>815</v>
      </c>
      <c r="AY15" s="350">
        <v>29</v>
      </c>
      <c r="AZ15" s="371">
        <v>1171</v>
      </c>
      <c r="BA15" s="371">
        <v>964</v>
      </c>
      <c r="BB15" s="371">
        <v>1095</v>
      </c>
      <c r="BC15" s="346">
        <v>1004</v>
      </c>
      <c r="BD15" s="373" t="s">
        <v>673</v>
      </c>
      <c r="BE15" s="371" t="s">
        <v>673</v>
      </c>
      <c r="BF15" s="371" t="s">
        <v>673</v>
      </c>
      <c r="BG15" s="352" t="s">
        <v>673</v>
      </c>
      <c r="BH15" s="357" t="s">
        <v>673</v>
      </c>
      <c r="BI15" s="371" t="s">
        <v>673</v>
      </c>
      <c r="BJ15" s="346" t="s">
        <v>673</v>
      </c>
      <c r="BK15" s="346">
        <v>3</v>
      </c>
      <c r="BL15" s="371">
        <v>195</v>
      </c>
      <c r="BM15" s="371">
        <v>192</v>
      </c>
      <c r="BN15" s="371">
        <v>109</v>
      </c>
      <c r="BO15" s="371">
        <v>141</v>
      </c>
      <c r="BP15" s="371">
        <v>230</v>
      </c>
      <c r="BQ15" s="352">
        <v>118</v>
      </c>
      <c r="BR15" s="350">
        <v>18</v>
      </c>
      <c r="BS15" s="374">
        <v>337</v>
      </c>
      <c r="BT15" s="371">
        <v>320</v>
      </c>
      <c r="BU15" s="346">
        <v>20</v>
      </c>
      <c r="BV15" s="349">
        <v>1</v>
      </c>
      <c r="BW15" s="77"/>
      <c r="BX15" s="350">
        <v>22</v>
      </c>
      <c r="BY15" s="346">
        <v>1</v>
      </c>
      <c r="BZ15" s="507">
        <v>5890</v>
      </c>
      <c r="CA15" s="346">
        <v>120</v>
      </c>
      <c r="CB15" s="619">
        <v>1829.7</v>
      </c>
      <c r="CC15" s="346">
        <v>242</v>
      </c>
      <c r="CD15" s="352">
        <v>171</v>
      </c>
      <c r="CE15" s="350">
        <v>861</v>
      </c>
      <c r="CF15" s="345">
        <v>267.5</v>
      </c>
      <c r="CG15" s="346">
        <v>417</v>
      </c>
      <c r="CH15" s="353">
        <v>129.5</v>
      </c>
      <c r="CI15" s="184"/>
      <c r="CJ15" s="377">
        <v>125</v>
      </c>
      <c r="CK15" s="377">
        <v>43</v>
      </c>
      <c r="CL15" s="377">
        <v>10955</v>
      </c>
      <c r="CM15" s="377">
        <v>2787</v>
      </c>
      <c r="CN15" s="377">
        <v>2318</v>
      </c>
    </row>
    <row r="16" spans="1:92" ht="15.75" customHeight="1" x14ac:dyDescent="0.2">
      <c r="A16" s="925" t="s">
        <v>536</v>
      </c>
      <c r="B16" s="201">
        <v>4294</v>
      </c>
      <c r="C16" s="192">
        <v>12.6</v>
      </c>
      <c r="D16" s="210">
        <v>3330</v>
      </c>
      <c r="E16" s="561"/>
      <c r="F16" s="286">
        <v>2</v>
      </c>
      <c r="G16" s="288">
        <v>180</v>
      </c>
      <c r="H16" s="288">
        <v>16</v>
      </c>
      <c r="I16" s="288">
        <v>1315</v>
      </c>
      <c r="J16" s="288">
        <v>11</v>
      </c>
      <c r="K16" s="288">
        <v>310</v>
      </c>
      <c r="L16" s="288">
        <v>1</v>
      </c>
      <c r="M16" s="288">
        <v>50</v>
      </c>
      <c r="N16" s="294">
        <v>59</v>
      </c>
      <c r="O16" s="290">
        <v>1722</v>
      </c>
      <c r="P16" s="303">
        <v>723</v>
      </c>
      <c r="Q16" s="288">
        <v>5</v>
      </c>
      <c r="R16" s="294">
        <v>180</v>
      </c>
      <c r="S16" s="288">
        <v>4</v>
      </c>
      <c r="T16" s="288">
        <v>12</v>
      </c>
      <c r="U16" s="294">
        <v>1189</v>
      </c>
      <c r="V16" s="288">
        <v>4</v>
      </c>
      <c r="W16" s="294">
        <v>110</v>
      </c>
      <c r="X16" s="288">
        <v>3</v>
      </c>
      <c r="Y16" s="294">
        <v>54</v>
      </c>
      <c r="Z16" s="290">
        <v>1</v>
      </c>
      <c r="AA16" s="76"/>
      <c r="AB16" s="286">
        <v>97160</v>
      </c>
      <c r="AC16" s="288">
        <v>20506</v>
      </c>
      <c r="AD16" s="288">
        <v>27810314590</v>
      </c>
      <c r="AE16" s="287">
        <v>96.3</v>
      </c>
      <c r="AF16" s="290">
        <v>7</v>
      </c>
      <c r="AG16" s="184"/>
      <c r="AH16" s="281">
        <v>64254</v>
      </c>
      <c r="AI16" s="280">
        <v>19.899999999999999</v>
      </c>
      <c r="AJ16" s="284">
        <v>42357</v>
      </c>
      <c r="AK16" s="280">
        <v>29.1</v>
      </c>
      <c r="AL16" s="284">
        <v>382555</v>
      </c>
      <c r="AM16" s="304">
        <v>89.9</v>
      </c>
      <c r="AN16" s="280">
        <v>34</v>
      </c>
      <c r="AO16" s="306">
        <v>23.8</v>
      </c>
      <c r="AP16" s="765"/>
      <c r="AQ16" s="281">
        <v>2204</v>
      </c>
      <c r="AR16" s="300">
        <v>3714</v>
      </c>
      <c r="AS16" s="284">
        <v>2628</v>
      </c>
      <c r="AT16" s="284">
        <v>32</v>
      </c>
      <c r="AU16" s="300">
        <v>1293</v>
      </c>
      <c r="AV16" s="300">
        <v>624</v>
      </c>
      <c r="AW16" s="300">
        <v>1310</v>
      </c>
      <c r="AX16" s="297">
        <v>731</v>
      </c>
      <c r="AY16" s="281">
        <v>24</v>
      </c>
      <c r="AZ16" s="300">
        <v>1621</v>
      </c>
      <c r="BA16" s="300">
        <v>1299</v>
      </c>
      <c r="BB16" s="300">
        <v>1623</v>
      </c>
      <c r="BC16" s="284">
        <v>1239</v>
      </c>
      <c r="BD16" s="285">
        <v>0</v>
      </c>
      <c r="BE16" s="300">
        <v>0</v>
      </c>
      <c r="BF16" s="300">
        <v>0</v>
      </c>
      <c r="BG16" s="297">
        <v>0</v>
      </c>
      <c r="BH16" s="308">
        <v>0</v>
      </c>
      <c r="BI16" s="300">
        <v>0</v>
      </c>
      <c r="BJ16" s="284">
        <v>0</v>
      </c>
      <c r="BK16" s="284">
        <v>14</v>
      </c>
      <c r="BL16" s="300">
        <v>1091</v>
      </c>
      <c r="BM16" s="300">
        <v>696</v>
      </c>
      <c r="BN16" s="300">
        <v>535</v>
      </c>
      <c r="BO16" s="300">
        <v>1133</v>
      </c>
      <c r="BP16" s="300">
        <v>678</v>
      </c>
      <c r="BQ16" s="297">
        <v>488</v>
      </c>
      <c r="BR16" s="281">
        <v>11</v>
      </c>
      <c r="BS16" s="301">
        <v>251</v>
      </c>
      <c r="BT16" s="300">
        <v>229</v>
      </c>
      <c r="BU16" s="284">
        <v>5</v>
      </c>
      <c r="BV16" s="282">
        <v>2</v>
      </c>
      <c r="BW16" s="77"/>
      <c r="BX16" s="281">
        <v>27</v>
      </c>
      <c r="BY16" s="284">
        <v>1</v>
      </c>
      <c r="BZ16" s="556">
        <v>5002</v>
      </c>
      <c r="CA16" s="284">
        <v>700</v>
      </c>
      <c r="CB16" s="716">
        <v>1551.5</v>
      </c>
      <c r="CC16" s="284">
        <v>260</v>
      </c>
      <c r="CD16" s="297">
        <v>165</v>
      </c>
      <c r="CE16" s="281">
        <v>595</v>
      </c>
      <c r="CF16" s="280">
        <v>184.6</v>
      </c>
      <c r="CG16" s="284">
        <v>231</v>
      </c>
      <c r="CH16" s="298">
        <v>71.7</v>
      </c>
      <c r="CI16" s="184"/>
      <c r="CJ16" s="302">
        <v>165</v>
      </c>
      <c r="CK16" s="302">
        <v>15</v>
      </c>
      <c r="CL16" s="302">
        <v>12520</v>
      </c>
      <c r="CM16" s="302">
        <v>2531</v>
      </c>
      <c r="CN16" s="302">
        <v>2372</v>
      </c>
    </row>
    <row r="17" spans="1:92" ht="15.75" customHeight="1" x14ac:dyDescent="0.2">
      <c r="A17" s="630" t="s">
        <v>708</v>
      </c>
      <c r="B17" s="623">
        <v>5378</v>
      </c>
      <c r="C17" s="634">
        <v>19.8</v>
      </c>
      <c r="D17" s="626">
        <v>4120</v>
      </c>
      <c r="E17" s="561"/>
      <c r="F17" s="636">
        <v>2</v>
      </c>
      <c r="G17" s="642">
        <v>170</v>
      </c>
      <c r="H17" s="642">
        <v>24</v>
      </c>
      <c r="I17" s="642">
        <v>1548</v>
      </c>
      <c r="J17" s="642">
        <v>2</v>
      </c>
      <c r="K17" s="642">
        <v>43</v>
      </c>
      <c r="L17" s="642" t="s">
        <v>673</v>
      </c>
      <c r="M17" s="642" t="s">
        <v>673</v>
      </c>
      <c r="N17" s="643">
        <v>11</v>
      </c>
      <c r="O17" s="644">
        <v>691</v>
      </c>
      <c r="P17" s="624">
        <v>430</v>
      </c>
      <c r="Q17" s="642">
        <v>5</v>
      </c>
      <c r="R17" s="643">
        <v>240</v>
      </c>
      <c r="S17" s="642">
        <v>7</v>
      </c>
      <c r="T17" s="642" t="s">
        <v>673</v>
      </c>
      <c r="U17" s="643" t="s">
        <v>673</v>
      </c>
      <c r="V17" s="642" t="s">
        <v>673</v>
      </c>
      <c r="W17" s="643" t="s">
        <v>673</v>
      </c>
      <c r="X17" s="642" t="s">
        <v>673</v>
      </c>
      <c r="Y17" s="643" t="s">
        <v>673</v>
      </c>
      <c r="Z17" s="644" t="s">
        <v>673</v>
      </c>
      <c r="AA17" s="76"/>
      <c r="AB17" s="636">
        <v>70763</v>
      </c>
      <c r="AC17" s="642">
        <v>13573</v>
      </c>
      <c r="AD17" s="642">
        <v>20349938073</v>
      </c>
      <c r="AE17" s="645">
        <v>95.3</v>
      </c>
      <c r="AF17" s="644">
        <v>1</v>
      </c>
      <c r="AG17" s="184"/>
      <c r="AH17" s="623">
        <v>59120</v>
      </c>
      <c r="AI17" s="622">
        <v>21.9</v>
      </c>
      <c r="AJ17" s="626">
        <v>37194</v>
      </c>
      <c r="AK17" s="622">
        <v>30.6</v>
      </c>
      <c r="AL17" s="626">
        <v>300791</v>
      </c>
      <c r="AM17" s="629">
        <v>89.08</v>
      </c>
      <c r="AN17" s="622">
        <v>26.9</v>
      </c>
      <c r="AO17" s="637">
        <v>6.1</v>
      </c>
      <c r="AP17" s="765"/>
      <c r="AQ17" s="623">
        <v>3128</v>
      </c>
      <c r="AR17" s="646">
        <v>3174</v>
      </c>
      <c r="AS17" s="626">
        <v>2257</v>
      </c>
      <c r="AT17" s="626">
        <v>13</v>
      </c>
      <c r="AU17" s="646">
        <v>651</v>
      </c>
      <c r="AV17" s="646">
        <v>349</v>
      </c>
      <c r="AW17" s="646">
        <v>599</v>
      </c>
      <c r="AX17" s="627">
        <v>270</v>
      </c>
      <c r="AY17" s="623">
        <v>43</v>
      </c>
      <c r="AZ17" s="646">
        <v>2316</v>
      </c>
      <c r="BA17" s="646">
        <v>1899</v>
      </c>
      <c r="BB17" s="646">
        <v>2242</v>
      </c>
      <c r="BC17" s="646">
        <v>1660</v>
      </c>
      <c r="BD17" s="639" t="s">
        <v>755</v>
      </c>
      <c r="BE17" s="646" t="s">
        <v>755</v>
      </c>
      <c r="BF17" s="646" t="s">
        <v>755</v>
      </c>
      <c r="BG17" s="627" t="s">
        <v>755</v>
      </c>
      <c r="BH17" s="859" t="s">
        <v>755</v>
      </c>
      <c r="BI17" s="646" t="s">
        <v>755</v>
      </c>
      <c r="BJ17" s="626" t="s">
        <v>755</v>
      </c>
      <c r="BK17" s="626">
        <v>13</v>
      </c>
      <c r="BL17" s="646">
        <v>2003</v>
      </c>
      <c r="BM17" s="646">
        <v>428</v>
      </c>
      <c r="BN17" s="646">
        <v>101</v>
      </c>
      <c r="BO17" s="646">
        <v>1733</v>
      </c>
      <c r="BP17" s="646">
        <v>359</v>
      </c>
      <c r="BQ17" s="627">
        <v>98</v>
      </c>
      <c r="BR17" s="623">
        <v>26</v>
      </c>
      <c r="BS17" s="653">
        <v>392</v>
      </c>
      <c r="BT17" s="646">
        <v>252</v>
      </c>
      <c r="BU17" s="626">
        <v>18</v>
      </c>
      <c r="BV17" s="632">
        <v>1</v>
      </c>
      <c r="BW17" s="77"/>
      <c r="BX17" s="623">
        <v>26</v>
      </c>
      <c r="BY17" s="626" t="s">
        <v>673</v>
      </c>
      <c r="BZ17" s="654">
        <v>3643</v>
      </c>
      <c r="CA17" s="626" t="s">
        <v>673</v>
      </c>
      <c r="CB17" s="718">
        <v>1340.6</v>
      </c>
      <c r="CC17" s="626">
        <v>252</v>
      </c>
      <c r="CD17" s="627">
        <v>176</v>
      </c>
      <c r="CE17" s="623">
        <v>717</v>
      </c>
      <c r="CF17" s="622">
        <v>264.5</v>
      </c>
      <c r="CG17" s="626">
        <v>225</v>
      </c>
      <c r="CH17" s="631">
        <v>83</v>
      </c>
      <c r="CI17" s="184"/>
      <c r="CJ17" s="656">
        <v>181</v>
      </c>
      <c r="CK17" s="656">
        <v>64</v>
      </c>
      <c r="CL17" s="656">
        <v>8362</v>
      </c>
      <c r="CM17" s="656">
        <v>2317</v>
      </c>
      <c r="CN17" s="656">
        <v>2089</v>
      </c>
    </row>
    <row r="18" spans="1:92" ht="15.75" customHeight="1" x14ac:dyDescent="0.2">
      <c r="A18" s="925" t="s">
        <v>537</v>
      </c>
      <c r="B18" s="201">
        <v>8311</v>
      </c>
      <c r="C18" s="339">
        <v>16</v>
      </c>
      <c r="D18" s="210">
        <v>6609</v>
      </c>
      <c r="E18" s="561"/>
      <c r="F18" s="206">
        <v>1</v>
      </c>
      <c r="G18" s="207">
        <v>110</v>
      </c>
      <c r="H18" s="207">
        <v>30</v>
      </c>
      <c r="I18" s="207">
        <v>1885</v>
      </c>
      <c r="J18" s="207">
        <v>10</v>
      </c>
      <c r="K18" s="207">
        <v>271</v>
      </c>
      <c r="L18" s="207" t="s">
        <v>673</v>
      </c>
      <c r="M18" s="207" t="s">
        <v>673</v>
      </c>
      <c r="N18" s="208">
        <v>5</v>
      </c>
      <c r="O18" s="209">
        <v>255</v>
      </c>
      <c r="P18" s="184">
        <v>1110</v>
      </c>
      <c r="Q18" s="207">
        <v>13</v>
      </c>
      <c r="R18" s="208">
        <v>575</v>
      </c>
      <c r="S18" s="207">
        <v>5</v>
      </c>
      <c r="T18" s="207">
        <v>10</v>
      </c>
      <c r="U18" s="208">
        <v>1038</v>
      </c>
      <c r="V18" s="207" t="s">
        <v>756</v>
      </c>
      <c r="W18" s="208" t="s">
        <v>756</v>
      </c>
      <c r="X18" s="207">
        <v>3</v>
      </c>
      <c r="Y18" s="208">
        <v>272</v>
      </c>
      <c r="Z18" s="209" t="s">
        <v>756</v>
      </c>
      <c r="AA18" s="76"/>
      <c r="AB18" s="206">
        <v>131098</v>
      </c>
      <c r="AC18" s="207">
        <v>21991</v>
      </c>
      <c r="AD18" s="207">
        <v>28478724745</v>
      </c>
      <c r="AE18" s="204">
        <v>96.8</v>
      </c>
      <c r="AF18" s="209">
        <v>25</v>
      </c>
      <c r="AG18" s="184"/>
      <c r="AH18" s="201">
        <v>110536</v>
      </c>
      <c r="AI18" s="192">
        <v>21.2</v>
      </c>
      <c r="AJ18" s="210">
        <v>70028</v>
      </c>
      <c r="AK18" s="192">
        <v>29.8</v>
      </c>
      <c r="AL18" s="210">
        <v>347617</v>
      </c>
      <c r="AM18" s="340">
        <v>87.5</v>
      </c>
      <c r="AN18" s="192">
        <v>29.6</v>
      </c>
      <c r="AO18" s="449">
        <v>20</v>
      </c>
      <c r="AP18" s="765"/>
      <c r="AQ18" s="201">
        <v>2647</v>
      </c>
      <c r="AR18" s="212">
        <v>5772</v>
      </c>
      <c r="AS18" s="210">
        <v>4695</v>
      </c>
      <c r="AT18" s="210">
        <v>10</v>
      </c>
      <c r="AU18" s="212">
        <v>852</v>
      </c>
      <c r="AV18" s="212">
        <v>528</v>
      </c>
      <c r="AW18" s="212">
        <v>928</v>
      </c>
      <c r="AX18" s="211">
        <v>482</v>
      </c>
      <c r="AY18" s="201">
        <v>70</v>
      </c>
      <c r="AZ18" s="212">
        <v>3510</v>
      </c>
      <c r="BA18" s="212">
        <v>2955</v>
      </c>
      <c r="BB18" s="212">
        <v>3946</v>
      </c>
      <c r="BC18" s="212">
        <v>2962</v>
      </c>
      <c r="BD18" s="210" t="s">
        <v>673</v>
      </c>
      <c r="BE18" s="212" t="s">
        <v>673</v>
      </c>
      <c r="BF18" s="212" t="s">
        <v>673</v>
      </c>
      <c r="BG18" s="211" t="s">
        <v>673</v>
      </c>
      <c r="BH18" s="448" t="s">
        <v>673</v>
      </c>
      <c r="BI18" s="212" t="s">
        <v>673</v>
      </c>
      <c r="BJ18" s="210" t="s">
        <v>673</v>
      </c>
      <c r="BK18" s="210">
        <v>18</v>
      </c>
      <c r="BL18" s="212">
        <v>3442</v>
      </c>
      <c r="BM18" s="212">
        <v>747</v>
      </c>
      <c r="BN18" s="212">
        <v>539</v>
      </c>
      <c r="BO18" s="212">
        <v>2647</v>
      </c>
      <c r="BP18" s="212">
        <v>881</v>
      </c>
      <c r="BQ18" s="211">
        <v>542</v>
      </c>
      <c r="BR18" s="201">
        <v>49</v>
      </c>
      <c r="BS18" s="77">
        <v>672</v>
      </c>
      <c r="BT18" s="212">
        <v>726</v>
      </c>
      <c r="BU18" s="210">
        <v>0</v>
      </c>
      <c r="BV18" s="203">
        <v>3</v>
      </c>
      <c r="BW18" s="77"/>
      <c r="BX18" s="201">
        <v>31</v>
      </c>
      <c r="BY18" s="210" t="s">
        <v>673</v>
      </c>
      <c r="BZ18" s="651">
        <v>6744</v>
      </c>
      <c r="CA18" s="210" t="s">
        <v>673</v>
      </c>
      <c r="CB18" s="717">
        <v>1294.4000000000001</v>
      </c>
      <c r="CC18" s="210">
        <v>434</v>
      </c>
      <c r="CD18" s="211">
        <v>310</v>
      </c>
      <c r="CE18" s="201">
        <v>1056</v>
      </c>
      <c r="CF18" s="192">
        <f>CE18/519223*100000</f>
        <v>203.38082095746915</v>
      </c>
      <c r="CG18" s="210">
        <v>415</v>
      </c>
      <c r="CH18" s="214">
        <f>CG18/519223*100000</f>
        <v>79.927121872490233</v>
      </c>
      <c r="CI18" s="184"/>
      <c r="CJ18" s="215">
        <v>245</v>
      </c>
      <c r="CK18" s="215">
        <v>60</v>
      </c>
      <c r="CL18" s="215">
        <v>15157</v>
      </c>
      <c r="CM18" s="215">
        <v>4223</v>
      </c>
      <c r="CN18" s="215">
        <v>3946</v>
      </c>
    </row>
    <row r="19" spans="1:92" ht="15.75" customHeight="1" x14ac:dyDescent="0.2">
      <c r="A19" s="630" t="s">
        <v>400</v>
      </c>
      <c r="B19" s="623">
        <v>4027</v>
      </c>
      <c r="C19" s="634">
        <v>12.1</v>
      </c>
      <c r="D19" s="626">
        <v>3331</v>
      </c>
      <c r="E19" s="561"/>
      <c r="F19" s="636">
        <v>2</v>
      </c>
      <c r="G19" s="642">
        <v>130</v>
      </c>
      <c r="H19" s="642">
        <v>26</v>
      </c>
      <c r="I19" s="642">
        <v>1725</v>
      </c>
      <c r="J19" s="642">
        <v>7</v>
      </c>
      <c r="K19" s="642">
        <v>130</v>
      </c>
      <c r="L19" s="642">
        <v>1</v>
      </c>
      <c r="M19" s="642">
        <v>80</v>
      </c>
      <c r="N19" s="643">
        <v>10</v>
      </c>
      <c r="O19" s="644">
        <v>600</v>
      </c>
      <c r="P19" s="624">
        <v>1113</v>
      </c>
      <c r="Q19" s="642">
        <v>9</v>
      </c>
      <c r="R19" s="643">
        <v>330</v>
      </c>
      <c r="S19" s="642">
        <v>5</v>
      </c>
      <c r="T19" s="642">
        <v>12</v>
      </c>
      <c r="U19" s="643">
        <v>1034</v>
      </c>
      <c r="V19" s="642">
        <v>0</v>
      </c>
      <c r="W19" s="643">
        <v>0</v>
      </c>
      <c r="X19" s="642">
        <v>2</v>
      </c>
      <c r="Y19" s="643">
        <v>13</v>
      </c>
      <c r="Z19" s="644">
        <v>0</v>
      </c>
      <c r="AA19" s="76"/>
      <c r="AB19" s="636">
        <v>96676</v>
      </c>
      <c r="AC19" s="642">
        <v>16759</v>
      </c>
      <c r="AD19" s="642">
        <v>27079768517</v>
      </c>
      <c r="AE19" s="645">
        <v>98.1</v>
      </c>
      <c r="AF19" s="644">
        <v>12</v>
      </c>
      <c r="AG19" s="184"/>
      <c r="AH19" s="623">
        <v>76592</v>
      </c>
      <c r="AI19" s="622">
        <v>22.75</v>
      </c>
      <c r="AJ19" s="626">
        <v>48071</v>
      </c>
      <c r="AK19" s="622">
        <v>32.26</v>
      </c>
      <c r="AL19" s="626">
        <v>343352</v>
      </c>
      <c r="AM19" s="629">
        <v>94.92</v>
      </c>
      <c r="AN19" s="622">
        <v>42.8</v>
      </c>
      <c r="AO19" s="637">
        <v>28</v>
      </c>
      <c r="AP19" s="765"/>
      <c r="AQ19" s="623">
        <v>1538</v>
      </c>
      <c r="AR19" s="646">
        <v>4721</v>
      </c>
      <c r="AS19" s="626">
        <v>2778</v>
      </c>
      <c r="AT19" s="626">
        <v>16</v>
      </c>
      <c r="AU19" s="646">
        <v>1173</v>
      </c>
      <c r="AV19" s="646">
        <v>547</v>
      </c>
      <c r="AW19" s="646">
        <v>1032</v>
      </c>
      <c r="AX19" s="627">
        <v>436</v>
      </c>
      <c r="AY19" s="623">
        <v>24</v>
      </c>
      <c r="AZ19" s="646">
        <v>1203</v>
      </c>
      <c r="BA19" s="646">
        <v>1037</v>
      </c>
      <c r="BB19" s="646">
        <v>1185</v>
      </c>
      <c r="BC19" s="646">
        <v>915</v>
      </c>
      <c r="BD19" s="626" t="s">
        <v>673</v>
      </c>
      <c r="BE19" s="646" t="s">
        <v>673</v>
      </c>
      <c r="BF19" s="646" t="s">
        <v>673</v>
      </c>
      <c r="BG19" s="627" t="s">
        <v>673</v>
      </c>
      <c r="BH19" s="859" t="s">
        <v>673</v>
      </c>
      <c r="BI19" s="646" t="s">
        <v>673</v>
      </c>
      <c r="BJ19" s="626" t="s">
        <v>673</v>
      </c>
      <c r="BK19" s="626">
        <v>48</v>
      </c>
      <c r="BL19" s="646">
        <v>3421</v>
      </c>
      <c r="BM19" s="646">
        <v>2619</v>
      </c>
      <c r="BN19" s="646">
        <v>1672</v>
      </c>
      <c r="BO19" s="646">
        <v>1538</v>
      </c>
      <c r="BP19" s="646">
        <v>2504</v>
      </c>
      <c r="BQ19" s="627">
        <v>1427</v>
      </c>
      <c r="BR19" s="623" t="s">
        <v>673</v>
      </c>
      <c r="BS19" s="653" t="s">
        <v>673</v>
      </c>
      <c r="BT19" s="646" t="s">
        <v>673</v>
      </c>
      <c r="BU19" s="626">
        <v>0</v>
      </c>
      <c r="BV19" s="632">
        <v>5</v>
      </c>
      <c r="BW19" s="77"/>
      <c r="BX19" s="623">
        <v>21</v>
      </c>
      <c r="BY19" s="626">
        <v>0</v>
      </c>
      <c r="BZ19" s="654">
        <f>4391+297</f>
        <v>4688</v>
      </c>
      <c r="CA19" s="626">
        <v>0</v>
      </c>
      <c r="CB19" s="718">
        <f>ROUND(4688/336641*100000,1)</f>
        <v>1392.6</v>
      </c>
      <c r="CC19" s="626">
        <f>323+19</f>
        <v>342</v>
      </c>
      <c r="CD19" s="627">
        <v>198</v>
      </c>
      <c r="CE19" s="623">
        <v>1578</v>
      </c>
      <c r="CF19" s="622">
        <v>468.74860756711155</v>
      </c>
      <c r="CG19" s="626">
        <v>311</v>
      </c>
      <c r="CH19" s="631">
        <v>92.383280705558747</v>
      </c>
      <c r="CI19" s="184"/>
      <c r="CJ19" s="656">
        <v>165</v>
      </c>
      <c r="CK19" s="656">
        <v>53</v>
      </c>
      <c r="CL19" s="656">
        <v>11834</v>
      </c>
      <c r="CM19" s="656">
        <v>2566</v>
      </c>
      <c r="CN19" s="656">
        <v>2548</v>
      </c>
    </row>
    <row r="20" spans="1:92" ht="15.75" customHeight="1" x14ac:dyDescent="0.2">
      <c r="A20" s="925" t="s">
        <v>538</v>
      </c>
      <c r="B20" s="201">
        <v>3517</v>
      </c>
      <c r="C20" s="339">
        <v>9.5</v>
      </c>
      <c r="D20" s="210">
        <v>2926</v>
      </c>
      <c r="E20" s="561"/>
      <c r="F20" s="206">
        <v>4</v>
      </c>
      <c r="G20" s="207">
        <v>210</v>
      </c>
      <c r="H20" s="207">
        <v>28</v>
      </c>
      <c r="I20" s="207">
        <v>1581</v>
      </c>
      <c r="J20" s="207">
        <v>28</v>
      </c>
      <c r="K20" s="207">
        <v>733</v>
      </c>
      <c r="L20" s="207">
        <v>1</v>
      </c>
      <c r="M20" s="207">
        <v>80</v>
      </c>
      <c r="N20" s="208">
        <v>11</v>
      </c>
      <c r="O20" s="209">
        <v>758</v>
      </c>
      <c r="P20" s="184">
        <v>1202</v>
      </c>
      <c r="Q20" s="207">
        <v>11</v>
      </c>
      <c r="R20" s="208">
        <v>348</v>
      </c>
      <c r="S20" s="207">
        <v>12</v>
      </c>
      <c r="T20" s="207">
        <v>21</v>
      </c>
      <c r="U20" s="208">
        <v>1438</v>
      </c>
      <c r="V20" s="207" t="s">
        <v>673</v>
      </c>
      <c r="W20" s="208" t="s">
        <v>673</v>
      </c>
      <c r="X20" s="207">
        <v>1</v>
      </c>
      <c r="Y20" s="208">
        <v>14</v>
      </c>
      <c r="Z20" s="209" t="s">
        <v>673</v>
      </c>
      <c r="AA20" s="76"/>
      <c r="AB20" s="206">
        <v>102233</v>
      </c>
      <c r="AC20" s="207">
        <v>17269</v>
      </c>
      <c r="AD20" s="207">
        <v>30190582672</v>
      </c>
      <c r="AE20" s="204">
        <v>97.9</v>
      </c>
      <c r="AF20" s="209">
        <v>30</v>
      </c>
      <c r="AG20" s="184"/>
      <c r="AH20" s="201">
        <v>80597</v>
      </c>
      <c r="AI20" s="192">
        <v>21.59</v>
      </c>
      <c r="AJ20" s="210">
        <v>50248</v>
      </c>
      <c r="AK20" s="192">
        <v>30.46</v>
      </c>
      <c r="AL20" s="210">
        <v>347510.88</v>
      </c>
      <c r="AM20" s="340">
        <v>94.35</v>
      </c>
      <c r="AN20" s="192">
        <v>37.200000000000003</v>
      </c>
      <c r="AO20" s="449">
        <v>16.7</v>
      </c>
      <c r="AP20" s="765"/>
      <c r="AQ20" s="201">
        <v>1793</v>
      </c>
      <c r="AR20" s="212">
        <v>4971</v>
      </c>
      <c r="AS20" s="210">
        <v>3356</v>
      </c>
      <c r="AT20" s="210">
        <v>21</v>
      </c>
      <c r="AU20" s="212">
        <v>1551</v>
      </c>
      <c r="AV20" s="212">
        <v>818</v>
      </c>
      <c r="AW20" s="212">
        <v>1332</v>
      </c>
      <c r="AX20" s="211">
        <v>760</v>
      </c>
      <c r="AY20" s="201">
        <v>36</v>
      </c>
      <c r="AZ20" s="212">
        <v>1630</v>
      </c>
      <c r="BA20" s="212">
        <v>1180</v>
      </c>
      <c r="BB20" s="212">
        <v>1572</v>
      </c>
      <c r="BC20" s="212">
        <v>1091</v>
      </c>
      <c r="BD20" s="210" t="s">
        <v>673</v>
      </c>
      <c r="BE20" s="212" t="s">
        <v>673</v>
      </c>
      <c r="BF20" s="212" t="s">
        <v>673</v>
      </c>
      <c r="BG20" s="211" t="s">
        <v>673</v>
      </c>
      <c r="BH20" s="448" t="s">
        <v>673</v>
      </c>
      <c r="BI20" s="212" t="s">
        <v>673</v>
      </c>
      <c r="BJ20" s="210" t="s">
        <v>673</v>
      </c>
      <c r="BK20" s="210">
        <v>41</v>
      </c>
      <c r="BL20" s="212">
        <v>2301</v>
      </c>
      <c r="BM20" s="212">
        <v>2181</v>
      </c>
      <c r="BN20" s="212">
        <v>1665</v>
      </c>
      <c r="BO20" s="212">
        <v>1793</v>
      </c>
      <c r="BP20" s="212">
        <v>2067</v>
      </c>
      <c r="BQ20" s="211">
        <v>1505</v>
      </c>
      <c r="BR20" s="201" t="s">
        <v>673</v>
      </c>
      <c r="BS20" s="77" t="s">
        <v>673</v>
      </c>
      <c r="BT20" s="212" t="s">
        <v>673</v>
      </c>
      <c r="BU20" s="210">
        <v>0</v>
      </c>
      <c r="BV20" s="203">
        <v>5</v>
      </c>
      <c r="BW20" s="77"/>
      <c r="BX20" s="201">
        <v>27</v>
      </c>
      <c r="BY20" s="210" t="s">
        <v>673</v>
      </c>
      <c r="BZ20" s="651">
        <v>4335</v>
      </c>
      <c r="CA20" s="210" t="s">
        <v>673</v>
      </c>
      <c r="CB20" s="717">
        <v>1161.1679715800001</v>
      </c>
      <c r="CC20" s="210">
        <v>348</v>
      </c>
      <c r="CD20" s="211">
        <v>203</v>
      </c>
      <c r="CE20" s="201">
        <v>828</v>
      </c>
      <c r="CF20" s="192">
        <v>221.787100455</v>
      </c>
      <c r="CG20" s="210">
        <v>303</v>
      </c>
      <c r="CH20" s="214">
        <v>81.161221543300002</v>
      </c>
      <c r="CI20" s="184"/>
      <c r="CJ20" s="215">
        <v>153</v>
      </c>
      <c r="CK20" s="215">
        <v>79</v>
      </c>
      <c r="CL20" s="215">
        <v>12038</v>
      </c>
      <c r="CM20" s="215">
        <v>2559</v>
      </c>
      <c r="CN20" s="215">
        <v>2108</v>
      </c>
    </row>
    <row r="21" spans="1:92" ht="15.75" customHeight="1" x14ac:dyDescent="0.2">
      <c r="A21" s="630" t="s">
        <v>539</v>
      </c>
      <c r="B21" s="623">
        <v>4382</v>
      </c>
      <c r="C21" s="640" t="s">
        <v>765</v>
      </c>
      <c r="D21" s="641">
        <v>3367</v>
      </c>
      <c r="E21" s="561"/>
      <c r="F21" s="636">
        <v>1</v>
      </c>
      <c r="G21" s="642">
        <v>100</v>
      </c>
      <c r="H21" s="642">
        <v>15</v>
      </c>
      <c r="I21" s="642">
        <v>1278</v>
      </c>
      <c r="J21" s="642">
        <v>2</v>
      </c>
      <c r="K21" s="642">
        <v>49</v>
      </c>
      <c r="L21" s="642">
        <v>1</v>
      </c>
      <c r="M21" s="642">
        <v>50</v>
      </c>
      <c r="N21" s="643">
        <v>11</v>
      </c>
      <c r="O21" s="644">
        <v>524</v>
      </c>
      <c r="P21" s="624">
        <v>718</v>
      </c>
      <c r="Q21" s="642">
        <v>2</v>
      </c>
      <c r="R21" s="643">
        <v>102</v>
      </c>
      <c r="S21" s="642">
        <v>1</v>
      </c>
      <c r="T21" s="642">
        <v>8</v>
      </c>
      <c r="U21" s="643">
        <v>660</v>
      </c>
      <c r="V21" s="642">
        <v>0</v>
      </c>
      <c r="W21" s="643">
        <v>0</v>
      </c>
      <c r="X21" s="642">
        <v>1</v>
      </c>
      <c r="Y21" s="643">
        <v>61</v>
      </c>
      <c r="Z21" s="644">
        <v>3</v>
      </c>
      <c r="AA21" s="76"/>
      <c r="AB21" s="636">
        <v>93435</v>
      </c>
      <c r="AC21" s="642">
        <v>14613</v>
      </c>
      <c r="AD21" s="642">
        <v>20150741054</v>
      </c>
      <c r="AE21" s="645">
        <v>99</v>
      </c>
      <c r="AF21" s="644">
        <v>9</v>
      </c>
      <c r="AG21" s="184"/>
      <c r="AH21" s="623">
        <v>79168</v>
      </c>
      <c r="AI21" s="622">
        <v>22.4</v>
      </c>
      <c r="AJ21" s="626">
        <v>51048</v>
      </c>
      <c r="AK21" s="622">
        <v>32.200000000000003</v>
      </c>
      <c r="AL21" s="626">
        <v>350635</v>
      </c>
      <c r="AM21" s="629">
        <v>90.7</v>
      </c>
      <c r="AN21" s="622">
        <v>41.9</v>
      </c>
      <c r="AO21" s="637">
        <v>14.7</v>
      </c>
      <c r="AP21" s="765"/>
      <c r="AQ21" s="623">
        <v>334</v>
      </c>
      <c r="AR21" s="646">
        <v>3351</v>
      </c>
      <c r="AS21" s="626">
        <v>2945</v>
      </c>
      <c r="AT21" s="626">
        <v>20</v>
      </c>
      <c r="AU21" s="646">
        <v>1194</v>
      </c>
      <c r="AV21" s="646">
        <v>636</v>
      </c>
      <c r="AW21" s="646">
        <v>1069</v>
      </c>
      <c r="AX21" s="627">
        <v>600</v>
      </c>
      <c r="AY21" s="623">
        <v>33</v>
      </c>
      <c r="AZ21" s="646">
        <v>1544</v>
      </c>
      <c r="BA21" s="646">
        <v>1123</v>
      </c>
      <c r="BB21" s="646">
        <v>1502</v>
      </c>
      <c r="BC21" s="646">
        <v>1161</v>
      </c>
      <c r="BD21" s="626" t="s">
        <v>673</v>
      </c>
      <c r="BE21" s="646" t="s">
        <v>673</v>
      </c>
      <c r="BF21" s="646" t="s">
        <v>673</v>
      </c>
      <c r="BG21" s="627" t="s">
        <v>673</v>
      </c>
      <c r="BH21" s="859" t="s">
        <v>673</v>
      </c>
      <c r="BI21" s="646" t="s">
        <v>673</v>
      </c>
      <c r="BJ21" s="626" t="s">
        <v>673</v>
      </c>
      <c r="BK21" s="626">
        <v>6</v>
      </c>
      <c r="BL21" s="646">
        <v>401</v>
      </c>
      <c r="BM21" s="646">
        <v>241</v>
      </c>
      <c r="BN21" s="646">
        <v>142</v>
      </c>
      <c r="BO21" s="646">
        <v>218</v>
      </c>
      <c r="BP21" s="646">
        <v>122</v>
      </c>
      <c r="BQ21" s="627">
        <v>176</v>
      </c>
      <c r="BR21" s="623">
        <v>27</v>
      </c>
      <c r="BS21" s="653">
        <v>456</v>
      </c>
      <c r="BT21" s="646">
        <v>398</v>
      </c>
      <c r="BU21" s="626">
        <v>20</v>
      </c>
      <c r="BV21" s="632">
        <v>3</v>
      </c>
      <c r="BW21" s="77"/>
      <c r="BX21" s="623">
        <v>26</v>
      </c>
      <c r="BY21" s="626">
        <v>0</v>
      </c>
      <c r="BZ21" s="654">
        <v>4467</v>
      </c>
      <c r="CA21" s="626">
        <v>0</v>
      </c>
      <c r="CB21" s="718">
        <v>1265.159539818397</v>
      </c>
      <c r="CC21" s="626">
        <v>203</v>
      </c>
      <c r="CD21" s="627">
        <v>185</v>
      </c>
      <c r="CE21" s="623">
        <v>899</v>
      </c>
      <c r="CF21" s="622">
        <v>254.61795977092879</v>
      </c>
      <c r="CG21" s="626">
        <v>280</v>
      </c>
      <c r="CH21" s="631">
        <v>79.302590362469488</v>
      </c>
      <c r="CI21" s="184"/>
      <c r="CJ21" s="656">
        <v>129</v>
      </c>
      <c r="CK21" s="656">
        <v>41</v>
      </c>
      <c r="CL21" s="656">
        <v>9920</v>
      </c>
      <c r="CM21" s="656">
        <v>2543</v>
      </c>
      <c r="CN21" s="656">
        <v>2775</v>
      </c>
    </row>
    <row r="22" spans="1:92" ht="15.75" customHeight="1" x14ac:dyDescent="0.2">
      <c r="A22" s="925" t="s">
        <v>707</v>
      </c>
      <c r="B22" s="201">
        <v>11571</v>
      </c>
      <c r="C22" s="339">
        <v>19.100000000000001</v>
      </c>
      <c r="D22" s="210">
        <v>8954</v>
      </c>
      <c r="E22" s="561"/>
      <c r="F22" s="206">
        <v>1</v>
      </c>
      <c r="G22" s="207">
        <v>50</v>
      </c>
      <c r="H22" s="207">
        <v>28</v>
      </c>
      <c r="I22" s="207">
        <v>2854</v>
      </c>
      <c r="J22" s="207">
        <v>4</v>
      </c>
      <c r="K22" s="207">
        <v>99</v>
      </c>
      <c r="L22" s="207">
        <v>0</v>
      </c>
      <c r="M22" s="207">
        <v>0</v>
      </c>
      <c r="N22" s="208">
        <v>51</v>
      </c>
      <c r="O22" s="209">
        <v>3297</v>
      </c>
      <c r="P22" s="184">
        <v>1130</v>
      </c>
      <c r="Q22" s="207">
        <v>2</v>
      </c>
      <c r="R22" s="208">
        <v>80</v>
      </c>
      <c r="S22" s="207">
        <v>10</v>
      </c>
      <c r="T22" s="207">
        <v>7</v>
      </c>
      <c r="U22" s="208">
        <v>909</v>
      </c>
      <c r="V22" s="207">
        <v>2</v>
      </c>
      <c r="W22" s="208">
        <v>118</v>
      </c>
      <c r="X22" s="207">
        <v>1</v>
      </c>
      <c r="Y22" s="208">
        <v>36</v>
      </c>
      <c r="Z22" s="209">
        <v>0</v>
      </c>
      <c r="AA22" s="76"/>
      <c r="AB22" s="206">
        <v>137186</v>
      </c>
      <c r="AC22" s="207">
        <v>22331</v>
      </c>
      <c r="AD22" s="207">
        <v>33397646427</v>
      </c>
      <c r="AE22" s="204">
        <v>94.9</v>
      </c>
      <c r="AF22" s="209">
        <v>20</v>
      </c>
      <c r="AG22" s="184"/>
      <c r="AH22" s="201">
        <v>138755</v>
      </c>
      <c r="AI22" s="192">
        <v>22.947037664861288</v>
      </c>
      <c r="AJ22" s="210">
        <v>90026</v>
      </c>
      <c r="AK22" s="192">
        <v>31.380299560454116</v>
      </c>
      <c r="AL22" s="210">
        <v>302181</v>
      </c>
      <c r="AM22" s="340">
        <v>87.7</v>
      </c>
      <c r="AN22" s="192">
        <v>35</v>
      </c>
      <c r="AO22" s="449">
        <v>17.7</v>
      </c>
      <c r="AP22" s="765"/>
      <c r="AQ22" s="201">
        <v>213</v>
      </c>
      <c r="AR22" s="212">
        <v>6645</v>
      </c>
      <c r="AS22" s="210">
        <v>5908</v>
      </c>
      <c r="AT22" s="210">
        <v>41</v>
      </c>
      <c r="AU22" s="212">
        <v>3067</v>
      </c>
      <c r="AV22" s="212">
        <v>1369</v>
      </c>
      <c r="AW22" s="212">
        <v>2772</v>
      </c>
      <c r="AX22" s="211">
        <v>1410</v>
      </c>
      <c r="AY22" s="201">
        <v>75</v>
      </c>
      <c r="AZ22" s="212">
        <v>2985</v>
      </c>
      <c r="BA22" s="212">
        <v>1997</v>
      </c>
      <c r="BB22" s="212">
        <v>2574</v>
      </c>
      <c r="BC22" s="212">
        <v>2070</v>
      </c>
      <c r="BD22" s="210" t="s">
        <v>673</v>
      </c>
      <c r="BE22" s="212" t="s">
        <v>673</v>
      </c>
      <c r="BF22" s="212" t="s">
        <v>673</v>
      </c>
      <c r="BG22" s="211" t="s">
        <v>673</v>
      </c>
      <c r="BH22" s="448" t="s">
        <v>673</v>
      </c>
      <c r="BI22" s="212" t="s">
        <v>673</v>
      </c>
      <c r="BJ22" s="210" t="s">
        <v>673</v>
      </c>
      <c r="BK22" s="210" t="s">
        <v>673</v>
      </c>
      <c r="BL22" s="212" t="s">
        <v>673</v>
      </c>
      <c r="BM22" s="212" t="s">
        <v>673</v>
      </c>
      <c r="BN22" s="212" t="s">
        <v>673</v>
      </c>
      <c r="BO22" s="212" t="s">
        <v>673</v>
      </c>
      <c r="BP22" s="212" t="s">
        <v>673</v>
      </c>
      <c r="BQ22" s="211" t="s">
        <v>673</v>
      </c>
      <c r="BR22" s="201">
        <v>59</v>
      </c>
      <c r="BS22" s="77">
        <v>1035</v>
      </c>
      <c r="BT22" s="212">
        <v>957</v>
      </c>
      <c r="BU22" s="210">
        <v>76</v>
      </c>
      <c r="BV22" s="203">
        <v>3</v>
      </c>
      <c r="BW22" s="77"/>
      <c r="BX22" s="201">
        <v>20</v>
      </c>
      <c r="BY22" s="210">
        <v>1</v>
      </c>
      <c r="BZ22" s="651">
        <v>3759</v>
      </c>
      <c r="CA22" s="210">
        <v>539</v>
      </c>
      <c r="CB22" s="717">
        <v>621.70000000000005</v>
      </c>
      <c r="CC22" s="210">
        <v>323</v>
      </c>
      <c r="CD22" s="211">
        <v>279</v>
      </c>
      <c r="CE22" s="201">
        <v>897</v>
      </c>
      <c r="CF22" s="192">
        <v>148.30000000000001</v>
      </c>
      <c r="CG22" s="210">
        <v>378</v>
      </c>
      <c r="CH22" s="214">
        <v>62.5</v>
      </c>
      <c r="CI22" s="184"/>
      <c r="CJ22" s="215">
        <v>164</v>
      </c>
      <c r="CK22" s="215">
        <v>67</v>
      </c>
      <c r="CL22" s="215">
        <v>17375</v>
      </c>
      <c r="CM22" s="215">
        <v>3787</v>
      </c>
      <c r="CN22" s="215">
        <v>4224</v>
      </c>
    </row>
    <row r="23" spans="1:92" ht="15.75" customHeight="1" x14ac:dyDescent="0.2">
      <c r="A23" s="630" t="s">
        <v>540</v>
      </c>
      <c r="B23" s="623">
        <v>4225</v>
      </c>
      <c r="C23" s="634">
        <v>12.3</v>
      </c>
      <c r="D23" s="626">
        <v>3186</v>
      </c>
      <c r="E23" s="561"/>
      <c r="F23" s="636">
        <v>1</v>
      </c>
      <c r="G23" s="642">
        <v>49</v>
      </c>
      <c r="H23" s="642">
        <v>12</v>
      </c>
      <c r="I23" s="642">
        <v>1069</v>
      </c>
      <c r="J23" s="642">
        <v>5</v>
      </c>
      <c r="K23" s="642">
        <v>118</v>
      </c>
      <c r="L23" s="642" t="s">
        <v>673</v>
      </c>
      <c r="M23" s="642" t="s">
        <v>673</v>
      </c>
      <c r="N23" s="643">
        <v>23</v>
      </c>
      <c r="O23" s="644">
        <v>1410</v>
      </c>
      <c r="P23" s="624">
        <v>621</v>
      </c>
      <c r="Q23" s="642">
        <v>2</v>
      </c>
      <c r="R23" s="643">
        <v>105</v>
      </c>
      <c r="S23" s="642">
        <v>4</v>
      </c>
      <c r="T23" s="642">
        <v>6</v>
      </c>
      <c r="U23" s="643">
        <v>699</v>
      </c>
      <c r="V23" s="642" t="s">
        <v>673</v>
      </c>
      <c r="W23" s="643" t="s">
        <v>673</v>
      </c>
      <c r="X23" s="642" t="s">
        <v>673</v>
      </c>
      <c r="Y23" s="643" t="s">
        <v>673</v>
      </c>
      <c r="Z23" s="644" t="s">
        <v>673</v>
      </c>
      <c r="AA23" s="76"/>
      <c r="AB23" s="636">
        <v>85341</v>
      </c>
      <c r="AC23" s="642">
        <v>12320</v>
      </c>
      <c r="AD23" s="642">
        <v>17272171075</v>
      </c>
      <c r="AE23" s="645">
        <v>96.5</v>
      </c>
      <c r="AF23" s="644">
        <v>11</v>
      </c>
      <c r="AG23" s="184"/>
      <c r="AH23" s="623">
        <v>73951</v>
      </c>
      <c r="AI23" s="622">
        <v>21.54</v>
      </c>
      <c r="AJ23" s="626">
        <v>47427</v>
      </c>
      <c r="AK23" s="622">
        <v>30.81</v>
      </c>
      <c r="AL23" s="626">
        <v>337547</v>
      </c>
      <c r="AM23" s="629">
        <v>91.05</v>
      </c>
      <c r="AN23" s="622">
        <v>41.5</v>
      </c>
      <c r="AO23" s="637">
        <v>15.2</v>
      </c>
      <c r="AP23" s="765"/>
      <c r="AQ23" s="623">
        <v>982</v>
      </c>
      <c r="AR23" s="646">
        <v>3049</v>
      </c>
      <c r="AS23" s="626">
        <v>2826</v>
      </c>
      <c r="AT23" s="626">
        <v>18</v>
      </c>
      <c r="AU23" s="646">
        <v>1453</v>
      </c>
      <c r="AV23" s="646">
        <v>567</v>
      </c>
      <c r="AW23" s="646">
        <v>1251</v>
      </c>
      <c r="AX23" s="627">
        <v>593</v>
      </c>
      <c r="AY23" s="623">
        <v>25</v>
      </c>
      <c r="AZ23" s="646">
        <v>1309</v>
      </c>
      <c r="BA23" s="646">
        <v>865</v>
      </c>
      <c r="BB23" s="646">
        <v>1345</v>
      </c>
      <c r="BC23" s="646">
        <v>928</v>
      </c>
      <c r="BD23" s="626" t="s">
        <v>673</v>
      </c>
      <c r="BE23" s="646" t="s">
        <v>673</v>
      </c>
      <c r="BF23" s="646" t="s">
        <v>673</v>
      </c>
      <c r="BG23" s="627" t="s">
        <v>673</v>
      </c>
      <c r="BH23" s="859" t="s">
        <v>673</v>
      </c>
      <c r="BI23" s="646" t="s">
        <v>673</v>
      </c>
      <c r="BJ23" s="626">
        <v>1</v>
      </c>
      <c r="BK23" s="626">
        <v>7</v>
      </c>
      <c r="BL23" s="646">
        <v>1025</v>
      </c>
      <c r="BM23" s="646">
        <v>394</v>
      </c>
      <c r="BN23" s="646">
        <v>193</v>
      </c>
      <c r="BO23" s="646">
        <v>982</v>
      </c>
      <c r="BP23" s="646">
        <v>407</v>
      </c>
      <c r="BQ23" s="627">
        <v>202</v>
      </c>
      <c r="BR23" s="623">
        <v>50</v>
      </c>
      <c r="BS23" s="653">
        <v>824</v>
      </c>
      <c r="BT23" s="646">
        <v>712</v>
      </c>
      <c r="BU23" s="626">
        <v>46</v>
      </c>
      <c r="BV23" s="632">
        <v>2</v>
      </c>
      <c r="BW23" s="77"/>
      <c r="BX23" s="623">
        <v>15</v>
      </c>
      <c r="BY23" s="626">
        <v>1</v>
      </c>
      <c r="BZ23" s="654">
        <v>3296</v>
      </c>
      <c r="CA23" s="626">
        <v>481</v>
      </c>
      <c r="CB23" s="718">
        <v>959.9</v>
      </c>
      <c r="CC23" s="626">
        <v>195</v>
      </c>
      <c r="CD23" s="627">
        <v>174</v>
      </c>
      <c r="CE23" s="623">
        <v>797</v>
      </c>
      <c r="CF23" s="622">
        <v>232.1</v>
      </c>
      <c r="CG23" s="626">
        <v>268</v>
      </c>
      <c r="CH23" s="631">
        <v>78</v>
      </c>
      <c r="CI23" s="184"/>
      <c r="CJ23" s="656">
        <v>87</v>
      </c>
      <c r="CK23" s="656">
        <v>54</v>
      </c>
      <c r="CL23" s="656">
        <v>9166</v>
      </c>
      <c r="CM23" s="656">
        <v>2206</v>
      </c>
      <c r="CN23" s="656">
        <v>2754</v>
      </c>
    </row>
    <row r="24" spans="1:92" ht="15.75" customHeight="1" x14ac:dyDescent="0.2">
      <c r="A24" s="925" t="s">
        <v>541</v>
      </c>
      <c r="B24" s="201">
        <v>9057</v>
      </c>
      <c r="C24" s="339">
        <v>14.2</v>
      </c>
      <c r="D24" s="210">
        <v>7081</v>
      </c>
      <c r="E24" s="561"/>
      <c r="F24" s="206">
        <v>1</v>
      </c>
      <c r="G24" s="207">
        <v>52</v>
      </c>
      <c r="H24" s="207">
        <v>28</v>
      </c>
      <c r="I24" s="207">
        <v>2106</v>
      </c>
      <c r="J24" s="207">
        <v>3</v>
      </c>
      <c r="K24" s="207">
        <v>78</v>
      </c>
      <c r="L24" s="207">
        <v>1</v>
      </c>
      <c r="M24" s="207">
        <v>100</v>
      </c>
      <c r="N24" s="208">
        <v>15</v>
      </c>
      <c r="O24" s="209">
        <v>1070</v>
      </c>
      <c r="P24" s="184">
        <v>1300</v>
      </c>
      <c r="Q24" s="207">
        <v>7</v>
      </c>
      <c r="R24" s="208">
        <v>308</v>
      </c>
      <c r="S24" s="207">
        <v>5</v>
      </c>
      <c r="T24" s="207">
        <v>15</v>
      </c>
      <c r="U24" s="208">
        <v>1415</v>
      </c>
      <c r="V24" s="207" t="s">
        <v>755</v>
      </c>
      <c r="W24" s="208" t="s">
        <v>755</v>
      </c>
      <c r="X24" s="207" t="s">
        <v>755</v>
      </c>
      <c r="Y24" s="208" t="s">
        <v>755</v>
      </c>
      <c r="Z24" s="209">
        <v>36</v>
      </c>
      <c r="AA24" s="76"/>
      <c r="AB24" s="206">
        <v>152531</v>
      </c>
      <c r="AC24" s="207">
        <v>27683</v>
      </c>
      <c r="AD24" s="207">
        <v>36482495815</v>
      </c>
      <c r="AE24" s="204">
        <v>97.52</v>
      </c>
      <c r="AF24" s="209">
        <v>13</v>
      </c>
      <c r="AG24" s="184"/>
      <c r="AH24" s="201">
        <v>125184</v>
      </c>
      <c r="AI24" s="192">
        <f>ROUND(AH24/640012,3)*100</f>
        <v>19.600000000000001</v>
      </c>
      <c r="AJ24" s="210">
        <v>84351</v>
      </c>
      <c r="AK24" s="192">
        <f>ROUND(AJ24/302874,3)*100</f>
        <v>27.900000000000002</v>
      </c>
      <c r="AL24" s="210">
        <f>ROUND((42243026908+143432442)/AH24,0)</f>
        <v>338593</v>
      </c>
      <c r="AM24" s="340">
        <f>ROUND((10489118177+38364398)/(11625314366+39523334),3)*100</f>
        <v>90.2</v>
      </c>
      <c r="AN24" s="192">
        <v>47.1</v>
      </c>
      <c r="AO24" s="449">
        <v>30.8</v>
      </c>
      <c r="AP24" s="765"/>
      <c r="AQ24" s="201">
        <v>671</v>
      </c>
      <c r="AR24" s="212">
        <v>7162</v>
      </c>
      <c r="AS24" s="210">
        <v>5923</v>
      </c>
      <c r="AT24" s="210">
        <v>27</v>
      </c>
      <c r="AU24" s="212">
        <v>2695</v>
      </c>
      <c r="AV24" s="212">
        <v>1850</v>
      </c>
      <c r="AW24" s="212">
        <v>2555</v>
      </c>
      <c r="AX24" s="211">
        <v>1709</v>
      </c>
      <c r="AY24" s="201">
        <v>85</v>
      </c>
      <c r="AZ24" s="212">
        <v>4701</v>
      </c>
      <c r="BA24" s="212">
        <v>3352</v>
      </c>
      <c r="BB24" s="212">
        <v>4215</v>
      </c>
      <c r="BC24" s="212">
        <v>3204</v>
      </c>
      <c r="BD24" s="210" t="s">
        <v>673</v>
      </c>
      <c r="BE24" s="212" t="s">
        <v>673</v>
      </c>
      <c r="BF24" s="212" t="s">
        <v>673</v>
      </c>
      <c r="BG24" s="211" t="s">
        <v>673</v>
      </c>
      <c r="BH24" s="448" t="s">
        <v>673</v>
      </c>
      <c r="BI24" s="212" t="s">
        <v>673</v>
      </c>
      <c r="BJ24" s="210" t="s">
        <v>673</v>
      </c>
      <c r="BK24" s="210">
        <v>7</v>
      </c>
      <c r="BL24" s="212">
        <v>471</v>
      </c>
      <c r="BM24" s="212">
        <v>422</v>
      </c>
      <c r="BN24" s="212">
        <v>243</v>
      </c>
      <c r="BO24" s="212">
        <v>361</v>
      </c>
      <c r="BP24" s="212">
        <v>373</v>
      </c>
      <c r="BQ24" s="211">
        <v>231</v>
      </c>
      <c r="BR24" s="201">
        <v>28</v>
      </c>
      <c r="BS24" s="77">
        <v>431</v>
      </c>
      <c r="BT24" s="212">
        <v>362</v>
      </c>
      <c r="BU24" s="210">
        <v>72</v>
      </c>
      <c r="BV24" s="203">
        <v>21</v>
      </c>
      <c r="BW24" s="77"/>
      <c r="BX24" s="201">
        <v>22</v>
      </c>
      <c r="BY24" s="210">
        <v>2</v>
      </c>
      <c r="BZ24" s="556">
        <v>4584</v>
      </c>
      <c r="CA24" s="210">
        <v>649</v>
      </c>
      <c r="CB24" s="717">
        <v>716.6</v>
      </c>
      <c r="CC24" s="210">
        <v>366</v>
      </c>
      <c r="CD24" s="211">
        <v>328</v>
      </c>
      <c r="CE24" s="201">
        <v>980</v>
      </c>
      <c r="CF24" s="192">
        <v>154.1</v>
      </c>
      <c r="CG24" s="210">
        <v>458</v>
      </c>
      <c r="CH24" s="214">
        <v>72</v>
      </c>
      <c r="CI24" s="184"/>
      <c r="CJ24" s="215">
        <v>213</v>
      </c>
      <c r="CK24" s="215">
        <v>50</v>
      </c>
      <c r="CL24" s="215">
        <v>15913</v>
      </c>
      <c r="CM24" s="215">
        <v>3473</v>
      </c>
      <c r="CN24" s="215">
        <v>4859</v>
      </c>
    </row>
    <row r="25" spans="1:92" ht="15.75" customHeight="1" x14ac:dyDescent="0.2">
      <c r="A25" s="630" t="s">
        <v>223</v>
      </c>
      <c r="B25" s="350">
        <v>4626</v>
      </c>
      <c r="C25" s="354">
        <v>10.86</v>
      </c>
      <c r="D25" s="346">
        <v>3605</v>
      </c>
      <c r="E25" s="561"/>
      <c r="F25" s="364">
        <v>1</v>
      </c>
      <c r="G25" s="365">
        <v>70</v>
      </c>
      <c r="H25" s="365">
        <v>18</v>
      </c>
      <c r="I25" s="365">
        <v>1346</v>
      </c>
      <c r="J25" s="365">
        <v>6</v>
      </c>
      <c r="K25" s="365">
        <v>163</v>
      </c>
      <c r="L25" s="365" t="s">
        <v>673</v>
      </c>
      <c r="M25" s="365" t="s">
        <v>673</v>
      </c>
      <c r="N25" s="366">
        <v>10</v>
      </c>
      <c r="O25" s="367">
        <v>1000</v>
      </c>
      <c r="P25" s="376">
        <v>701</v>
      </c>
      <c r="Q25" s="365">
        <v>4</v>
      </c>
      <c r="R25" s="366">
        <v>200</v>
      </c>
      <c r="S25" s="365">
        <v>4</v>
      </c>
      <c r="T25" s="365">
        <v>9</v>
      </c>
      <c r="U25" s="366">
        <v>920</v>
      </c>
      <c r="V25" s="365" t="s">
        <v>673</v>
      </c>
      <c r="W25" s="366" t="s">
        <v>673</v>
      </c>
      <c r="X25" s="365" t="s">
        <v>673</v>
      </c>
      <c r="Y25" s="366" t="s">
        <v>673</v>
      </c>
      <c r="Z25" s="517">
        <v>1</v>
      </c>
      <c r="AA25" s="685"/>
      <c r="AB25" s="364">
        <v>107900</v>
      </c>
      <c r="AC25" s="365">
        <v>17139</v>
      </c>
      <c r="AD25" s="365">
        <v>23159762641</v>
      </c>
      <c r="AE25" s="359">
        <v>97.7</v>
      </c>
      <c r="AF25" s="367">
        <v>11</v>
      </c>
      <c r="AG25" s="184"/>
      <c r="AH25" s="350">
        <v>89514</v>
      </c>
      <c r="AI25" s="345">
        <v>21.3</v>
      </c>
      <c r="AJ25" s="346">
        <v>57661</v>
      </c>
      <c r="AK25" s="345">
        <v>30.3</v>
      </c>
      <c r="AL25" s="346">
        <v>332659</v>
      </c>
      <c r="AM25" s="355">
        <v>89.9</v>
      </c>
      <c r="AN25" s="345">
        <v>42.5</v>
      </c>
      <c r="AO25" s="356">
        <v>29</v>
      </c>
      <c r="AP25" s="765"/>
      <c r="AQ25" s="350">
        <v>1360</v>
      </c>
      <c r="AR25" s="371">
        <v>4393</v>
      </c>
      <c r="AS25" s="346">
        <v>3483</v>
      </c>
      <c r="AT25" s="346">
        <v>23</v>
      </c>
      <c r="AU25" s="371">
        <v>1831</v>
      </c>
      <c r="AV25" s="371">
        <v>1124</v>
      </c>
      <c r="AW25" s="371">
        <v>1799</v>
      </c>
      <c r="AX25" s="352">
        <v>1202</v>
      </c>
      <c r="AY25" s="350">
        <v>41</v>
      </c>
      <c r="AZ25" s="371">
        <v>1733</v>
      </c>
      <c r="BA25" s="371">
        <v>1502</v>
      </c>
      <c r="BB25" s="371">
        <v>1738</v>
      </c>
      <c r="BC25" s="371">
        <v>1664</v>
      </c>
      <c r="BD25" s="518" t="s">
        <v>673</v>
      </c>
      <c r="BE25" s="518" t="s">
        <v>673</v>
      </c>
      <c r="BF25" s="518" t="s">
        <v>673</v>
      </c>
      <c r="BG25" s="857" t="s">
        <v>673</v>
      </c>
      <c r="BH25" s="525" t="s">
        <v>673</v>
      </c>
      <c r="BI25" s="518" t="s">
        <v>673</v>
      </c>
      <c r="BJ25" s="518" t="s">
        <v>673</v>
      </c>
      <c r="BK25" s="346">
        <v>13</v>
      </c>
      <c r="BL25" s="371">
        <v>1309</v>
      </c>
      <c r="BM25" s="371">
        <v>991</v>
      </c>
      <c r="BN25" s="371">
        <v>386</v>
      </c>
      <c r="BO25" s="371">
        <v>1360</v>
      </c>
      <c r="BP25" s="371">
        <v>856</v>
      </c>
      <c r="BQ25" s="352">
        <v>447</v>
      </c>
      <c r="BR25" s="350">
        <v>10</v>
      </c>
      <c r="BS25" s="374">
        <v>181</v>
      </c>
      <c r="BT25" s="371">
        <v>170</v>
      </c>
      <c r="BU25" s="346">
        <v>0</v>
      </c>
      <c r="BV25" s="349">
        <v>4</v>
      </c>
      <c r="BW25" s="77"/>
      <c r="BX25" s="350">
        <v>17</v>
      </c>
      <c r="BY25" s="346">
        <v>1</v>
      </c>
      <c r="BZ25" s="507">
        <v>4956</v>
      </c>
      <c r="CA25" s="346">
        <v>200</v>
      </c>
      <c r="CB25" s="619">
        <v>1177</v>
      </c>
      <c r="CC25" s="346">
        <v>262</v>
      </c>
      <c r="CD25" s="352">
        <v>216</v>
      </c>
      <c r="CE25" s="350">
        <v>1042</v>
      </c>
      <c r="CF25" s="345">
        <v>247.4</v>
      </c>
      <c r="CG25" s="346">
        <v>311</v>
      </c>
      <c r="CH25" s="353">
        <v>73.8</v>
      </c>
      <c r="CI25" s="184"/>
      <c r="CJ25" s="377">
        <v>158</v>
      </c>
      <c r="CK25" s="377">
        <v>52</v>
      </c>
      <c r="CL25" s="377">
        <v>11602</v>
      </c>
      <c r="CM25" s="377">
        <v>2797</v>
      </c>
      <c r="CN25" s="377">
        <v>3178</v>
      </c>
    </row>
    <row r="26" spans="1:92" ht="15.75" customHeight="1" x14ac:dyDescent="0.2">
      <c r="A26" s="925" t="s">
        <v>542</v>
      </c>
      <c r="B26" s="201">
        <v>9413</v>
      </c>
      <c r="C26" s="339">
        <v>16.3</v>
      </c>
      <c r="D26" s="210">
        <v>7385</v>
      </c>
      <c r="E26" s="561"/>
      <c r="F26" s="286">
        <v>5</v>
      </c>
      <c r="G26" s="288">
        <v>580</v>
      </c>
      <c r="H26" s="288">
        <v>25</v>
      </c>
      <c r="I26" s="288">
        <v>2483</v>
      </c>
      <c r="J26" s="288">
        <v>3</v>
      </c>
      <c r="K26" s="288">
        <v>87</v>
      </c>
      <c r="L26" s="288" t="s">
        <v>673</v>
      </c>
      <c r="M26" s="288" t="s">
        <v>673</v>
      </c>
      <c r="N26" s="294">
        <v>24</v>
      </c>
      <c r="O26" s="290">
        <v>2353</v>
      </c>
      <c r="P26" s="303">
        <v>1292</v>
      </c>
      <c r="Q26" s="288" t="s">
        <v>673</v>
      </c>
      <c r="R26" s="294" t="s">
        <v>673</v>
      </c>
      <c r="S26" s="288">
        <v>2</v>
      </c>
      <c r="T26" s="288">
        <v>8</v>
      </c>
      <c r="U26" s="294">
        <v>927</v>
      </c>
      <c r="V26" s="288" t="s">
        <v>673</v>
      </c>
      <c r="W26" s="294" t="s">
        <v>673</v>
      </c>
      <c r="X26" s="288">
        <v>4</v>
      </c>
      <c r="Y26" s="294">
        <v>656</v>
      </c>
      <c r="Z26" s="290" t="s">
        <v>673</v>
      </c>
      <c r="AA26" s="76"/>
      <c r="AB26" s="286">
        <v>148935</v>
      </c>
      <c r="AC26" s="288">
        <v>27976</v>
      </c>
      <c r="AD26" s="288">
        <v>35682710323</v>
      </c>
      <c r="AE26" s="287">
        <v>96.6</v>
      </c>
      <c r="AF26" s="290">
        <v>17</v>
      </c>
      <c r="AG26" s="184"/>
      <c r="AH26" s="281">
        <v>130271</v>
      </c>
      <c r="AI26" s="280">
        <v>23.2</v>
      </c>
      <c r="AJ26" s="284">
        <v>85383</v>
      </c>
      <c r="AK26" s="280">
        <v>31.9</v>
      </c>
      <c r="AL26" s="284">
        <v>339123</v>
      </c>
      <c r="AM26" s="304">
        <v>91.3</v>
      </c>
      <c r="AN26" s="280">
        <v>45.2</v>
      </c>
      <c r="AO26" s="306">
        <v>27.3</v>
      </c>
      <c r="AP26" s="765"/>
      <c r="AQ26" s="281">
        <v>992</v>
      </c>
      <c r="AR26" s="300">
        <v>6545</v>
      </c>
      <c r="AS26" s="284">
        <v>4684</v>
      </c>
      <c r="AT26" s="284">
        <v>16</v>
      </c>
      <c r="AU26" s="300">
        <v>954</v>
      </c>
      <c r="AV26" s="300">
        <v>378</v>
      </c>
      <c r="AW26" s="300">
        <v>921</v>
      </c>
      <c r="AX26" s="297">
        <v>427</v>
      </c>
      <c r="AY26" s="281">
        <v>83</v>
      </c>
      <c r="AZ26" s="300">
        <v>5180</v>
      </c>
      <c r="BA26" s="300">
        <v>3791</v>
      </c>
      <c r="BB26" s="300">
        <v>5111</v>
      </c>
      <c r="BC26" s="300">
        <v>3796</v>
      </c>
      <c r="BD26" s="284" t="s">
        <v>673</v>
      </c>
      <c r="BE26" s="300" t="s">
        <v>673</v>
      </c>
      <c r="BF26" s="300" t="s">
        <v>673</v>
      </c>
      <c r="BG26" s="297" t="s">
        <v>673</v>
      </c>
      <c r="BH26" s="308">
        <v>2</v>
      </c>
      <c r="BI26" s="300">
        <v>4</v>
      </c>
      <c r="BJ26" s="284">
        <v>3</v>
      </c>
      <c r="BK26" s="284">
        <v>7</v>
      </c>
      <c r="BL26" s="300">
        <v>511</v>
      </c>
      <c r="BM26" s="300">
        <v>672</v>
      </c>
      <c r="BN26" s="300">
        <v>234</v>
      </c>
      <c r="BO26" s="300">
        <v>514</v>
      </c>
      <c r="BP26" s="300">
        <v>509</v>
      </c>
      <c r="BQ26" s="297">
        <v>232</v>
      </c>
      <c r="BR26" s="281">
        <v>29</v>
      </c>
      <c r="BS26" s="301">
        <v>280</v>
      </c>
      <c r="BT26" s="300">
        <v>226</v>
      </c>
      <c r="BU26" s="284">
        <v>26</v>
      </c>
      <c r="BV26" s="282">
        <v>12</v>
      </c>
      <c r="BW26" s="77"/>
      <c r="BX26" s="868">
        <v>38</v>
      </c>
      <c r="BY26" s="869" t="s">
        <v>673</v>
      </c>
      <c r="BZ26" s="556">
        <v>8673</v>
      </c>
      <c r="CA26" s="870" t="s">
        <v>673</v>
      </c>
      <c r="CB26" s="719">
        <v>1544.8679999999999</v>
      </c>
      <c r="CC26" s="869">
        <v>381</v>
      </c>
      <c r="CD26" s="871">
        <v>288</v>
      </c>
      <c r="CE26" s="872">
        <v>1066</v>
      </c>
      <c r="CF26" s="873">
        <v>189.88</v>
      </c>
      <c r="CG26" s="869">
        <v>418</v>
      </c>
      <c r="CH26" s="874">
        <v>80.942999999999998</v>
      </c>
      <c r="CI26" s="184"/>
      <c r="CJ26" s="302">
        <v>370</v>
      </c>
      <c r="CK26" s="302" t="s">
        <v>673</v>
      </c>
      <c r="CL26" s="302">
        <v>15584</v>
      </c>
      <c r="CM26" s="302">
        <v>4489</v>
      </c>
      <c r="CN26" s="302">
        <v>5633</v>
      </c>
    </row>
    <row r="27" spans="1:92" ht="15.75" customHeight="1" x14ac:dyDescent="0.2">
      <c r="A27" s="630" t="s">
        <v>543</v>
      </c>
      <c r="B27" s="350">
        <v>5150</v>
      </c>
      <c r="C27" s="354">
        <v>13.07</v>
      </c>
      <c r="D27" s="346">
        <v>4015</v>
      </c>
      <c r="E27" s="561"/>
      <c r="F27" s="364">
        <v>2</v>
      </c>
      <c r="G27" s="365">
        <v>122</v>
      </c>
      <c r="H27" s="365">
        <v>21</v>
      </c>
      <c r="I27" s="365">
        <v>2200</v>
      </c>
      <c r="J27" s="365" t="s">
        <v>673</v>
      </c>
      <c r="K27" s="365" t="s">
        <v>673</v>
      </c>
      <c r="L27" s="365" t="s">
        <v>673</v>
      </c>
      <c r="M27" s="365" t="s">
        <v>673</v>
      </c>
      <c r="N27" s="366">
        <v>17</v>
      </c>
      <c r="O27" s="367">
        <v>1395</v>
      </c>
      <c r="P27" s="376">
        <v>933</v>
      </c>
      <c r="Q27" s="365">
        <v>3</v>
      </c>
      <c r="R27" s="366">
        <v>170</v>
      </c>
      <c r="S27" s="365">
        <v>6</v>
      </c>
      <c r="T27" s="365">
        <v>10</v>
      </c>
      <c r="U27" s="366">
        <v>992</v>
      </c>
      <c r="V27" s="365" t="s">
        <v>673</v>
      </c>
      <c r="W27" s="366" t="s">
        <v>673</v>
      </c>
      <c r="X27" s="365" t="s">
        <v>673</v>
      </c>
      <c r="Y27" s="366" t="s">
        <v>673</v>
      </c>
      <c r="Z27" s="367">
        <v>1</v>
      </c>
      <c r="AA27" s="76"/>
      <c r="AB27" s="875">
        <v>126302</v>
      </c>
      <c r="AC27" s="876">
        <v>22593</v>
      </c>
      <c r="AD27" s="876">
        <v>31883262639</v>
      </c>
      <c r="AE27" s="877">
        <v>97.5</v>
      </c>
      <c r="AF27" s="379">
        <v>12</v>
      </c>
      <c r="AG27" s="184"/>
      <c r="AH27" s="350">
        <v>93765</v>
      </c>
      <c r="AI27" s="345">
        <v>23.309000000000001</v>
      </c>
      <c r="AJ27" s="346">
        <v>61155</v>
      </c>
      <c r="AK27" s="345">
        <v>32.14</v>
      </c>
      <c r="AL27" s="346">
        <v>400811.6</v>
      </c>
      <c r="AM27" s="355">
        <v>90.27</v>
      </c>
      <c r="AN27" s="523">
        <v>31.2</v>
      </c>
      <c r="AO27" s="1030">
        <v>11.8</v>
      </c>
      <c r="AP27" s="766"/>
      <c r="AQ27" s="350">
        <v>2543</v>
      </c>
      <c r="AR27" s="371">
        <v>2573</v>
      </c>
      <c r="AS27" s="346">
        <v>1795</v>
      </c>
      <c r="AT27" s="346">
        <v>11</v>
      </c>
      <c r="AU27" s="371">
        <v>645</v>
      </c>
      <c r="AV27" s="371">
        <v>355</v>
      </c>
      <c r="AW27" s="371">
        <v>553</v>
      </c>
      <c r="AX27" s="352">
        <v>317</v>
      </c>
      <c r="AY27" s="350">
        <v>26</v>
      </c>
      <c r="AZ27" s="371">
        <v>1147</v>
      </c>
      <c r="BA27" s="371">
        <v>882</v>
      </c>
      <c r="BB27" s="371">
        <v>1196</v>
      </c>
      <c r="BC27" s="371">
        <v>874</v>
      </c>
      <c r="BD27" s="346" t="s">
        <v>673</v>
      </c>
      <c r="BE27" s="346" t="s">
        <v>673</v>
      </c>
      <c r="BF27" s="346" t="s">
        <v>673</v>
      </c>
      <c r="BG27" s="352" t="s">
        <v>673</v>
      </c>
      <c r="BH27" s="350" t="s">
        <v>673</v>
      </c>
      <c r="BI27" s="346" t="s">
        <v>673</v>
      </c>
      <c r="BJ27" s="373" t="s">
        <v>673</v>
      </c>
      <c r="BK27" s="346">
        <v>21</v>
      </c>
      <c r="BL27" s="371">
        <v>1615</v>
      </c>
      <c r="BM27" s="371">
        <v>888</v>
      </c>
      <c r="BN27" s="371">
        <v>504</v>
      </c>
      <c r="BO27" s="371">
        <v>1430</v>
      </c>
      <c r="BP27" s="371">
        <v>824</v>
      </c>
      <c r="BQ27" s="352">
        <v>510</v>
      </c>
      <c r="BR27" s="350">
        <v>16</v>
      </c>
      <c r="BS27" s="374">
        <v>99</v>
      </c>
      <c r="BT27" s="371">
        <v>94</v>
      </c>
      <c r="BU27" s="346">
        <v>70</v>
      </c>
      <c r="BV27" s="349" t="s">
        <v>673</v>
      </c>
      <c r="BW27" s="77"/>
      <c r="BX27" s="350">
        <v>12</v>
      </c>
      <c r="BY27" s="346">
        <v>2</v>
      </c>
      <c r="BZ27" s="507">
        <v>3498</v>
      </c>
      <c r="CA27" s="346">
        <v>899</v>
      </c>
      <c r="CB27" s="619">
        <v>887.7</v>
      </c>
      <c r="CC27" s="346">
        <v>321</v>
      </c>
      <c r="CD27" s="352">
        <v>233</v>
      </c>
      <c r="CE27" s="350">
        <v>877</v>
      </c>
      <c r="CF27" s="345">
        <v>217.1</v>
      </c>
      <c r="CG27" s="346">
        <v>565</v>
      </c>
      <c r="CH27" s="353">
        <v>139.9</v>
      </c>
      <c r="CI27" s="184"/>
      <c r="CJ27" s="377">
        <v>283</v>
      </c>
      <c r="CK27" s="377">
        <v>39</v>
      </c>
      <c r="CL27" s="377">
        <v>13472</v>
      </c>
      <c r="CM27" s="377">
        <v>3298</v>
      </c>
      <c r="CN27" s="377">
        <v>3890</v>
      </c>
    </row>
    <row r="28" spans="1:92" ht="15.75" customHeight="1" x14ac:dyDescent="0.2">
      <c r="A28" s="925" t="s">
        <v>227</v>
      </c>
      <c r="B28" s="201">
        <v>2027</v>
      </c>
      <c r="C28" s="339">
        <v>4.87</v>
      </c>
      <c r="D28" s="210">
        <v>1768</v>
      </c>
      <c r="E28" s="561"/>
      <c r="F28" s="286">
        <v>2</v>
      </c>
      <c r="G28" s="288">
        <v>200</v>
      </c>
      <c r="H28" s="288">
        <v>26</v>
      </c>
      <c r="I28" s="288">
        <v>1746</v>
      </c>
      <c r="J28" s="288">
        <v>15</v>
      </c>
      <c r="K28" s="288">
        <v>365</v>
      </c>
      <c r="L28" s="288">
        <v>1</v>
      </c>
      <c r="M28" s="288">
        <v>100</v>
      </c>
      <c r="N28" s="294">
        <v>38</v>
      </c>
      <c r="O28" s="290">
        <v>1099</v>
      </c>
      <c r="P28" s="303">
        <v>1451</v>
      </c>
      <c r="Q28" s="288">
        <v>8</v>
      </c>
      <c r="R28" s="294">
        <v>521</v>
      </c>
      <c r="S28" s="288">
        <v>6</v>
      </c>
      <c r="T28" s="288">
        <v>18</v>
      </c>
      <c r="U28" s="294">
        <v>1783</v>
      </c>
      <c r="V28" s="288">
        <v>5</v>
      </c>
      <c r="W28" s="294">
        <v>435</v>
      </c>
      <c r="X28" s="288">
        <v>8</v>
      </c>
      <c r="Y28" s="294">
        <v>360</v>
      </c>
      <c r="Z28" s="290">
        <v>2</v>
      </c>
      <c r="AA28" s="76"/>
      <c r="AB28" s="286">
        <v>121801</v>
      </c>
      <c r="AC28" s="288">
        <v>23423</v>
      </c>
      <c r="AD28" s="288">
        <v>35249719237</v>
      </c>
      <c r="AE28" s="287">
        <v>98</v>
      </c>
      <c r="AF28" s="290">
        <v>32</v>
      </c>
      <c r="AG28" s="184"/>
      <c r="AH28" s="281">
        <v>73459</v>
      </c>
      <c r="AI28" s="280">
        <v>17.7</v>
      </c>
      <c r="AJ28" s="284">
        <v>49387</v>
      </c>
      <c r="AK28" s="280">
        <v>27.7</v>
      </c>
      <c r="AL28" s="284">
        <v>384468</v>
      </c>
      <c r="AM28" s="304">
        <v>94.7</v>
      </c>
      <c r="AN28" s="280">
        <v>32</v>
      </c>
      <c r="AO28" s="306">
        <v>17.3</v>
      </c>
      <c r="AP28" s="765"/>
      <c r="AQ28" s="281">
        <v>2288</v>
      </c>
      <c r="AR28" s="300">
        <v>6789</v>
      </c>
      <c r="AS28" s="284">
        <v>4177</v>
      </c>
      <c r="AT28" s="284">
        <v>41</v>
      </c>
      <c r="AU28" s="300">
        <v>2370</v>
      </c>
      <c r="AV28" s="300">
        <v>1470</v>
      </c>
      <c r="AW28" s="300">
        <v>1973</v>
      </c>
      <c r="AX28" s="297">
        <v>1174</v>
      </c>
      <c r="AY28" s="281" t="s">
        <v>673</v>
      </c>
      <c r="AZ28" s="300" t="s">
        <v>673</v>
      </c>
      <c r="BA28" s="300" t="s">
        <v>673</v>
      </c>
      <c r="BB28" s="300">
        <v>18</v>
      </c>
      <c r="BC28" s="300">
        <v>18</v>
      </c>
      <c r="BD28" s="284">
        <v>1</v>
      </c>
      <c r="BE28" s="300">
        <v>150</v>
      </c>
      <c r="BF28" s="300">
        <v>60</v>
      </c>
      <c r="BG28" s="297">
        <v>40</v>
      </c>
      <c r="BH28" s="308">
        <v>73</v>
      </c>
      <c r="BI28" s="300">
        <v>60</v>
      </c>
      <c r="BJ28" s="284">
        <v>40</v>
      </c>
      <c r="BK28" s="284">
        <v>61</v>
      </c>
      <c r="BL28" s="300">
        <v>1798</v>
      </c>
      <c r="BM28" s="300">
        <v>5194</v>
      </c>
      <c r="BN28" s="300">
        <v>3368</v>
      </c>
      <c r="BO28" s="300">
        <v>1450</v>
      </c>
      <c r="BP28" s="300">
        <v>4718</v>
      </c>
      <c r="BQ28" s="297">
        <v>2879</v>
      </c>
      <c r="BR28" s="281">
        <v>5</v>
      </c>
      <c r="BS28" s="301">
        <v>136</v>
      </c>
      <c r="BT28" s="300">
        <v>55</v>
      </c>
      <c r="BU28" s="284">
        <v>0</v>
      </c>
      <c r="BV28" s="282">
        <v>13</v>
      </c>
      <c r="BW28" s="77"/>
      <c r="BX28" s="281">
        <v>47</v>
      </c>
      <c r="BY28" s="284">
        <v>2</v>
      </c>
      <c r="BZ28" s="556">
        <v>7463</v>
      </c>
      <c r="CA28" s="284">
        <v>645</v>
      </c>
      <c r="CB28" s="716">
        <v>1794.4</v>
      </c>
      <c r="CC28" s="284">
        <v>348</v>
      </c>
      <c r="CD28" s="297">
        <v>193</v>
      </c>
      <c r="CE28" s="281">
        <v>1485</v>
      </c>
      <c r="CF28" s="280">
        <v>357.1</v>
      </c>
      <c r="CG28" s="284">
        <v>281</v>
      </c>
      <c r="CH28" s="298">
        <v>67.599999999999994</v>
      </c>
      <c r="CI28" s="184"/>
      <c r="CJ28" s="302">
        <v>219</v>
      </c>
      <c r="CK28" s="302">
        <v>56</v>
      </c>
      <c r="CL28" s="302">
        <v>19073</v>
      </c>
      <c r="CM28" s="302">
        <v>3014</v>
      </c>
      <c r="CN28" s="302">
        <v>2940</v>
      </c>
    </row>
    <row r="29" spans="1:92" ht="15.75" customHeight="1" x14ac:dyDescent="0.2">
      <c r="A29" s="630" t="s">
        <v>544</v>
      </c>
      <c r="B29" s="350">
        <v>4188</v>
      </c>
      <c r="C29" s="354">
        <v>9.0399999999999991</v>
      </c>
      <c r="D29" s="346">
        <v>3574</v>
      </c>
      <c r="E29" s="561"/>
      <c r="F29" s="364">
        <v>2</v>
      </c>
      <c r="G29" s="365">
        <v>240</v>
      </c>
      <c r="H29" s="365">
        <v>20</v>
      </c>
      <c r="I29" s="365">
        <v>1852</v>
      </c>
      <c r="J29" s="365">
        <v>22</v>
      </c>
      <c r="K29" s="365">
        <v>636</v>
      </c>
      <c r="L29" s="365">
        <v>8</v>
      </c>
      <c r="M29" s="365">
        <v>747</v>
      </c>
      <c r="N29" s="366">
        <v>8</v>
      </c>
      <c r="O29" s="367">
        <v>498</v>
      </c>
      <c r="P29" s="376">
        <v>1081</v>
      </c>
      <c r="Q29" s="365">
        <v>8</v>
      </c>
      <c r="R29" s="366">
        <v>747</v>
      </c>
      <c r="S29" s="365">
        <v>5</v>
      </c>
      <c r="T29" s="365">
        <v>12</v>
      </c>
      <c r="U29" s="366">
        <v>1429</v>
      </c>
      <c r="V29" s="365">
        <v>2</v>
      </c>
      <c r="W29" s="366">
        <v>130</v>
      </c>
      <c r="X29" s="365">
        <v>3</v>
      </c>
      <c r="Y29" s="366">
        <v>126</v>
      </c>
      <c r="Z29" s="367">
        <v>16</v>
      </c>
      <c r="AA29" s="76"/>
      <c r="AB29" s="364">
        <v>118673</v>
      </c>
      <c r="AC29" s="365">
        <v>22403</v>
      </c>
      <c r="AD29" s="365">
        <v>33833933415</v>
      </c>
      <c r="AE29" s="359">
        <v>97.3</v>
      </c>
      <c r="AF29" s="367">
        <v>19</v>
      </c>
      <c r="AG29" s="184"/>
      <c r="AH29" s="350">
        <v>87234</v>
      </c>
      <c r="AI29" s="345">
        <v>19.309999999999999</v>
      </c>
      <c r="AJ29" s="346">
        <v>57320</v>
      </c>
      <c r="AK29" s="345">
        <v>27.8</v>
      </c>
      <c r="AL29" s="346">
        <v>416493</v>
      </c>
      <c r="AM29" s="355">
        <v>92.25</v>
      </c>
      <c r="AN29" s="345">
        <v>39.6</v>
      </c>
      <c r="AO29" s="356">
        <v>35.700000000000003</v>
      </c>
      <c r="AP29" s="765"/>
      <c r="AQ29" s="350">
        <v>1318</v>
      </c>
      <c r="AR29" s="371">
        <v>7311</v>
      </c>
      <c r="AS29" s="346">
        <v>4987</v>
      </c>
      <c r="AT29" s="346">
        <v>13</v>
      </c>
      <c r="AU29" s="371">
        <v>735</v>
      </c>
      <c r="AV29" s="371">
        <v>488</v>
      </c>
      <c r="AW29" s="371">
        <v>685</v>
      </c>
      <c r="AX29" s="352">
        <v>412</v>
      </c>
      <c r="AY29" s="350">
        <v>34</v>
      </c>
      <c r="AZ29" s="371">
        <v>1911</v>
      </c>
      <c r="BA29" s="371">
        <v>1475</v>
      </c>
      <c r="BB29" s="371">
        <v>1920</v>
      </c>
      <c r="BC29" s="371">
        <v>1350</v>
      </c>
      <c r="BD29" s="365">
        <v>0</v>
      </c>
      <c r="BE29" s="365">
        <v>0</v>
      </c>
      <c r="BF29" s="365">
        <v>0</v>
      </c>
      <c r="BG29" s="367">
        <v>0</v>
      </c>
      <c r="BH29" s="364">
        <v>0</v>
      </c>
      <c r="BI29" s="365">
        <v>0</v>
      </c>
      <c r="BJ29" s="365">
        <v>0</v>
      </c>
      <c r="BK29" s="346">
        <f>78+1</f>
        <v>79</v>
      </c>
      <c r="BL29" s="371">
        <f>1886+9</f>
        <v>1895</v>
      </c>
      <c r="BM29" s="371">
        <f>4645+60</f>
        <v>4705</v>
      </c>
      <c r="BN29" s="371">
        <f>3453+30</f>
        <v>3483</v>
      </c>
      <c r="BO29" s="371">
        <v>1318</v>
      </c>
      <c r="BP29" s="371">
        <v>4706</v>
      </c>
      <c r="BQ29" s="352">
        <v>3225</v>
      </c>
      <c r="BR29" s="350">
        <v>0</v>
      </c>
      <c r="BS29" s="374">
        <v>0</v>
      </c>
      <c r="BT29" s="371">
        <v>0</v>
      </c>
      <c r="BU29" s="346">
        <v>0</v>
      </c>
      <c r="BV29" s="367">
        <v>0</v>
      </c>
      <c r="BW29" s="77"/>
      <c r="BX29" s="350">
        <v>44</v>
      </c>
      <c r="BY29" s="346">
        <v>1</v>
      </c>
      <c r="BZ29" s="507">
        <v>9738</v>
      </c>
      <c r="CA29" s="346">
        <v>306</v>
      </c>
      <c r="CB29" s="619">
        <v>2155.1999999999998</v>
      </c>
      <c r="CC29" s="346">
        <v>420</v>
      </c>
      <c r="CD29" s="352">
        <v>225</v>
      </c>
      <c r="CE29" s="350">
        <v>1917</v>
      </c>
      <c r="CF29" s="345">
        <v>424.2</v>
      </c>
      <c r="CG29" s="346">
        <v>351</v>
      </c>
      <c r="CH29" s="353">
        <v>77.599999999999994</v>
      </c>
      <c r="CI29" s="184"/>
      <c r="CJ29" s="377">
        <v>193</v>
      </c>
      <c r="CK29" s="377">
        <v>50</v>
      </c>
      <c r="CL29" s="377">
        <v>15625</v>
      </c>
      <c r="CM29" s="377">
        <v>3046</v>
      </c>
      <c r="CN29" s="377">
        <v>4044</v>
      </c>
    </row>
    <row r="30" spans="1:92" ht="15.75" customHeight="1" x14ac:dyDescent="0.2">
      <c r="A30" s="925" t="s">
        <v>706</v>
      </c>
      <c r="B30" s="201">
        <v>2498</v>
      </c>
      <c r="C30" s="339">
        <v>9.4</v>
      </c>
      <c r="D30" s="210">
        <v>1997</v>
      </c>
      <c r="E30" s="561"/>
      <c r="F30" s="286">
        <v>1</v>
      </c>
      <c r="G30" s="288">
        <v>100</v>
      </c>
      <c r="H30" s="288">
        <v>21</v>
      </c>
      <c r="I30" s="288">
        <v>1484</v>
      </c>
      <c r="J30" s="288">
        <v>14</v>
      </c>
      <c r="K30" s="288">
        <v>395</v>
      </c>
      <c r="L30" s="288">
        <v>0</v>
      </c>
      <c r="M30" s="288">
        <v>0</v>
      </c>
      <c r="N30" s="294">
        <v>3</v>
      </c>
      <c r="O30" s="290">
        <v>168</v>
      </c>
      <c r="P30" s="303">
        <v>995</v>
      </c>
      <c r="Q30" s="288">
        <v>9</v>
      </c>
      <c r="R30" s="294">
        <v>434</v>
      </c>
      <c r="S30" s="288">
        <v>1</v>
      </c>
      <c r="T30" s="288">
        <v>9</v>
      </c>
      <c r="U30" s="294">
        <v>1010</v>
      </c>
      <c r="V30" s="288">
        <v>1</v>
      </c>
      <c r="W30" s="294">
        <v>66</v>
      </c>
      <c r="X30" s="288">
        <v>4</v>
      </c>
      <c r="Y30" s="294">
        <v>43</v>
      </c>
      <c r="Z30" s="290" t="s">
        <v>673</v>
      </c>
      <c r="AA30" s="76"/>
      <c r="AB30" s="286">
        <v>75194</v>
      </c>
      <c r="AC30" s="288">
        <v>13919</v>
      </c>
      <c r="AD30" s="288">
        <v>22775912036</v>
      </c>
      <c r="AE30" s="287">
        <v>98.97</v>
      </c>
      <c r="AF30" s="290">
        <v>13</v>
      </c>
      <c r="AG30" s="184"/>
      <c r="AH30" s="281">
        <v>46035</v>
      </c>
      <c r="AI30" s="280">
        <v>17.489999999999998</v>
      </c>
      <c r="AJ30" s="284">
        <v>30117</v>
      </c>
      <c r="AK30" s="280">
        <v>29.12</v>
      </c>
      <c r="AL30" s="284">
        <v>409017</v>
      </c>
      <c r="AM30" s="304">
        <v>93.08</v>
      </c>
      <c r="AN30" s="307">
        <v>33.1</v>
      </c>
      <c r="AO30" s="305">
        <v>15.2</v>
      </c>
      <c r="AP30" s="767"/>
      <c r="AQ30" s="281">
        <v>1318</v>
      </c>
      <c r="AR30" s="300">
        <v>4932</v>
      </c>
      <c r="AS30" s="284">
        <v>3411</v>
      </c>
      <c r="AT30" s="284">
        <v>20</v>
      </c>
      <c r="AU30" s="300">
        <v>1090</v>
      </c>
      <c r="AV30" s="300">
        <v>644</v>
      </c>
      <c r="AW30" s="300">
        <v>861</v>
      </c>
      <c r="AX30" s="297">
        <v>557</v>
      </c>
      <c r="AY30" s="281">
        <v>8</v>
      </c>
      <c r="AZ30" s="300">
        <v>374</v>
      </c>
      <c r="BA30" s="300">
        <v>246</v>
      </c>
      <c r="BB30" s="300">
        <v>375</v>
      </c>
      <c r="BC30" s="300">
        <v>222</v>
      </c>
      <c r="BD30" s="284">
        <v>7</v>
      </c>
      <c r="BE30" s="300">
        <v>80</v>
      </c>
      <c r="BF30" s="300">
        <v>343</v>
      </c>
      <c r="BG30" s="297">
        <v>192</v>
      </c>
      <c r="BH30" s="308">
        <v>26</v>
      </c>
      <c r="BI30" s="300">
        <v>244</v>
      </c>
      <c r="BJ30" s="284">
        <v>136</v>
      </c>
      <c r="BK30" s="284">
        <v>56</v>
      </c>
      <c r="BL30" s="300">
        <v>1458</v>
      </c>
      <c r="BM30" s="300">
        <v>3902</v>
      </c>
      <c r="BN30" s="300">
        <v>2713</v>
      </c>
      <c r="BO30" s="300">
        <v>1129</v>
      </c>
      <c r="BP30" s="300">
        <v>3452</v>
      </c>
      <c r="BQ30" s="297">
        <v>2496</v>
      </c>
      <c r="BR30" s="281">
        <v>0</v>
      </c>
      <c r="BS30" s="301">
        <v>0</v>
      </c>
      <c r="BT30" s="300">
        <v>0</v>
      </c>
      <c r="BU30" s="284">
        <v>0</v>
      </c>
      <c r="BV30" s="282">
        <v>26</v>
      </c>
      <c r="BW30" s="77"/>
      <c r="BX30" s="281">
        <v>27</v>
      </c>
      <c r="BY30" s="284" t="s">
        <v>673</v>
      </c>
      <c r="BZ30" s="556">
        <v>5614</v>
      </c>
      <c r="CA30" s="284" t="s">
        <v>673</v>
      </c>
      <c r="CB30" s="716">
        <v>2133.6999999999998</v>
      </c>
      <c r="CC30" s="1133">
        <v>259</v>
      </c>
      <c r="CD30" s="297">
        <v>137</v>
      </c>
      <c r="CE30" s="281">
        <v>979</v>
      </c>
      <c r="CF30" s="280">
        <v>372</v>
      </c>
      <c r="CG30" s="284">
        <v>201</v>
      </c>
      <c r="CH30" s="298">
        <v>76.3</v>
      </c>
      <c r="CI30" s="184"/>
      <c r="CJ30" s="302">
        <v>162</v>
      </c>
      <c r="CK30" s="302">
        <v>29</v>
      </c>
      <c r="CL30" s="302">
        <v>10990</v>
      </c>
      <c r="CM30" s="302">
        <v>2125</v>
      </c>
      <c r="CN30" s="302">
        <v>2505</v>
      </c>
    </row>
    <row r="31" spans="1:92" ht="15.75" customHeight="1" x14ac:dyDescent="0.2">
      <c r="A31" s="630" t="s">
        <v>705</v>
      </c>
      <c r="B31" s="350">
        <v>2873</v>
      </c>
      <c r="C31" s="354">
        <v>15.3</v>
      </c>
      <c r="D31" s="346">
        <v>2350</v>
      </c>
      <c r="E31" s="561"/>
      <c r="F31" s="364">
        <v>3</v>
      </c>
      <c r="G31" s="365">
        <v>220</v>
      </c>
      <c r="H31" s="365">
        <v>12</v>
      </c>
      <c r="I31" s="365">
        <v>747</v>
      </c>
      <c r="J31" s="365">
        <v>15</v>
      </c>
      <c r="K31" s="365">
        <v>417</v>
      </c>
      <c r="L31" s="365">
        <v>1</v>
      </c>
      <c r="M31" s="365">
        <v>50</v>
      </c>
      <c r="N31" s="366">
        <v>5</v>
      </c>
      <c r="O31" s="367">
        <v>192</v>
      </c>
      <c r="P31" s="376">
        <v>826</v>
      </c>
      <c r="Q31" s="365">
        <v>4</v>
      </c>
      <c r="R31" s="366">
        <v>200</v>
      </c>
      <c r="S31" s="365">
        <v>5</v>
      </c>
      <c r="T31" s="365">
        <v>5</v>
      </c>
      <c r="U31" s="366">
        <v>481</v>
      </c>
      <c r="V31" s="365">
        <v>1</v>
      </c>
      <c r="W31" s="366">
        <v>114</v>
      </c>
      <c r="X31" s="365" t="s">
        <v>673</v>
      </c>
      <c r="Y31" s="366" t="s">
        <v>673</v>
      </c>
      <c r="Z31" s="367" t="s">
        <v>673</v>
      </c>
      <c r="AA31" s="76"/>
      <c r="AB31" s="364">
        <v>54785</v>
      </c>
      <c r="AC31" s="365">
        <v>10889</v>
      </c>
      <c r="AD31" s="365">
        <v>18330212128</v>
      </c>
      <c r="AE31" s="359">
        <v>97.231363624820503</v>
      </c>
      <c r="AF31" s="367">
        <v>9</v>
      </c>
      <c r="AG31" s="184"/>
      <c r="AH31" s="350">
        <v>42924</v>
      </c>
      <c r="AI31" s="345">
        <v>22.84</v>
      </c>
      <c r="AJ31" s="346">
        <v>27752</v>
      </c>
      <c r="AK31" s="345">
        <v>30.67</v>
      </c>
      <c r="AL31" s="346">
        <v>361946</v>
      </c>
      <c r="AM31" s="355">
        <v>92.39</v>
      </c>
      <c r="AN31" s="345">
        <v>34.1</v>
      </c>
      <c r="AO31" s="356">
        <v>21.8</v>
      </c>
      <c r="AP31" s="765"/>
      <c r="AQ31" s="350">
        <v>1155</v>
      </c>
      <c r="AR31" s="371">
        <v>2587</v>
      </c>
      <c r="AS31" s="346">
        <v>2164</v>
      </c>
      <c r="AT31" s="346">
        <v>5</v>
      </c>
      <c r="AU31" s="371">
        <v>262</v>
      </c>
      <c r="AV31" s="371">
        <v>173</v>
      </c>
      <c r="AW31" s="371">
        <v>184</v>
      </c>
      <c r="AX31" s="352">
        <v>89</v>
      </c>
      <c r="AY31" s="350">
        <v>21</v>
      </c>
      <c r="AZ31" s="371">
        <f>1488-AU31</f>
        <v>1226</v>
      </c>
      <c r="BA31" s="371">
        <f>1097-AV31</f>
        <v>924</v>
      </c>
      <c r="BB31" s="371">
        <f>1062+110</f>
        <v>1172</v>
      </c>
      <c r="BC31" s="371">
        <f>790+71</f>
        <v>861</v>
      </c>
      <c r="BD31" s="365">
        <v>0</v>
      </c>
      <c r="BE31" s="365">
        <v>0</v>
      </c>
      <c r="BF31" s="365">
        <v>0</v>
      </c>
      <c r="BG31" s="367">
        <v>0</v>
      </c>
      <c r="BH31" s="350">
        <v>0</v>
      </c>
      <c r="BI31" s="346">
        <v>0</v>
      </c>
      <c r="BJ31" s="373">
        <v>0</v>
      </c>
      <c r="BK31" s="346">
        <v>26</v>
      </c>
      <c r="BL31" s="371">
        <v>1223</v>
      </c>
      <c r="BM31" s="371">
        <v>1514</v>
      </c>
      <c r="BN31" s="371">
        <v>1058</v>
      </c>
      <c r="BO31" s="371">
        <v>781</v>
      </c>
      <c r="BP31" s="371">
        <v>1351</v>
      </c>
      <c r="BQ31" s="352">
        <v>966</v>
      </c>
      <c r="BR31" s="350">
        <v>3</v>
      </c>
      <c r="BS31" s="374">
        <f>31+12</f>
        <v>43</v>
      </c>
      <c r="BT31" s="371">
        <v>41</v>
      </c>
      <c r="BU31" s="346">
        <v>0</v>
      </c>
      <c r="BV31" s="349">
        <v>6</v>
      </c>
      <c r="BW31" s="77"/>
      <c r="BX31" s="350">
        <v>14</v>
      </c>
      <c r="BY31" s="346">
        <v>1</v>
      </c>
      <c r="BZ31" s="507">
        <v>3528</v>
      </c>
      <c r="CA31" s="346">
        <v>408</v>
      </c>
      <c r="CB31" s="619">
        <v>1877.9142802393169</v>
      </c>
      <c r="CC31" s="346">
        <v>222</v>
      </c>
      <c r="CD31" s="352">
        <v>138</v>
      </c>
      <c r="CE31" s="350">
        <v>661</v>
      </c>
      <c r="CF31" s="345">
        <v>351.84278323077905</v>
      </c>
      <c r="CG31" s="346">
        <v>204</v>
      </c>
      <c r="CH31" s="353">
        <v>108.58688014989248</v>
      </c>
      <c r="CI31" s="184"/>
      <c r="CJ31" s="377">
        <v>105</v>
      </c>
      <c r="CK31" s="377">
        <v>36</v>
      </c>
      <c r="CL31" s="377">
        <v>9431</v>
      </c>
      <c r="CM31" s="377">
        <v>1507</v>
      </c>
      <c r="CN31" s="377">
        <v>2213</v>
      </c>
    </row>
    <row r="32" spans="1:92" ht="15.75" customHeight="1" x14ac:dyDescent="0.2">
      <c r="A32" s="63" t="s">
        <v>278</v>
      </c>
      <c r="B32" s="201">
        <v>3351</v>
      </c>
      <c r="C32" s="339">
        <v>8.9</v>
      </c>
      <c r="D32" s="210">
        <v>2653</v>
      </c>
      <c r="E32" s="561"/>
      <c r="F32" s="206">
        <v>2</v>
      </c>
      <c r="G32" s="207">
        <v>150</v>
      </c>
      <c r="H32" s="288">
        <v>23</v>
      </c>
      <c r="I32" s="288">
        <v>1663</v>
      </c>
      <c r="J32" s="288">
        <v>20</v>
      </c>
      <c r="K32" s="288">
        <v>551</v>
      </c>
      <c r="L32" s="207">
        <v>1</v>
      </c>
      <c r="M32" s="207">
        <v>50</v>
      </c>
      <c r="N32" s="208">
        <v>50</v>
      </c>
      <c r="O32" s="209">
        <v>1148</v>
      </c>
      <c r="P32" s="303">
        <v>1174</v>
      </c>
      <c r="Q32" s="207">
        <v>8</v>
      </c>
      <c r="R32" s="208">
        <v>319</v>
      </c>
      <c r="S32" s="207">
        <v>11</v>
      </c>
      <c r="T32" s="288">
        <v>12</v>
      </c>
      <c r="U32" s="294">
        <v>1270</v>
      </c>
      <c r="V32" s="288">
        <v>1</v>
      </c>
      <c r="W32" s="294">
        <v>60</v>
      </c>
      <c r="X32" s="288">
        <v>4</v>
      </c>
      <c r="Y32" s="294">
        <v>207</v>
      </c>
      <c r="Z32" s="290">
        <v>10</v>
      </c>
      <c r="AA32" s="76"/>
      <c r="AB32" s="878">
        <v>109892</v>
      </c>
      <c r="AC32" s="879">
        <v>21249</v>
      </c>
      <c r="AD32" s="879">
        <v>28300651862</v>
      </c>
      <c r="AE32" s="287">
        <v>98.2</v>
      </c>
      <c r="AF32" s="880">
        <v>19</v>
      </c>
      <c r="AG32" s="881"/>
      <c r="AH32" s="593">
        <v>73171</v>
      </c>
      <c r="AI32" s="595">
        <v>19.46</v>
      </c>
      <c r="AJ32" s="594">
        <v>46920</v>
      </c>
      <c r="AK32" s="595">
        <v>29.2</v>
      </c>
      <c r="AL32" s="594">
        <v>370075</v>
      </c>
      <c r="AM32" s="596">
        <v>92.7</v>
      </c>
      <c r="AN32" s="595">
        <v>47.2</v>
      </c>
      <c r="AO32" s="592">
        <v>34.799999999999997</v>
      </c>
      <c r="AP32" s="765"/>
      <c r="AQ32" s="281">
        <v>1163</v>
      </c>
      <c r="AR32" s="300">
        <v>5365</v>
      </c>
      <c r="AS32" s="284">
        <v>2754</v>
      </c>
      <c r="AT32" s="284">
        <v>32</v>
      </c>
      <c r="AU32" s="300">
        <v>1863</v>
      </c>
      <c r="AV32" s="300">
        <v>843</v>
      </c>
      <c r="AW32" s="300">
        <v>1462</v>
      </c>
      <c r="AX32" s="297">
        <v>572</v>
      </c>
      <c r="AY32" s="281">
        <v>41</v>
      </c>
      <c r="AZ32" s="300">
        <v>3170</v>
      </c>
      <c r="BA32" s="300">
        <v>1710</v>
      </c>
      <c r="BB32" s="300">
        <v>2843</v>
      </c>
      <c r="BC32" s="300">
        <v>1532</v>
      </c>
      <c r="BD32" s="284">
        <v>2</v>
      </c>
      <c r="BE32" s="300">
        <v>45</v>
      </c>
      <c r="BF32" s="300">
        <v>101</v>
      </c>
      <c r="BG32" s="297">
        <v>56</v>
      </c>
      <c r="BH32" s="308">
        <v>17</v>
      </c>
      <c r="BI32" s="300">
        <v>89</v>
      </c>
      <c r="BJ32" s="284">
        <v>48</v>
      </c>
      <c r="BK32" s="284">
        <v>13</v>
      </c>
      <c r="BL32" s="300">
        <v>917</v>
      </c>
      <c r="BM32" s="300">
        <v>958</v>
      </c>
      <c r="BN32" s="300">
        <v>641</v>
      </c>
      <c r="BO32" s="300">
        <v>838</v>
      </c>
      <c r="BP32" s="300">
        <v>971</v>
      </c>
      <c r="BQ32" s="297">
        <v>564</v>
      </c>
      <c r="BR32" s="281">
        <v>3</v>
      </c>
      <c r="BS32" s="301">
        <v>42</v>
      </c>
      <c r="BT32" s="300">
        <v>28</v>
      </c>
      <c r="BU32" s="284">
        <v>11</v>
      </c>
      <c r="BV32" s="282">
        <v>39</v>
      </c>
      <c r="BW32" s="77"/>
      <c r="BX32" s="281">
        <v>25</v>
      </c>
      <c r="BY32" s="284">
        <v>0</v>
      </c>
      <c r="BZ32" s="556">
        <v>5190</v>
      </c>
      <c r="CA32" s="284">
        <v>0</v>
      </c>
      <c r="CB32" s="716">
        <v>1380</v>
      </c>
      <c r="CC32" s="284">
        <v>295</v>
      </c>
      <c r="CD32" s="297">
        <v>210</v>
      </c>
      <c r="CE32" s="281">
        <v>967</v>
      </c>
      <c r="CF32" s="280">
        <v>257.10000000000002</v>
      </c>
      <c r="CG32" s="284">
        <v>311</v>
      </c>
      <c r="CH32" s="298">
        <v>82.7</v>
      </c>
      <c r="CI32" s="184"/>
      <c r="CJ32" s="302">
        <v>213</v>
      </c>
      <c r="CK32" s="302">
        <v>20</v>
      </c>
      <c r="CL32" s="302">
        <v>15492</v>
      </c>
      <c r="CM32" s="302">
        <v>3394</v>
      </c>
      <c r="CN32" s="302">
        <v>3675</v>
      </c>
    </row>
    <row r="33" spans="1:92" ht="15.75" customHeight="1" x14ac:dyDescent="0.2">
      <c r="A33" s="620" t="s">
        <v>239</v>
      </c>
      <c r="B33" s="350">
        <v>6340</v>
      </c>
      <c r="C33" s="354">
        <v>15.5</v>
      </c>
      <c r="D33" s="346">
        <v>5194</v>
      </c>
      <c r="E33" s="561"/>
      <c r="F33" s="364">
        <v>2</v>
      </c>
      <c r="G33" s="365">
        <v>200</v>
      </c>
      <c r="H33" s="365">
        <v>19</v>
      </c>
      <c r="I33" s="365">
        <v>1619</v>
      </c>
      <c r="J33" s="365">
        <v>5</v>
      </c>
      <c r="K33" s="365">
        <v>145</v>
      </c>
      <c r="L33" s="365">
        <v>11</v>
      </c>
      <c r="M33" s="366">
        <v>370</v>
      </c>
      <c r="N33" s="366">
        <v>8</v>
      </c>
      <c r="O33" s="367">
        <v>293</v>
      </c>
      <c r="P33" s="376">
        <v>1420</v>
      </c>
      <c r="Q33" s="365">
        <v>11</v>
      </c>
      <c r="R33" s="366">
        <v>370</v>
      </c>
      <c r="S33" s="365">
        <v>9</v>
      </c>
      <c r="T33" s="365">
        <v>15</v>
      </c>
      <c r="U33" s="366">
        <v>1368</v>
      </c>
      <c r="V33" s="365">
        <v>1</v>
      </c>
      <c r="W33" s="366">
        <v>50</v>
      </c>
      <c r="X33" s="365">
        <v>5</v>
      </c>
      <c r="Y33" s="366">
        <v>152</v>
      </c>
      <c r="Z33" s="367">
        <v>1</v>
      </c>
      <c r="AA33" s="76"/>
      <c r="AB33" s="364">
        <v>116263</v>
      </c>
      <c r="AC33" s="365">
        <v>22909</v>
      </c>
      <c r="AD33" s="365">
        <v>33547877584</v>
      </c>
      <c r="AE33" s="359">
        <v>98.7</v>
      </c>
      <c r="AF33" s="367">
        <v>19</v>
      </c>
      <c r="AG33" s="184"/>
      <c r="AH33" s="350">
        <v>90551</v>
      </c>
      <c r="AI33" s="345">
        <v>22.1</v>
      </c>
      <c r="AJ33" s="346">
        <v>56775</v>
      </c>
      <c r="AK33" s="345">
        <v>31.6</v>
      </c>
      <c r="AL33" s="346">
        <v>393859</v>
      </c>
      <c r="AM33" s="355">
        <v>89.83</v>
      </c>
      <c r="AN33" s="345">
        <v>38.9</v>
      </c>
      <c r="AO33" s="356">
        <v>15.6</v>
      </c>
      <c r="AP33" s="765"/>
      <c r="AQ33" s="350">
        <v>502</v>
      </c>
      <c r="AR33" s="371">
        <v>3388</v>
      </c>
      <c r="AS33" s="346">
        <v>2458</v>
      </c>
      <c r="AT33" s="346">
        <v>20</v>
      </c>
      <c r="AU33" s="371">
        <v>1271</v>
      </c>
      <c r="AV33" s="371">
        <v>819</v>
      </c>
      <c r="AW33" s="371">
        <v>1195</v>
      </c>
      <c r="AX33" s="352">
        <v>694</v>
      </c>
      <c r="AY33" s="350">
        <v>17</v>
      </c>
      <c r="AZ33" s="371">
        <v>1312</v>
      </c>
      <c r="BA33" s="371">
        <v>783</v>
      </c>
      <c r="BB33" s="371">
        <v>1323</v>
      </c>
      <c r="BC33" s="371">
        <v>802</v>
      </c>
      <c r="BD33" s="346" t="s">
        <v>673</v>
      </c>
      <c r="BE33" s="371" t="s">
        <v>673</v>
      </c>
      <c r="BF33" s="371" t="s">
        <v>673</v>
      </c>
      <c r="BG33" s="352" t="s">
        <v>673</v>
      </c>
      <c r="BH33" s="357" t="s">
        <v>673</v>
      </c>
      <c r="BI33" s="371" t="s">
        <v>673</v>
      </c>
      <c r="BJ33" s="346" t="s">
        <v>673</v>
      </c>
      <c r="BK33" s="346">
        <v>13</v>
      </c>
      <c r="BL33" s="371">
        <v>336</v>
      </c>
      <c r="BM33" s="371">
        <v>890</v>
      </c>
      <c r="BN33" s="371">
        <v>613</v>
      </c>
      <c r="BO33" s="371">
        <v>323</v>
      </c>
      <c r="BP33" s="371">
        <v>870</v>
      </c>
      <c r="BQ33" s="352">
        <v>561</v>
      </c>
      <c r="BR33" s="350">
        <v>23</v>
      </c>
      <c r="BS33" s="374">
        <v>400</v>
      </c>
      <c r="BT33" s="371">
        <v>401</v>
      </c>
      <c r="BU33" s="346" t="s">
        <v>673</v>
      </c>
      <c r="BV33" s="349">
        <v>13</v>
      </c>
      <c r="BW33" s="77"/>
      <c r="BX33" s="525">
        <v>32</v>
      </c>
      <c r="BY33" s="346">
        <v>1</v>
      </c>
      <c r="BZ33" s="507">
        <v>6950</v>
      </c>
      <c r="CA33" s="346">
        <v>609</v>
      </c>
      <c r="CB33" s="619">
        <v>1699.4</v>
      </c>
      <c r="CC33" s="346">
        <v>403</v>
      </c>
      <c r="CD33" s="352">
        <v>258</v>
      </c>
      <c r="CE33" s="350">
        <v>1627</v>
      </c>
      <c r="CF33" s="345">
        <v>403.7</v>
      </c>
      <c r="CG33" s="346">
        <v>430</v>
      </c>
      <c r="CH33" s="353">
        <v>106.7</v>
      </c>
      <c r="CI33" s="184"/>
      <c r="CJ33" s="377">
        <v>240</v>
      </c>
      <c r="CK33" s="377">
        <v>70</v>
      </c>
      <c r="CL33" s="377">
        <v>16485</v>
      </c>
      <c r="CM33" s="377">
        <v>4004</v>
      </c>
      <c r="CN33" s="377">
        <v>3976</v>
      </c>
    </row>
    <row r="34" spans="1:92" ht="15.75" customHeight="1" x14ac:dyDescent="0.2">
      <c r="A34" s="63" t="s">
        <v>545</v>
      </c>
      <c r="B34" s="201">
        <v>2020</v>
      </c>
      <c r="C34" s="339">
        <v>5.3</v>
      </c>
      <c r="D34" s="210">
        <v>1699</v>
      </c>
      <c r="E34" s="561"/>
      <c r="F34" s="286">
        <v>1</v>
      </c>
      <c r="G34" s="288">
        <v>60</v>
      </c>
      <c r="H34" s="288">
        <v>9</v>
      </c>
      <c r="I34" s="288">
        <v>762</v>
      </c>
      <c r="J34" s="288">
        <v>11</v>
      </c>
      <c r="K34" s="288">
        <v>319</v>
      </c>
      <c r="L34" s="288">
        <v>1</v>
      </c>
      <c r="M34" s="288">
        <v>100</v>
      </c>
      <c r="N34" s="294">
        <v>7</v>
      </c>
      <c r="O34" s="290">
        <v>334</v>
      </c>
      <c r="P34" s="303">
        <v>597</v>
      </c>
      <c r="Q34" s="288">
        <v>6</v>
      </c>
      <c r="R34" s="294">
        <v>151</v>
      </c>
      <c r="S34" s="288">
        <v>5</v>
      </c>
      <c r="T34" s="288">
        <v>7</v>
      </c>
      <c r="U34" s="294">
        <v>736</v>
      </c>
      <c r="V34" s="288">
        <v>1</v>
      </c>
      <c r="W34" s="294">
        <v>117</v>
      </c>
      <c r="X34" s="288">
        <v>2</v>
      </c>
      <c r="Y34" s="294">
        <v>248</v>
      </c>
      <c r="Z34" s="290">
        <v>3</v>
      </c>
      <c r="AA34" s="76"/>
      <c r="AB34" s="286">
        <v>94821</v>
      </c>
      <c r="AC34" s="288">
        <v>14175</v>
      </c>
      <c r="AD34" s="288">
        <v>20063825650</v>
      </c>
      <c r="AE34" s="287">
        <v>97.17</v>
      </c>
      <c r="AF34" s="290">
        <v>18</v>
      </c>
      <c r="AG34" s="184"/>
      <c r="AH34" s="281">
        <v>78025</v>
      </c>
      <c r="AI34" s="280">
        <v>20.7</v>
      </c>
      <c r="AJ34" s="284">
        <v>47571</v>
      </c>
      <c r="AK34" s="280">
        <v>30</v>
      </c>
      <c r="AL34" s="284">
        <v>337655</v>
      </c>
      <c r="AM34" s="596">
        <v>92.22</v>
      </c>
      <c r="AN34" s="280">
        <v>35.6</v>
      </c>
      <c r="AO34" s="306">
        <v>18.399999999999999</v>
      </c>
      <c r="AP34" s="765"/>
      <c r="AQ34" s="281">
        <v>1083</v>
      </c>
      <c r="AR34" s="300">
        <v>5664</v>
      </c>
      <c r="AS34" s="284">
        <v>2802</v>
      </c>
      <c r="AT34" s="284">
        <v>4</v>
      </c>
      <c r="AU34" s="300">
        <v>270</v>
      </c>
      <c r="AV34" s="300">
        <v>240</v>
      </c>
      <c r="AW34" s="300">
        <v>265</v>
      </c>
      <c r="AX34" s="297">
        <v>210</v>
      </c>
      <c r="AY34" s="281">
        <v>39</v>
      </c>
      <c r="AZ34" s="300">
        <v>4079</v>
      </c>
      <c r="BA34" s="300">
        <v>2361</v>
      </c>
      <c r="BB34" s="300">
        <v>3819</v>
      </c>
      <c r="BC34" s="300">
        <v>1772</v>
      </c>
      <c r="BD34" s="284">
        <v>1</v>
      </c>
      <c r="BE34" s="300">
        <v>15</v>
      </c>
      <c r="BF34" s="300">
        <v>90</v>
      </c>
      <c r="BG34" s="297">
        <v>60</v>
      </c>
      <c r="BH34" s="448">
        <v>11</v>
      </c>
      <c r="BI34" s="212">
        <v>96</v>
      </c>
      <c r="BJ34" s="210">
        <v>49</v>
      </c>
      <c r="BK34" s="284">
        <v>18</v>
      </c>
      <c r="BL34" s="300">
        <v>1190</v>
      </c>
      <c r="BM34" s="300">
        <v>1616</v>
      </c>
      <c r="BN34" s="300">
        <v>999</v>
      </c>
      <c r="BO34" s="300">
        <v>1072</v>
      </c>
      <c r="BP34" s="300">
        <v>1484</v>
      </c>
      <c r="BQ34" s="297">
        <v>771</v>
      </c>
      <c r="BR34" s="281" t="s">
        <v>673</v>
      </c>
      <c r="BS34" s="301" t="s">
        <v>673</v>
      </c>
      <c r="BT34" s="300" t="s">
        <v>673</v>
      </c>
      <c r="BU34" s="284" t="s">
        <v>673</v>
      </c>
      <c r="BV34" s="282">
        <v>1</v>
      </c>
      <c r="BW34" s="77"/>
      <c r="BX34" s="281">
        <v>21</v>
      </c>
      <c r="BY34" s="284">
        <v>1</v>
      </c>
      <c r="BZ34" s="556">
        <v>5432</v>
      </c>
      <c r="CA34" s="284">
        <v>800</v>
      </c>
      <c r="CB34" s="716">
        <v>1443.9</v>
      </c>
      <c r="CC34" s="284">
        <v>255</v>
      </c>
      <c r="CD34" s="297">
        <v>183</v>
      </c>
      <c r="CE34" s="281">
        <v>775</v>
      </c>
      <c r="CF34" s="280">
        <v>206</v>
      </c>
      <c r="CG34" s="284">
        <v>286</v>
      </c>
      <c r="CH34" s="298">
        <v>76</v>
      </c>
      <c r="CI34" s="184"/>
      <c r="CJ34" s="302">
        <v>183</v>
      </c>
      <c r="CK34" s="302">
        <v>49</v>
      </c>
      <c r="CL34" s="302">
        <v>11731</v>
      </c>
      <c r="CM34" s="302">
        <v>2937</v>
      </c>
      <c r="CN34" s="302">
        <v>3379</v>
      </c>
    </row>
    <row r="35" spans="1:92" ht="15.75" customHeight="1" x14ac:dyDescent="0.2">
      <c r="A35" s="620" t="s">
        <v>237</v>
      </c>
      <c r="B35" s="350">
        <v>2038</v>
      </c>
      <c r="C35" s="354">
        <v>5.2</v>
      </c>
      <c r="D35" s="346">
        <v>1592</v>
      </c>
      <c r="E35" s="561"/>
      <c r="F35" s="364">
        <v>1</v>
      </c>
      <c r="G35" s="365">
        <v>70</v>
      </c>
      <c r="H35" s="365">
        <v>8</v>
      </c>
      <c r="I35" s="365">
        <v>720</v>
      </c>
      <c r="J35" s="365">
        <v>13</v>
      </c>
      <c r="K35" s="365">
        <v>377</v>
      </c>
      <c r="L35" s="365" t="s">
        <v>673</v>
      </c>
      <c r="M35" s="365" t="s">
        <v>673</v>
      </c>
      <c r="N35" s="366">
        <v>14</v>
      </c>
      <c r="O35" s="367">
        <v>545</v>
      </c>
      <c r="P35" s="376">
        <v>772</v>
      </c>
      <c r="Q35" s="365">
        <v>5</v>
      </c>
      <c r="R35" s="366">
        <v>170</v>
      </c>
      <c r="S35" s="365">
        <v>6</v>
      </c>
      <c r="T35" s="365">
        <v>7</v>
      </c>
      <c r="U35" s="366">
        <v>806</v>
      </c>
      <c r="V35" s="365">
        <v>1</v>
      </c>
      <c r="W35" s="366">
        <v>107</v>
      </c>
      <c r="X35" s="365" t="s">
        <v>673</v>
      </c>
      <c r="Y35" s="366" t="s">
        <v>673</v>
      </c>
      <c r="Z35" s="367" t="s">
        <v>673</v>
      </c>
      <c r="AA35" s="76"/>
      <c r="AB35" s="364">
        <v>88814</v>
      </c>
      <c r="AC35" s="365">
        <v>14257</v>
      </c>
      <c r="AD35" s="365">
        <v>20359018670</v>
      </c>
      <c r="AE35" s="359">
        <v>98.43</v>
      </c>
      <c r="AF35" s="367">
        <v>20</v>
      </c>
      <c r="AG35" s="184"/>
      <c r="AH35" s="350">
        <v>73382</v>
      </c>
      <c r="AI35" s="345">
        <v>18.899999999999999</v>
      </c>
      <c r="AJ35" s="346">
        <v>45828</v>
      </c>
      <c r="AK35" s="345">
        <v>28.1</v>
      </c>
      <c r="AL35" s="346">
        <v>326408</v>
      </c>
      <c r="AM35" s="355">
        <v>92</v>
      </c>
      <c r="AN35" s="345">
        <v>47.6</v>
      </c>
      <c r="AO35" s="378">
        <v>20.3</v>
      </c>
      <c r="AP35" s="768"/>
      <c r="AQ35" s="350">
        <f>BH35</f>
        <v>367</v>
      </c>
      <c r="AR35" s="371">
        <f>AW35+BB35+BI35</f>
        <v>5171</v>
      </c>
      <c r="AS35" s="346">
        <f>AX35+BC35+BJ35</f>
        <v>2335</v>
      </c>
      <c r="AT35" s="346">
        <v>33</v>
      </c>
      <c r="AU35" s="371">
        <v>3334</v>
      </c>
      <c r="AV35" s="371">
        <v>1666</v>
      </c>
      <c r="AW35" s="371">
        <v>3164</v>
      </c>
      <c r="AX35" s="352">
        <v>1456</v>
      </c>
      <c r="AY35" s="350">
        <v>18</v>
      </c>
      <c r="AZ35" s="371">
        <v>2006</v>
      </c>
      <c r="BA35" s="371">
        <v>1009</v>
      </c>
      <c r="BB35" s="371">
        <v>1848</v>
      </c>
      <c r="BC35" s="371">
        <v>850</v>
      </c>
      <c r="BD35" s="346">
        <v>5</v>
      </c>
      <c r="BE35" s="371">
        <v>420</v>
      </c>
      <c r="BF35" s="371">
        <v>287</v>
      </c>
      <c r="BG35" s="352">
        <v>43</v>
      </c>
      <c r="BH35" s="357">
        <v>367</v>
      </c>
      <c r="BI35" s="371">
        <v>159</v>
      </c>
      <c r="BJ35" s="346">
        <v>29</v>
      </c>
      <c r="BK35" s="346" t="s">
        <v>673</v>
      </c>
      <c r="BL35" s="371" t="s">
        <v>673</v>
      </c>
      <c r="BM35" s="371" t="s">
        <v>673</v>
      </c>
      <c r="BN35" s="371" t="s">
        <v>673</v>
      </c>
      <c r="BO35" s="371" t="s">
        <v>673</v>
      </c>
      <c r="BP35" s="371" t="s">
        <v>673</v>
      </c>
      <c r="BQ35" s="352" t="s">
        <v>673</v>
      </c>
      <c r="BR35" s="350" t="s">
        <v>673</v>
      </c>
      <c r="BS35" s="374" t="s">
        <v>673</v>
      </c>
      <c r="BT35" s="371" t="s">
        <v>673</v>
      </c>
      <c r="BU35" s="346">
        <v>0</v>
      </c>
      <c r="BV35" s="349" t="s">
        <v>673</v>
      </c>
      <c r="BW35" s="77"/>
      <c r="BX35" s="350">
        <v>14</v>
      </c>
      <c r="BY35" s="346">
        <v>2</v>
      </c>
      <c r="BZ35" s="507">
        <v>2503</v>
      </c>
      <c r="CA35" s="346">
        <v>866</v>
      </c>
      <c r="CB35" s="619">
        <v>645.20000000000005</v>
      </c>
      <c r="CC35" s="346">
        <v>236</v>
      </c>
      <c r="CD35" s="352">
        <v>163</v>
      </c>
      <c r="CE35" s="350">
        <v>534</v>
      </c>
      <c r="CF35" s="345">
        <v>138</v>
      </c>
      <c r="CG35" s="346">
        <v>244</v>
      </c>
      <c r="CH35" s="353">
        <v>63</v>
      </c>
      <c r="CI35" s="184"/>
      <c r="CJ35" s="377">
        <v>131</v>
      </c>
      <c r="CK35" s="377">
        <v>68</v>
      </c>
      <c r="CL35" s="377">
        <v>11460</v>
      </c>
      <c r="CM35" s="377">
        <v>2849</v>
      </c>
      <c r="CN35" s="377">
        <v>3624</v>
      </c>
    </row>
    <row r="36" spans="1:92" ht="15.75" customHeight="1" x14ac:dyDescent="0.2">
      <c r="A36" s="63" t="s">
        <v>229</v>
      </c>
      <c r="B36" s="201">
        <v>2345</v>
      </c>
      <c r="C36" s="339">
        <v>5.5</v>
      </c>
      <c r="D36" s="210">
        <v>1727</v>
      </c>
      <c r="E36" s="561"/>
      <c r="F36" s="286">
        <v>1</v>
      </c>
      <c r="G36" s="288">
        <v>50</v>
      </c>
      <c r="H36" s="288">
        <v>14</v>
      </c>
      <c r="I36" s="288">
        <v>1091</v>
      </c>
      <c r="J36" s="288">
        <v>12</v>
      </c>
      <c r="K36" s="288">
        <v>348</v>
      </c>
      <c r="L36" s="288" t="s">
        <v>673</v>
      </c>
      <c r="M36" s="288" t="s">
        <v>673</v>
      </c>
      <c r="N36" s="294">
        <v>7</v>
      </c>
      <c r="O36" s="290">
        <v>276</v>
      </c>
      <c r="P36" s="303">
        <v>769</v>
      </c>
      <c r="Q36" s="288">
        <v>2</v>
      </c>
      <c r="R36" s="294">
        <v>100</v>
      </c>
      <c r="S36" s="288">
        <v>3</v>
      </c>
      <c r="T36" s="288">
        <v>8</v>
      </c>
      <c r="U36" s="294">
        <v>674</v>
      </c>
      <c r="V36" s="288">
        <v>2</v>
      </c>
      <c r="W36" s="294">
        <v>63</v>
      </c>
      <c r="X36" s="288">
        <v>0</v>
      </c>
      <c r="Y36" s="294">
        <v>0</v>
      </c>
      <c r="Z36" s="290">
        <v>1</v>
      </c>
      <c r="AA36" s="76"/>
      <c r="AB36" s="286">
        <v>96133</v>
      </c>
      <c r="AC36" s="288">
        <v>14070</v>
      </c>
      <c r="AD36" s="288">
        <v>19874324812</v>
      </c>
      <c r="AE36" s="287">
        <v>99.32</v>
      </c>
      <c r="AF36" s="290">
        <v>28</v>
      </c>
      <c r="AG36" s="184"/>
      <c r="AH36" s="281">
        <v>78952</v>
      </c>
      <c r="AI36" s="280">
        <v>18.600000000000001</v>
      </c>
      <c r="AJ36" s="284">
        <v>48661</v>
      </c>
      <c r="AK36" s="280">
        <v>26.8</v>
      </c>
      <c r="AL36" s="284">
        <v>345096</v>
      </c>
      <c r="AM36" s="596">
        <v>96</v>
      </c>
      <c r="AN36" s="280">
        <v>36.9</v>
      </c>
      <c r="AO36" s="306">
        <v>18.5</v>
      </c>
      <c r="AP36" s="765"/>
      <c r="AQ36" s="281">
        <v>3011</v>
      </c>
      <c r="AR36" s="300">
        <v>5503</v>
      </c>
      <c r="AS36" s="284">
        <v>2016</v>
      </c>
      <c r="AT36" s="284">
        <v>54</v>
      </c>
      <c r="AU36" s="300">
        <v>6161</v>
      </c>
      <c r="AV36" s="300">
        <v>1182</v>
      </c>
      <c r="AW36" s="300">
        <v>3085</v>
      </c>
      <c r="AX36" s="297">
        <v>969</v>
      </c>
      <c r="AY36" s="281">
        <v>12</v>
      </c>
      <c r="AZ36" s="300">
        <v>1072</v>
      </c>
      <c r="BA36" s="300">
        <v>532</v>
      </c>
      <c r="BB36" s="300">
        <v>1074</v>
      </c>
      <c r="BC36" s="300">
        <v>516</v>
      </c>
      <c r="BD36" s="284" t="s">
        <v>673</v>
      </c>
      <c r="BE36" s="300" t="s">
        <v>673</v>
      </c>
      <c r="BF36" s="300" t="s">
        <v>673</v>
      </c>
      <c r="BG36" s="297" t="s">
        <v>673</v>
      </c>
      <c r="BH36" s="308" t="s">
        <v>673</v>
      </c>
      <c r="BI36" s="300" t="s">
        <v>673</v>
      </c>
      <c r="BJ36" s="284" t="s">
        <v>673</v>
      </c>
      <c r="BK36" s="284">
        <v>17</v>
      </c>
      <c r="BL36" s="300">
        <v>1692</v>
      </c>
      <c r="BM36" s="300">
        <v>2007</v>
      </c>
      <c r="BN36" s="300">
        <v>847</v>
      </c>
      <c r="BO36" s="300">
        <v>1513</v>
      </c>
      <c r="BP36" s="300">
        <v>1259</v>
      </c>
      <c r="BQ36" s="297">
        <v>456</v>
      </c>
      <c r="BR36" s="281">
        <v>4</v>
      </c>
      <c r="BS36" s="301">
        <v>97</v>
      </c>
      <c r="BT36" s="300">
        <v>75</v>
      </c>
      <c r="BU36" s="284">
        <v>0</v>
      </c>
      <c r="BV36" s="282" t="s">
        <v>673</v>
      </c>
      <c r="BW36" s="77"/>
      <c r="BX36" s="281">
        <v>18</v>
      </c>
      <c r="BY36" s="284">
        <v>0</v>
      </c>
      <c r="BZ36" s="556">
        <v>3299</v>
      </c>
      <c r="CA36" s="284">
        <v>0</v>
      </c>
      <c r="CB36" s="716">
        <v>775.6</v>
      </c>
      <c r="CC36" s="284">
        <v>231</v>
      </c>
      <c r="CD36" s="297">
        <v>149</v>
      </c>
      <c r="CE36" s="281">
        <v>749</v>
      </c>
      <c r="CF36" s="280">
        <v>176</v>
      </c>
      <c r="CG36" s="284">
        <v>263</v>
      </c>
      <c r="CH36" s="298">
        <v>61.8</v>
      </c>
      <c r="CI36" s="184"/>
      <c r="CJ36" s="302">
        <v>132</v>
      </c>
      <c r="CK36" s="302">
        <v>43</v>
      </c>
      <c r="CL36" s="302">
        <v>12771</v>
      </c>
      <c r="CM36" s="302">
        <v>3270</v>
      </c>
      <c r="CN36" s="302">
        <v>3072</v>
      </c>
    </row>
    <row r="37" spans="1:92" ht="15.75" customHeight="1" x14ac:dyDescent="0.2">
      <c r="A37" s="620" t="s">
        <v>248</v>
      </c>
      <c r="B37" s="350">
        <v>4023</v>
      </c>
      <c r="C37" s="354">
        <v>11.708518143400971</v>
      </c>
      <c r="D37" s="346">
        <v>3055</v>
      </c>
      <c r="E37" s="561"/>
      <c r="F37" s="364">
        <v>2</v>
      </c>
      <c r="G37" s="365">
        <v>165</v>
      </c>
      <c r="H37" s="365">
        <v>15</v>
      </c>
      <c r="I37" s="365">
        <v>1274</v>
      </c>
      <c r="J37" s="365">
        <v>2</v>
      </c>
      <c r="K37" s="365">
        <v>58</v>
      </c>
      <c r="L37" s="365" t="s">
        <v>673</v>
      </c>
      <c r="M37" s="365" t="s">
        <v>673</v>
      </c>
      <c r="N37" s="366">
        <v>4</v>
      </c>
      <c r="O37" s="367">
        <v>670</v>
      </c>
      <c r="P37" s="376">
        <f>303+139+128+164+63+9+108+134</f>
        <v>1048</v>
      </c>
      <c r="Q37" s="365">
        <v>4</v>
      </c>
      <c r="R37" s="366">
        <v>130</v>
      </c>
      <c r="S37" s="365">
        <v>5</v>
      </c>
      <c r="T37" s="365">
        <v>7</v>
      </c>
      <c r="U37" s="366">
        <v>449</v>
      </c>
      <c r="V37" s="365">
        <v>0</v>
      </c>
      <c r="W37" s="366">
        <v>0</v>
      </c>
      <c r="X37" s="365">
        <v>1</v>
      </c>
      <c r="Y37" s="366">
        <v>27</v>
      </c>
      <c r="Z37" s="367">
        <v>5</v>
      </c>
      <c r="AA37" s="76"/>
      <c r="AB37" s="364">
        <v>89903</v>
      </c>
      <c r="AC37" s="365">
        <v>16601</v>
      </c>
      <c r="AD37" s="365">
        <v>23857423262</v>
      </c>
      <c r="AE37" s="359">
        <v>97.4</v>
      </c>
      <c r="AF37" s="367">
        <v>9</v>
      </c>
      <c r="AG37" s="184"/>
      <c r="AH37" s="350">
        <v>69039</v>
      </c>
      <c r="AI37" s="345">
        <f>AH37/342695*100</f>
        <v>20.145902332978306</v>
      </c>
      <c r="AJ37" s="346">
        <v>43532</v>
      </c>
      <c r="AK37" s="345">
        <f>AJ37/148544*100</f>
        <v>29.305794915984489</v>
      </c>
      <c r="AL37" s="346">
        <f>26575598619/70650</f>
        <v>376158.5084076433</v>
      </c>
      <c r="AM37" s="355">
        <v>94.7</v>
      </c>
      <c r="AN37" s="345">
        <v>37</v>
      </c>
      <c r="AO37" s="356">
        <v>21.7</v>
      </c>
      <c r="AP37" s="765"/>
      <c r="AQ37" s="350">
        <v>537</v>
      </c>
      <c r="AR37" s="371">
        <v>4981</v>
      </c>
      <c r="AS37" s="346">
        <v>3205</v>
      </c>
      <c r="AT37" s="346">
        <v>14</v>
      </c>
      <c r="AU37" s="371">
        <v>1007</v>
      </c>
      <c r="AV37" s="371">
        <v>603</v>
      </c>
      <c r="AW37" s="371">
        <v>951</v>
      </c>
      <c r="AX37" s="352">
        <v>421</v>
      </c>
      <c r="AY37" s="350">
        <v>50</v>
      </c>
      <c r="AZ37" s="371">
        <v>2780</v>
      </c>
      <c r="BA37" s="371">
        <v>1891</v>
      </c>
      <c r="BB37" s="371">
        <v>2917</v>
      </c>
      <c r="BC37" s="371">
        <v>1852</v>
      </c>
      <c r="BD37" s="346" t="s">
        <v>673</v>
      </c>
      <c r="BE37" s="371" t="s">
        <v>673</v>
      </c>
      <c r="BF37" s="371" t="s">
        <v>673</v>
      </c>
      <c r="BG37" s="352" t="s">
        <v>673</v>
      </c>
      <c r="BH37" s="357" t="s">
        <v>673</v>
      </c>
      <c r="BI37" s="371" t="s">
        <v>673</v>
      </c>
      <c r="BJ37" s="346" t="s">
        <v>673</v>
      </c>
      <c r="BK37" s="346">
        <v>17</v>
      </c>
      <c r="BL37" s="371">
        <v>642</v>
      </c>
      <c r="BM37" s="371">
        <v>1014</v>
      </c>
      <c r="BN37" s="371">
        <v>707</v>
      </c>
      <c r="BO37" s="371">
        <v>537</v>
      </c>
      <c r="BP37" s="371">
        <v>1113</v>
      </c>
      <c r="BQ37" s="352">
        <v>659</v>
      </c>
      <c r="BR37" s="350">
        <v>36</v>
      </c>
      <c r="BS37" s="374">
        <v>422</v>
      </c>
      <c r="BT37" s="371">
        <v>273</v>
      </c>
      <c r="BU37" s="346">
        <v>0</v>
      </c>
      <c r="BV37" s="349">
        <v>7</v>
      </c>
      <c r="BW37" s="77"/>
      <c r="BX37" s="350">
        <v>15</v>
      </c>
      <c r="BY37" s="346">
        <v>0</v>
      </c>
      <c r="BZ37" s="507">
        <v>4008</v>
      </c>
      <c r="CA37" s="346">
        <v>0</v>
      </c>
      <c r="CB37" s="619">
        <v>1169.5999999999999</v>
      </c>
      <c r="CC37" s="346">
        <v>298</v>
      </c>
      <c r="CD37" s="352">
        <v>139</v>
      </c>
      <c r="CE37" s="350">
        <v>1250</v>
      </c>
      <c r="CF37" s="345">
        <v>364.8</v>
      </c>
      <c r="CG37" s="346">
        <v>211</v>
      </c>
      <c r="CH37" s="353">
        <v>61.6</v>
      </c>
      <c r="CI37" s="184"/>
      <c r="CJ37" s="377">
        <v>162</v>
      </c>
      <c r="CK37" s="377">
        <v>40</v>
      </c>
      <c r="CL37" s="377">
        <v>15071</v>
      </c>
      <c r="CM37" s="377">
        <v>3061</v>
      </c>
      <c r="CN37" s="377">
        <v>2762</v>
      </c>
    </row>
    <row r="38" spans="1:92" ht="15.75" customHeight="1" x14ac:dyDescent="0.2">
      <c r="A38" s="63" t="s">
        <v>546</v>
      </c>
      <c r="B38" s="201">
        <v>9912</v>
      </c>
      <c r="C38" s="339">
        <v>24.82</v>
      </c>
      <c r="D38" s="210">
        <v>7551</v>
      </c>
      <c r="E38" s="561"/>
      <c r="F38" s="286">
        <v>1</v>
      </c>
      <c r="G38" s="288">
        <v>70</v>
      </c>
      <c r="H38" s="288">
        <v>14</v>
      </c>
      <c r="I38" s="288">
        <v>1160</v>
      </c>
      <c r="J38" s="288">
        <v>9</v>
      </c>
      <c r="K38" s="288">
        <v>261</v>
      </c>
      <c r="L38" s="288" t="s">
        <v>673</v>
      </c>
      <c r="M38" s="288" t="s">
        <v>673</v>
      </c>
      <c r="N38" s="294">
        <v>15</v>
      </c>
      <c r="O38" s="209">
        <v>1102</v>
      </c>
      <c r="P38" s="184">
        <v>1351</v>
      </c>
      <c r="Q38" s="288">
        <v>3</v>
      </c>
      <c r="R38" s="294">
        <v>220</v>
      </c>
      <c r="S38" s="288">
        <v>0</v>
      </c>
      <c r="T38" s="288">
        <v>10</v>
      </c>
      <c r="U38" s="294">
        <v>809</v>
      </c>
      <c r="V38" s="288">
        <v>0</v>
      </c>
      <c r="W38" s="294">
        <v>0</v>
      </c>
      <c r="X38" s="288">
        <v>0</v>
      </c>
      <c r="Y38" s="294">
        <v>0</v>
      </c>
      <c r="Z38" s="290">
        <v>10</v>
      </c>
      <c r="AA38" s="76"/>
      <c r="AB38" s="286">
        <v>104264</v>
      </c>
      <c r="AC38" s="288">
        <v>23318</v>
      </c>
      <c r="AD38" s="288">
        <v>30402081931</v>
      </c>
      <c r="AE38" s="287">
        <v>96.8</v>
      </c>
      <c r="AF38" s="290">
        <v>14</v>
      </c>
      <c r="AG38" s="184"/>
      <c r="AH38" s="281">
        <v>81134</v>
      </c>
      <c r="AI38" s="280">
        <v>20</v>
      </c>
      <c r="AJ38" s="284">
        <v>52911</v>
      </c>
      <c r="AK38" s="280">
        <v>27.7</v>
      </c>
      <c r="AL38" s="284">
        <v>385500</v>
      </c>
      <c r="AM38" s="596">
        <v>92.71</v>
      </c>
      <c r="AN38" s="280">
        <v>28.8</v>
      </c>
      <c r="AO38" s="306">
        <v>23.1</v>
      </c>
      <c r="AP38" s="765"/>
      <c r="AQ38" s="281">
        <v>3759</v>
      </c>
      <c r="AR38" s="300">
        <v>4453</v>
      </c>
      <c r="AS38" s="284">
        <v>3480</v>
      </c>
      <c r="AT38" s="284" t="s">
        <v>673</v>
      </c>
      <c r="AU38" s="300" t="s">
        <v>673</v>
      </c>
      <c r="AV38" s="300" t="s">
        <v>673</v>
      </c>
      <c r="AW38" s="300" t="s">
        <v>673</v>
      </c>
      <c r="AX38" s="297" t="s">
        <v>673</v>
      </c>
      <c r="AY38" s="281">
        <v>44</v>
      </c>
      <c r="AZ38" s="300">
        <v>1034</v>
      </c>
      <c r="BA38" s="300">
        <v>1615</v>
      </c>
      <c r="BB38" s="300">
        <v>1124</v>
      </c>
      <c r="BC38" s="300">
        <v>1627</v>
      </c>
      <c r="BD38" s="284">
        <v>26</v>
      </c>
      <c r="BE38" s="300">
        <v>525</v>
      </c>
      <c r="BF38" s="300">
        <v>2076</v>
      </c>
      <c r="BG38" s="297">
        <v>794</v>
      </c>
      <c r="BH38" s="308">
        <v>435</v>
      </c>
      <c r="BI38" s="300">
        <v>1982</v>
      </c>
      <c r="BJ38" s="284">
        <v>777</v>
      </c>
      <c r="BK38" s="284">
        <v>23</v>
      </c>
      <c r="BL38" s="300">
        <v>2552</v>
      </c>
      <c r="BM38" s="300">
        <v>1311</v>
      </c>
      <c r="BN38" s="300">
        <v>698</v>
      </c>
      <c r="BO38" s="300">
        <v>2267</v>
      </c>
      <c r="BP38" s="300">
        <v>1344</v>
      </c>
      <c r="BQ38" s="297">
        <v>715</v>
      </c>
      <c r="BR38" s="281">
        <v>16</v>
      </c>
      <c r="BS38" s="301">
        <v>274</v>
      </c>
      <c r="BT38" s="300">
        <v>264</v>
      </c>
      <c r="BU38" s="284">
        <v>0</v>
      </c>
      <c r="BV38" s="282">
        <v>2</v>
      </c>
      <c r="BW38" s="77"/>
      <c r="BX38" s="281">
        <v>19</v>
      </c>
      <c r="BY38" s="284">
        <v>1</v>
      </c>
      <c r="BZ38" s="556">
        <v>4076</v>
      </c>
      <c r="CA38" s="284">
        <v>613</v>
      </c>
      <c r="CB38" s="716">
        <v>1003.3</v>
      </c>
      <c r="CC38" s="284">
        <v>422</v>
      </c>
      <c r="CD38" s="297">
        <v>247</v>
      </c>
      <c r="CE38" s="281">
        <v>869</v>
      </c>
      <c r="CF38" s="280">
        <v>213.9</v>
      </c>
      <c r="CG38" s="284">
        <v>348</v>
      </c>
      <c r="CH38" s="298">
        <v>85.7</v>
      </c>
      <c r="CI38" s="184"/>
      <c r="CJ38" s="302">
        <v>260</v>
      </c>
      <c r="CK38" s="302">
        <v>49</v>
      </c>
      <c r="CL38" s="302">
        <v>13611</v>
      </c>
      <c r="CM38" s="302">
        <v>3222</v>
      </c>
      <c r="CN38" s="302">
        <v>3727</v>
      </c>
    </row>
    <row r="39" spans="1:92" ht="15.75" customHeight="1" x14ac:dyDescent="0.2">
      <c r="A39" s="620" t="s">
        <v>709</v>
      </c>
      <c r="B39" s="350">
        <v>5758</v>
      </c>
      <c r="C39" s="354">
        <v>15.17</v>
      </c>
      <c r="D39" s="346">
        <v>4312</v>
      </c>
      <c r="E39" s="561"/>
      <c r="F39" s="364" t="s">
        <v>673</v>
      </c>
      <c r="G39" s="365" t="s">
        <v>673</v>
      </c>
      <c r="H39" s="365">
        <v>17</v>
      </c>
      <c r="I39" s="365">
        <v>1500</v>
      </c>
      <c r="J39" s="365">
        <v>6</v>
      </c>
      <c r="K39" s="365">
        <v>174</v>
      </c>
      <c r="L39" s="365" t="s">
        <v>673</v>
      </c>
      <c r="M39" s="365" t="s">
        <v>673</v>
      </c>
      <c r="N39" s="365">
        <v>9</v>
      </c>
      <c r="O39" s="379">
        <v>565</v>
      </c>
      <c r="P39" s="376">
        <v>881</v>
      </c>
      <c r="Q39" s="365">
        <v>3</v>
      </c>
      <c r="R39" s="366">
        <v>116</v>
      </c>
      <c r="S39" s="365">
        <v>1</v>
      </c>
      <c r="T39" s="365">
        <v>7</v>
      </c>
      <c r="U39" s="366">
        <v>818</v>
      </c>
      <c r="V39" s="365" t="s">
        <v>673</v>
      </c>
      <c r="W39" s="366" t="s">
        <v>673</v>
      </c>
      <c r="X39" s="365" t="s">
        <v>673</v>
      </c>
      <c r="Y39" s="366" t="s">
        <v>673</v>
      </c>
      <c r="Z39" s="367">
        <v>1</v>
      </c>
      <c r="AA39" s="76"/>
      <c r="AB39" s="364">
        <v>88580</v>
      </c>
      <c r="AC39" s="365">
        <v>16707</v>
      </c>
      <c r="AD39" s="365">
        <v>23059478178</v>
      </c>
      <c r="AE39" s="359">
        <v>97.11</v>
      </c>
      <c r="AF39" s="367">
        <v>16</v>
      </c>
      <c r="AG39" s="184"/>
      <c r="AH39" s="350">
        <v>68603</v>
      </c>
      <c r="AI39" s="345">
        <v>17.77</v>
      </c>
      <c r="AJ39" s="346">
        <v>44433</v>
      </c>
      <c r="AK39" s="345">
        <v>25.86</v>
      </c>
      <c r="AL39" s="346">
        <v>394393</v>
      </c>
      <c r="AM39" s="355">
        <v>91.54</v>
      </c>
      <c r="AN39" s="345">
        <v>45.3</v>
      </c>
      <c r="AO39" s="356">
        <v>26.4</v>
      </c>
      <c r="AP39" s="765"/>
      <c r="AQ39" s="350">
        <v>615</v>
      </c>
      <c r="AR39" s="371">
        <v>3923</v>
      </c>
      <c r="AS39" s="346">
        <v>3195</v>
      </c>
      <c r="AT39" s="346">
        <v>14</v>
      </c>
      <c r="AU39" s="371">
        <v>1067</v>
      </c>
      <c r="AV39" s="371">
        <v>551</v>
      </c>
      <c r="AW39" s="371">
        <v>1080</v>
      </c>
      <c r="AX39" s="352">
        <v>634</v>
      </c>
      <c r="AY39" s="350">
        <v>29</v>
      </c>
      <c r="AZ39" s="371">
        <v>1681</v>
      </c>
      <c r="BA39" s="371">
        <v>1155</v>
      </c>
      <c r="BB39" s="371">
        <v>1650</v>
      </c>
      <c r="BC39" s="371">
        <v>1241</v>
      </c>
      <c r="BD39" s="346">
        <v>9</v>
      </c>
      <c r="BE39" s="371">
        <v>380</v>
      </c>
      <c r="BF39" s="371">
        <v>441</v>
      </c>
      <c r="BG39" s="352">
        <v>39</v>
      </c>
      <c r="BH39" s="357">
        <v>398</v>
      </c>
      <c r="BI39" s="371">
        <v>351</v>
      </c>
      <c r="BJ39" s="346">
        <v>51</v>
      </c>
      <c r="BK39" s="346">
        <v>11</v>
      </c>
      <c r="BL39" s="371">
        <v>336</v>
      </c>
      <c r="BM39" s="371">
        <v>866</v>
      </c>
      <c r="BN39" s="371">
        <v>580</v>
      </c>
      <c r="BO39" s="371">
        <v>217</v>
      </c>
      <c r="BP39" s="371">
        <v>842</v>
      </c>
      <c r="BQ39" s="352">
        <v>595</v>
      </c>
      <c r="BR39" s="350">
        <v>43</v>
      </c>
      <c r="BS39" s="374">
        <v>769</v>
      </c>
      <c r="BT39" s="371">
        <v>674</v>
      </c>
      <c r="BU39" s="346">
        <v>22</v>
      </c>
      <c r="BV39" s="349">
        <v>11</v>
      </c>
      <c r="BW39" s="77"/>
      <c r="BX39" s="350">
        <v>15</v>
      </c>
      <c r="BY39" s="346">
        <v>1</v>
      </c>
      <c r="BZ39" s="507">
        <v>4775</v>
      </c>
      <c r="CA39" s="346">
        <v>431</v>
      </c>
      <c r="CB39" s="619">
        <v>1287</v>
      </c>
      <c r="CC39" s="346">
        <v>341</v>
      </c>
      <c r="CD39" s="352">
        <v>206</v>
      </c>
      <c r="CE39" s="350">
        <v>2425</v>
      </c>
      <c r="CF39" s="345">
        <v>637.1</v>
      </c>
      <c r="CG39" s="346">
        <v>667</v>
      </c>
      <c r="CH39" s="353">
        <v>175.2</v>
      </c>
      <c r="CI39" s="184"/>
      <c r="CJ39" s="377">
        <v>223</v>
      </c>
      <c r="CK39" s="377">
        <v>51</v>
      </c>
      <c r="CL39" s="377">
        <v>14191</v>
      </c>
      <c r="CM39" s="377">
        <v>3239</v>
      </c>
      <c r="CN39" s="377">
        <v>2810</v>
      </c>
    </row>
    <row r="40" spans="1:92" ht="15.75" customHeight="1" x14ac:dyDescent="0.2">
      <c r="A40" s="63" t="s">
        <v>547</v>
      </c>
      <c r="B40" s="201">
        <v>5958</v>
      </c>
      <c r="C40" s="339">
        <v>16.932630412231966</v>
      </c>
      <c r="D40" s="210">
        <v>4262</v>
      </c>
      <c r="E40" s="561"/>
      <c r="F40" s="286">
        <v>2</v>
      </c>
      <c r="G40" s="288">
        <v>100</v>
      </c>
      <c r="H40" s="288">
        <v>15</v>
      </c>
      <c r="I40" s="288">
        <v>1265</v>
      </c>
      <c r="J40" s="288">
        <v>8</v>
      </c>
      <c r="K40" s="288">
        <v>232</v>
      </c>
      <c r="L40" s="288" t="s">
        <v>673</v>
      </c>
      <c r="M40" s="288" t="s">
        <v>673</v>
      </c>
      <c r="N40" s="294">
        <v>8</v>
      </c>
      <c r="O40" s="290">
        <v>707</v>
      </c>
      <c r="P40" s="303">
        <v>819</v>
      </c>
      <c r="Q40" s="288">
        <v>10</v>
      </c>
      <c r="R40" s="294">
        <v>390</v>
      </c>
      <c r="S40" s="288">
        <v>5</v>
      </c>
      <c r="T40" s="288">
        <v>8</v>
      </c>
      <c r="U40" s="294">
        <v>742</v>
      </c>
      <c r="V40" s="288" t="s">
        <v>673</v>
      </c>
      <c r="W40" s="294" t="s">
        <v>673</v>
      </c>
      <c r="X40" s="288" t="s">
        <v>673</v>
      </c>
      <c r="Y40" s="294" t="s">
        <v>673</v>
      </c>
      <c r="Z40" s="290">
        <v>0</v>
      </c>
      <c r="AA40" s="76"/>
      <c r="AB40" s="206">
        <v>102077</v>
      </c>
      <c r="AC40" s="207">
        <v>17287</v>
      </c>
      <c r="AD40" s="207">
        <v>22111484777</v>
      </c>
      <c r="AE40" s="204">
        <v>99.25</v>
      </c>
      <c r="AF40" s="209">
        <v>12</v>
      </c>
      <c r="AG40" s="184"/>
      <c r="AH40" s="281">
        <v>73086</v>
      </c>
      <c r="AI40" s="280">
        <v>20.777999999999999</v>
      </c>
      <c r="AJ40" s="284">
        <v>46598</v>
      </c>
      <c r="AK40" s="280">
        <v>29.088999999999999</v>
      </c>
      <c r="AL40" s="284">
        <v>415817</v>
      </c>
      <c r="AM40" s="596">
        <v>94.37</v>
      </c>
      <c r="AN40" s="280">
        <v>40.5</v>
      </c>
      <c r="AO40" s="306">
        <v>19.600000000000001</v>
      </c>
      <c r="AP40" s="765"/>
      <c r="AQ40" s="527">
        <v>1900</v>
      </c>
      <c r="AR40" s="528">
        <v>4802</v>
      </c>
      <c r="AS40" s="529">
        <v>3595</v>
      </c>
      <c r="AT40" s="529">
        <v>12</v>
      </c>
      <c r="AU40" s="528">
        <v>841</v>
      </c>
      <c r="AV40" s="528">
        <v>409</v>
      </c>
      <c r="AW40" s="528">
        <v>924</v>
      </c>
      <c r="AX40" s="530">
        <v>502</v>
      </c>
      <c r="AY40" s="527">
        <v>18</v>
      </c>
      <c r="AZ40" s="528">
        <v>1073</v>
      </c>
      <c r="BA40" s="528">
        <v>648</v>
      </c>
      <c r="BB40" s="528">
        <v>1062</v>
      </c>
      <c r="BC40" s="528">
        <v>673</v>
      </c>
      <c r="BD40" s="601">
        <v>2</v>
      </c>
      <c r="BE40" s="528">
        <v>196</v>
      </c>
      <c r="BF40" s="528">
        <v>133</v>
      </c>
      <c r="BG40" s="530">
        <v>66</v>
      </c>
      <c r="BH40" s="860">
        <v>126</v>
      </c>
      <c r="BI40" s="528">
        <v>136</v>
      </c>
      <c r="BJ40" s="529">
        <v>69</v>
      </c>
      <c r="BK40" s="529">
        <v>21</v>
      </c>
      <c r="BL40" s="528">
        <v>979</v>
      </c>
      <c r="BM40" s="528">
        <v>1446</v>
      </c>
      <c r="BN40" s="528">
        <v>916</v>
      </c>
      <c r="BO40" s="528">
        <v>910</v>
      </c>
      <c r="BP40" s="528">
        <v>1553</v>
      </c>
      <c r="BQ40" s="530">
        <v>1025</v>
      </c>
      <c r="BR40" s="527">
        <v>39</v>
      </c>
      <c r="BS40" s="531">
        <v>645</v>
      </c>
      <c r="BT40" s="528">
        <v>573</v>
      </c>
      <c r="BU40" s="601">
        <v>0</v>
      </c>
      <c r="BV40" s="203">
        <v>1</v>
      </c>
      <c r="BW40" s="77"/>
      <c r="BX40" s="281">
        <v>19</v>
      </c>
      <c r="BY40" s="284">
        <v>0</v>
      </c>
      <c r="BZ40" s="556">
        <v>4479</v>
      </c>
      <c r="CA40" s="284">
        <v>0</v>
      </c>
      <c r="CB40" s="716">
        <v>1273.3801291291036</v>
      </c>
      <c r="CC40" s="284">
        <v>295</v>
      </c>
      <c r="CD40" s="297">
        <v>190</v>
      </c>
      <c r="CE40" s="281">
        <v>1454</v>
      </c>
      <c r="CF40" s="280">
        <v>413.37233930647835</v>
      </c>
      <c r="CG40" s="284">
        <v>229</v>
      </c>
      <c r="CH40" s="298">
        <v>65.104721940291299</v>
      </c>
      <c r="CI40" s="184"/>
      <c r="CJ40" s="302">
        <v>158</v>
      </c>
      <c r="CK40" s="302">
        <v>35</v>
      </c>
      <c r="CL40" s="302">
        <v>12859</v>
      </c>
      <c r="CM40" s="302">
        <v>3340</v>
      </c>
      <c r="CN40" s="302">
        <v>3468</v>
      </c>
    </row>
    <row r="41" spans="1:92" ht="15.75" customHeight="1" x14ac:dyDescent="0.2">
      <c r="A41" s="620" t="s">
        <v>548</v>
      </c>
      <c r="B41" s="623">
        <v>7806</v>
      </c>
      <c r="C41" s="634">
        <v>19.43</v>
      </c>
      <c r="D41" s="626">
        <v>5780</v>
      </c>
      <c r="E41" s="561"/>
      <c r="F41" s="636">
        <v>1</v>
      </c>
      <c r="G41" s="642">
        <v>100</v>
      </c>
      <c r="H41" s="642">
        <v>17</v>
      </c>
      <c r="I41" s="642">
        <v>1172</v>
      </c>
      <c r="J41" s="642">
        <v>7</v>
      </c>
      <c r="K41" s="642">
        <v>203</v>
      </c>
      <c r="L41" s="642">
        <v>1</v>
      </c>
      <c r="M41" s="642">
        <v>50</v>
      </c>
      <c r="N41" s="643">
        <v>16</v>
      </c>
      <c r="O41" s="644">
        <v>1035</v>
      </c>
      <c r="P41" s="624">
        <v>1271</v>
      </c>
      <c r="Q41" s="642">
        <v>7</v>
      </c>
      <c r="R41" s="643">
        <v>252</v>
      </c>
      <c r="S41" s="642">
        <v>2</v>
      </c>
      <c r="T41" s="642">
        <v>9</v>
      </c>
      <c r="U41" s="643">
        <v>973</v>
      </c>
      <c r="V41" s="642">
        <v>1</v>
      </c>
      <c r="W41" s="643">
        <v>39</v>
      </c>
      <c r="X41" s="642">
        <v>1</v>
      </c>
      <c r="Y41" s="643">
        <v>10</v>
      </c>
      <c r="Z41" s="644">
        <v>0</v>
      </c>
      <c r="AA41" s="76"/>
      <c r="AB41" s="636">
        <v>111587</v>
      </c>
      <c r="AC41" s="642">
        <v>21281</v>
      </c>
      <c r="AD41" s="642">
        <v>27997225742</v>
      </c>
      <c r="AE41" s="645">
        <v>97</v>
      </c>
      <c r="AF41" s="644">
        <v>13</v>
      </c>
      <c r="AG41" s="184"/>
      <c r="AH41" s="623">
        <v>84057</v>
      </c>
      <c r="AI41" s="622">
        <v>20.94</v>
      </c>
      <c r="AJ41" s="626">
        <v>53496</v>
      </c>
      <c r="AK41" s="622">
        <v>29.69</v>
      </c>
      <c r="AL41" s="626">
        <v>407469</v>
      </c>
      <c r="AM41" s="629">
        <v>91.97</v>
      </c>
      <c r="AN41" s="622">
        <v>35.4</v>
      </c>
      <c r="AO41" s="637">
        <v>15</v>
      </c>
      <c r="AP41" s="765"/>
      <c r="AQ41" s="647">
        <v>2471</v>
      </c>
      <c r="AR41" s="648">
        <v>4766</v>
      </c>
      <c r="AS41" s="649">
        <v>3583</v>
      </c>
      <c r="AT41" s="649">
        <v>11</v>
      </c>
      <c r="AU41" s="648">
        <v>728</v>
      </c>
      <c r="AV41" s="648">
        <v>442</v>
      </c>
      <c r="AW41" s="648">
        <v>742</v>
      </c>
      <c r="AX41" s="650">
        <v>512</v>
      </c>
      <c r="AY41" s="647">
        <v>42</v>
      </c>
      <c r="AZ41" s="648">
        <v>2897</v>
      </c>
      <c r="BA41" s="648">
        <v>2288</v>
      </c>
      <c r="BB41" s="648">
        <v>3189</v>
      </c>
      <c r="BC41" s="648">
        <v>2405</v>
      </c>
      <c r="BD41" s="649" t="s">
        <v>673</v>
      </c>
      <c r="BE41" s="648" t="s">
        <v>673</v>
      </c>
      <c r="BF41" s="648" t="s">
        <v>673</v>
      </c>
      <c r="BG41" s="650" t="s">
        <v>673</v>
      </c>
      <c r="BH41" s="861" t="s">
        <v>673</v>
      </c>
      <c r="BI41" s="648" t="s">
        <v>673</v>
      </c>
      <c r="BJ41" s="649" t="s">
        <v>673</v>
      </c>
      <c r="BK41" s="649">
        <v>10</v>
      </c>
      <c r="BL41" s="648">
        <v>2117</v>
      </c>
      <c r="BM41" s="648">
        <v>501</v>
      </c>
      <c r="BN41" s="648">
        <v>234</v>
      </c>
      <c r="BO41" s="648">
        <v>1588</v>
      </c>
      <c r="BP41" s="648">
        <v>481</v>
      </c>
      <c r="BQ41" s="650">
        <v>238</v>
      </c>
      <c r="BR41" s="647">
        <v>16</v>
      </c>
      <c r="BS41" s="655">
        <v>256</v>
      </c>
      <c r="BT41" s="648">
        <v>209</v>
      </c>
      <c r="BU41" s="649">
        <v>0</v>
      </c>
      <c r="BV41" s="632" t="s">
        <v>673</v>
      </c>
      <c r="BW41" s="77"/>
      <c r="BX41" s="623">
        <v>25</v>
      </c>
      <c r="BY41" s="626">
        <v>1</v>
      </c>
      <c r="BZ41" s="654">
        <v>5385</v>
      </c>
      <c r="CA41" s="626">
        <v>335</v>
      </c>
      <c r="CB41" s="718">
        <v>1379.7</v>
      </c>
      <c r="CC41" s="626">
        <v>285</v>
      </c>
      <c r="CD41" s="627">
        <v>209</v>
      </c>
      <c r="CE41" s="623">
        <v>1223</v>
      </c>
      <c r="CF41" s="622">
        <v>305.2</v>
      </c>
      <c r="CG41" s="626">
        <v>345</v>
      </c>
      <c r="CH41" s="631">
        <v>86.1</v>
      </c>
      <c r="CI41" s="184"/>
      <c r="CJ41" s="656">
        <v>309</v>
      </c>
      <c r="CK41" s="656">
        <v>49</v>
      </c>
      <c r="CL41" s="656">
        <v>15428</v>
      </c>
      <c r="CM41" s="656">
        <v>3436</v>
      </c>
      <c r="CN41" s="656">
        <v>3857</v>
      </c>
    </row>
    <row r="42" spans="1:92" ht="15.75" customHeight="1" x14ac:dyDescent="0.2">
      <c r="A42" s="63" t="s">
        <v>704</v>
      </c>
      <c r="B42" s="201">
        <v>7809</v>
      </c>
      <c r="C42" s="339">
        <v>29.29</v>
      </c>
      <c r="D42" s="210">
        <v>5797</v>
      </c>
      <c r="E42" s="561"/>
      <c r="F42" s="206">
        <v>1</v>
      </c>
      <c r="G42" s="207">
        <v>50</v>
      </c>
      <c r="H42" s="207">
        <v>15</v>
      </c>
      <c r="I42" s="207">
        <v>921</v>
      </c>
      <c r="J42" s="207">
        <v>8</v>
      </c>
      <c r="K42" s="207">
        <v>219</v>
      </c>
      <c r="L42" s="207">
        <v>2</v>
      </c>
      <c r="M42" s="207">
        <v>100</v>
      </c>
      <c r="N42" s="208">
        <v>12</v>
      </c>
      <c r="O42" s="209">
        <v>627</v>
      </c>
      <c r="P42" s="184">
        <v>950</v>
      </c>
      <c r="Q42" s="207">
        <v>5</v>
      </c>
      <c r="R42" s="208">
        <v>203</v>
      </c>
      <c r="S42" s="207">
        <v>2</v>
      </c>
      <c r="T42" s="207">
        <v>5</v>
      </c>
      <c r="U42" s="208">
        <v>471</v>
      </c>
      <c r="V42" s="207">
        <v>0</v>
      </c>
      <c r="W42" s="208">
        <v>0</v>
      </c>
      <c r="X42" s="207">
        <v>2</v>
      </c>
      <c r="Y42" s="208">
        <v>96</v>
      </c>
      <c r="Z42" s="209" t="s">
        <v>673</v>
      </c>
      <c r="AA42" s="76"/>
      <c r="AB42" s="206">
        <v>75126</v>
      </c>
      <c r="AC42" s="207">
        <v>16665</v>
      </c>
      <c r="AD42" s="207">
        <v>21236745868</v>
      </c>
      <c r="AE42" s="204">
        <v>98.8</v>
      </c>
      <c r="AF42" s="209">
        <v>15</v>
      </c>
      <c r="AG42" s="184"/>
      <c r="AH42" s="201">
        <v>61752</v>
      </c>
      <c r="AI42" s="192">
        <v>23.1</v>
      </c>
      <c r="AJ42" s="210">
        <v>38619</v>
      </c>
      <c r="AK42" s="192">
        <v>31</v>
      </c>
      <c r="AL42" s="210">
        <v>394031</v>
      </c>
      <c r="AM42" s="340">
        <v>91.9</v>
      </c>
      <c r="AN42" s="192">
        <v>32.9</v>
      </c>
      <c r="AO42" s="449">
        <v>9.6999999999999993</v>
      </c>
      <c r="AP42" s="765"/>
      <c r="AQ42" s="201">
        <v>1783</v>
      </c>
      <c r="AR42" s="212">
        <v>3338</v>
      </c>
      <c r="AS42" s="210">
        <v>2586</v>
      </c>
      <c r="AT42" s="210">
        <v>2</v>
      </c>
      <c r="AU42" s="212">
        <v>135</v>
      </c>
      <c r="AV42" s="212">
        <v>75</v>
      </c>
      <c r="AW42" s="212">
        <v>143</v>
      </c>
      <c r="AX42" s="211">
        <v>72</v>
      </c>
      <c r="AY42" s="201">
        <v>9</v>
      </c>
      <c r="AZ42" s="212">
        <v>254</v>
      </c>
      <c r="BA42" s="212">
        <v>462</v>
      </c>
      <c r="BB42" s="212">
        <v>208</v>
      </c>
      <c r="BC42" s="212">
        <v>447</v>
      </c>
      <c r="BD42" s="210">
        <v>5</v>
      </c>
      <c r="BE42" s="212">
        <v>300</v>
      </c>
      <c r="BF42" s="212">
        <v>540</v>
      </c>
      <c r="BG42" s="211">
        <v>315</v>
      </c>
      <c r="BH42" s="448">
        <v>279</v>
      </c>
      <c r="BI42" s="212">
        <v>436</v>
      </c>
      <c r="BJ42" s="210">
        <v>252</v>
      </c>
      <c r="BK42" s="210">
        <v>40</v>
      </c>
      <c r="BL42" s="212">
        <v>1803</v>
      </c>
      <c r="BM42" s="212">
        <v>2866</v>
      </c>
      <c r="BN42" s="212">
        <v>1693</v>
      </c>
      <c r="BO42" s="652">
        <v>1293</v>
      </c>
      <c r="BP42" s="212">
        <v>2495</v>
      </c>
      <c r="BQ42" s="211">
        <v>1586</v>
      </c>
      <c r="BR42" s="201" t="s">
        <v>673</v>
      </c>
      <c r="BS42" s="77" t="s">
        <v>673</v>
      </c>
      <c r="BT42" s="212">
        <v>0</v>
      </c>
      <c r="BU42" s="210">
        <v>0</v>
      </c>
      <c r="BV42" s="203"/>
      <c r="BW42" s="77"/>
      <c r="BX42" s="201">
        <v>12</v>
      </c>
      <c r="BY42" s="210">
        <v>1</v>
      </c>
      <c r="BZ42" s="651">
        <v>2477</v>
      </c>
      <c r="CA42" s="210">
        <v>380</v>
      </c>
      <c r="CB42" s="717">
        <v>929.1</v>
      </c>
      <c r="CC42" s="210">
        <v>220</v>
      </c>
      <c r="CD42" s="211">
        <v>143</v>
      </c>
      <c r="CE42" s="201">
        <v>537</v>
      </c>
      <c r="CF42" s="192">
        <v>201.4</v>
      </c>
      <c r="CG42" s="210">
        <v>196</v>
      </c>
      <c r="CH42" s="214">
        <v>73.5</v>
      </c>
      <c r="CI42" s="184"/>
      <c r="CJ42" s="215">
        <v>195</v>
      </c>
      <c r="CK42" s="215">
        <v>32</v>
      </c>
      <c r="CL42" s="215">
        <v>10775</v>
      </c>
      <c r="CM42" s="215">
        <v>2794</v>
      </c>
      <c r="CN42" s="215">
        <v>2684</v>
      </c>
    </row>
    <row r="43" spans="1:92" ht="15.75" customHeight="1" x14ac:dyDescent="0.2">
      <c r="A43" s="620" t="s">
        <v>703</v>
      </c>
      <c r="B43" s="623">
        <v>7239</v>
      </c>
      <c r="C43" s="634">
        <v>31.1</v>
      </c>
      <c r="D43" s="626">
        <v>5409</v>
      </c>
      <c r="E43" s="561"/>
      <c r="F43" s="636" t="s">
        <v>673</v>
      </c>
      <c r="G43" s="642" t="s">
        <v>673</v>
      </c>
      <c r="H43" s="642">
        <v>14</v>
      </c>
      <c r="I43" s="642">
        <v>895</v>
      </c>
      <c r="J43" s="642">
        <v>6</v>
      </c>
      <c r="K43" s="642">
        <v>174</v>
      </c>
      <c r="L43" s="642" t="s">
        <v>673</v>
      </c>
      <c r="M43" s="642" t="s">
        <v>673</v>
      </c>
      <c r="N43" s="643">
        <v>7</v>
      </c>
      <c r="O43" s="644">
        <v>440</v>
      </c>
      <c r="P43" s="624">
        <v>612</v>
      </c>
      <c r="Q43" s="642">
        <v>5</v>
      </c>
      <c r="R43" s="643">
        <v>220</v>
      </c>
      <c r="S43" s="642">
        <v>4</v>
      </c>
      <c r="T43" s="642">
        <v>4</v>
      </c>
      <c r="U43" s="643">
        <v>400</v>
      </c>
      <c r="V43" s="642" t="s">
        <v>673</v>
      </c>
      <c r="W43" s="643" t="s">
        <v>673</v>
      </c>
      <c r="X43" s="642">
        <v>1</v>
      </c>
      <c r="Y43" s="643">
        <v>18</v>
      </c>
      <c r="Z43" s="644" t="s">
        <v>673</v>
      </c>
      <c r="AA43" s="76"/>
      <c r="AB43" s="636">
        <v>68621</v>
      </c>
      <c r="AC43" s="642">
        <v>12693</v>
      </c>
      <c r="AD43" s="642">
        <v>18473086720</v>
      </c>
      <c r="AE43" s="645">
        <v>98.3</v>
      </c>
      <c r="AF43" s="644">
        <v>12</v>
      </c>
      <c r="AG43" s="184"/>
      <c r="AH43" s="623">
        <v>54545</v>
      </c>
      <c r="AI43" s="622">
        <v>23.4</v>
      </c>
      <c r="AJ43" s="626">
        <v>34740</v>
      </c>
      <c r="AK43" s="622">
        <v>31.7</v>
      </c>
      <c r="AL43" s="626">
        <v>395974</v>
      </c>
      <c r="AM43" s="629">
        <v>89.97</v>
      </c>
      <c r="AN43" s="622">
        <v>35.5</v>
      </c>
      <c r="AO43" s="637">
        <v>25.4</v>
      </c>
      <c r="AP43" s="765"/>
      <c r="AQ43" s="623">
        <v>738</v>
      </c>
      <c r="AR43" s="646">
        <v>2673</v>
      </c>
      <c r="AS43" s="626">
        <v>1813</v>
      </c>
      <c r="AT43" s="626">
        <v>6</v>
      </c>
      <c r="AU43" s="646">
        <v>505</v>
      </c>
      <c r="AV43" s="646">
        <v>245</v>
      </c>
      <c r="AW43" s="646">
        <v>410</v>
      </c>
      <c r="AX43" s="627">
        <v>272</v>
      </c>
      <c r="AY43" s="623">
        <v>20</v>
      </c>
      <c r="AZ43" s="646">
        <v>1189</v>
      </c>
      <c r="BA43" s="646">
        <v>896</v>
      </c>
      <c r="BB43" s="646">
        <v>1204</v>
      </c>
      <c r="BC43" s="646">
        <v>816</v>
      </c>
      <c r="BD43" s="626" t="s">
        <v>673</v>
      </c>
      <c r="BE43" s="646" t="s">
        <v>673</v>
      </c>
      <c r="BF43" s="646" t="s">
        <v>673</v>
      </c>
      <c r="BG43" s="627" t="s">
        <v>673</v>
      </c>
      <c r="BH43" s="859" t="s">
        <v>673</v>
      </c>
      <c r="BI43" s="646" t="s">
        <v>673</v>
      </c>
      <c r="BJ43" s="626" t="s">
        <v>673</v>
      </c>
      <c r="BK43" s="626">
        <v>19</v>
      </c>
      <c r="BL43" s="646">
        <v>831</v>
      </c>
      <c r="BM43" s="646">
        <v>919</v>
      </c>
      <c r="BN43" s="646">
        <v>720</v>
      </c>
      <c r="BO43" s="646">
        <v>419</v>
      </c>
      <c r="BP43" s="646">
        <v>1027</v>
      </c>
      <c r="BQ43" s="627">
        <v>698</v>
      </c>
      <c r="BR43" s="623">
        <v>2</v>
      </c>
      <c r="BS43" s="653">
        <v>39</v>
      </c>
      <c r="BT43" s="646">
        <v>23</v>
      </c>
      <c r="BU43" s="626">
        <v>0</v>
      </c>
      <c r="BV43" s="632">
        <v>1</v>
      </c>
      <c r="BW43" s="77"/>
      <c r="BX43" s="623">
        <v>14</v>
      </c>
      <c r="BY43" s="626">
        <v>0</v>
      </c>
      <c r="BZ43" s="654">
        <v>1959</v>
      </c>
      <c r="CA43" s="626">
        <v>0</v>
      </c>
      <c r="CB43" s="718">
        <v>847.35865460726939</v>
      </c>
      <c r="CC43" s="626">
        <v>185</v>
      </c>
      <c r="CD43" s="627">
        <v>123</v>
      </c>
      <c r="CE43" s="623">
        <v>386</v>
      </c>
      <c r="CF43" s="622">
        <v>166.5077797093447</v>
      </c>
      <c r="CG43" s="626">
        <v>195</v>
      </c>
      <c r="CH43" s="631">
        <v>84.116624464565334</v>
      </c>
      <c r="CI43" s="184"/>
      <c r="CJ43" s="656">
        <v>167</v>
      </c>
      <c r="CK43" s="656">
        <v>33</v>
      </c>
      <c r="CL43" s="656">
        <v>9219</v>
      </c>
      <c r="CM43" s="656">
        <v>2544</v>
      </c>
      <c r="CN43" s="656">
        <v>2894</v>
      </c>
    </row>
    <row r="44" spans="1:92" ht="15.75" customHeight="1" x14ac:dyDescent="0.2">
      <c r="A44" s="63" t="s">
        <v>549</v>
      </c>
      <c r="B44" s="201">
        <v>18756</v>
      </c>
      <c r="C44" s="339">
        <v>37.700000000000003</v>
      </c>
      <c r="D44" s="210">
        <v>14246</v>
      </c>
      <c r="E44" s="561"/>
      <c r="F44" s="206">
        <v>1</v>
      </c>
      <c r="G44" s="207">
        <v>80</v>
      </c>
      <c r="H44" s="207">
        <v>26</v>
      </c>
      <c r="I44" s="207">
        <v>1856</v>
      </c>
      <c r="J44" s="207">
        <v>6</v>
      </c>
      <c r="K44" s="207">
        <v>163</v>
      </c>
      <c r="L44" s="207" t="s">
        <v>673</v>
      </c>
      <c r="M44" s="207" t="s">
        <v>673</v>
      </c>
      <c r="N44" s="208">
        <v>11</v>
      </c>
      <c r="O44" s="209">
        <v>536</v>
      </c>
      <c r="P44" s="184">
        <v>1902</v>
      </c>
      <c r="Q44" s="207">
        <v>8</v>
      </c>
      <c r="R44" s="208">
        <v>366</v>
      </c>
      <c r="S44" s="207">
        <v>6</v>
      </c>
      <c r="T44" s="207">
        <v>12</v>
      </c>
      <c r="U44" s="208">
        <v>1161</v>
      </c>
      <c r="V44" s="207">
        <v>1</v>
      </c>
      <c r="W44" s="208">
        <v>58</v>
      </c>
      <c r="X44" s="207">
        <v>2</v>
      </c>
      <c r="Y44" s="208">
        <v>85</v>
      </c>
      <c r="Z44" s="209" t="s">
        <v>673</v>
      </c>
      <c r="AA44" s="76"/>
      <c r="AB44" s="206">
        <v>137362</v>
      </c>
      <c r="AC44" s="207">
        <v>31289</v>
      </c>
      <c r="AD44" s="207">
        <v>41129308050</v>
      </c>
      <c r="AE44" s="204">
        <v>98.32</v>
      </c>
      <c r="AF44" s="209">
        <v>22</v>
      </c>
      <c r="AG44" s="184"/>
      <c r="AH44" s="201">
        <v>112091</v>
      </c>
      <c r="AI44" s="192">
        <v>22.9</v>
      </c>
      <c r="AJ44" s="210">
        <v>72467</v>
      </c>
      <c r="AK44" s="192">
        <v>30.31</v>
      </c>
      <c r="AL44" s="210">
        <v>403242</v>
      </c>
      <c r="AM44" s="340">
        <v>93.8</v>
      </c>
      <c r="AN44" s="192">
        <v>29.1</v>
      </c>
      <c r="AO44" s="449">
        <v>18.100000000000001</v>
      </c>
      <c r="AP44" s="765"/>
      <c r="AQ44" s="201">
        <v>3141</v>
      </c>
      <c r="AR44" s="212">
        <v>5054</v>
      </c>
      <c r="AS44" s="210">
        <v>4035</v>
      </c>
      <c r="AT44" s="210">
        <v>9</v>
      </c>
      <c r="AU44" s="212">
        <v>691</v>
      </c>
      <c r="AV44" s="212">
        <v>449</v>
      </c>
      <c r="AW44" s="212">
        <v>671</v>
      </c>
      <c r="AX44" s="211">
        <v>431</v>
      </c>
      <c r="AY44" s="201">
        <v>26</v>
      </c>
      <c r="AZ44" s="212">
        <v>1412</v>
      </c>
      <c r="BA44" s="212">
        <v>985</v>
      </c>
      <c r="BB44" s="212">
        <v>1469</v>
      </c>
      <c r="BC44" s="212">
        <v>1056</v>
      </c>
      <c r="BD44" s="210">
        <v>3</v>
      </c>
      <c r="BE44" s="212">
        <v>246</v>
      </c>
      <c r="BF44" s="212">
        <v>209</v>
      </c>
      <c r="BG44" s="211">
        <v>106</v>
      </c>
      <c r="BH44" s="448">
        <v>228</v>
      </c>
      <c r="BI44" s="212">
        <v>223</v>
      </c>
      <c r="BJ44" s="210">
        <v>103</v>
      </c>
      <c r="BK44" s="210">
        <v>42</v>
      </c>
      <c r="BL44" s="212">
        <v>2969</v>
      </c>
      <c r="BM44" s="212">
        <v>2745</v>
      </c>
      <c r="BN44" s="212">
        <v>1458</v>
      </c>
      <c r="BO44" s="212">
        <v>2263</v>
      </c>
      <c r="BP44" s="212">
        <v>2712</v>
      </c>
      <c r="BQ44" s="211">
        <v>1561</v>
      </c>
      <c r="BR44" s="201">
        <v>18</v>
      </c>
      <c r="BS44" s="77">
        <v>342</v>
      </c>
      <c r="BT44" s="212">
        <v>333</v>
      </c>
      <c r="BU44" s="210">
        <v>137</v>
      </c>
      <c r="BV44" s="203">
        <v>2</v>
      </c>
      <c r="BW44" s="77"/>
      <c r="BX44" s="201">
        <v>21</v>
      </c>
      <c r="BY44" s="210" t="s">
        <v>673</v>
      </c>
      <c r="BZ44" s="651">
        <v>4290</v>
      </c>
      <c r="CA44" s="210">
        <v>9</v>
      </c>
      <c r="CB44" s="717">
        <v>876.5</v>
      </c>
      <c r="CC44" s="210">
        <v>405</v>
      </c>
      <c r="CD44" s="211">
        <v>300</v>
      </c>
      <c r="CE44" s="201">
        <v>842</v>
      </c>
      <c r="CF44" s="192">
        <v>172</v>
      </c>
      <c r="CG44" s="210">
        <v>413</v>
      </c>
      <c r="CH44" s="214">
        <v>84.4</v>
      </c>
      <c r="CI44" s="184"/>
      <c r="CJ44" s="215">
        <v>490</v>
      </c>
      <c r="CK44" s="215">
        <v>65</v>
      </c>
      <c r="CL44" s="215">
        <v>26207</v>
      </c>
      <c r="CM44" s="215">
        <v>5388</v>
      </c>
      <c r="CN44" s="215">
        <v>4758</v>
      </c>
    </row>
    <row r="45" spans="1:92" ht="15.75" customHeight="1" x14ac:dyDescent="0.2">
      <c r="A45" s="620" t="s">
        <v>550</v>
      </c>
      <c r="B45" s="350">
        <v>8543</v>
      </c>
      <c r="C45" s="354">
        <v>16.100000000000001</v>
      </c>
      <c r="D45" s="346">
        <v>6743</v>
      </c>
      <c r="E45" s="561"/>
      <c r="F45" s="364">
        <v>3</v>
      </c>
      <c r="G45" s="365">
        <v>250</v>
      </c>
      <c r="H45" s="365">
        <v>34</v>
      </c>
      <c r="I45" s="365">
        <v>2118</v>
      </c>
      <c r="J45" s="365">
        <v>15</v>
      </c>
      <c r="K45" s="365">
        <v>361</v>
      </c>
      <c r="L45" s="365" t="s">
        <v>673</v>
      </c>
      <c r="M45" s="365" t="s">
        <v>673</v>
      </c>
      <c r="N45" s="366">
        <v>10</v>
      </c>
      <c r="O45" s="367">
        <v>883</v>
      </c>
      <c r="P45" s="376">
        <v>1466</v>
      </c>
      <c r="Q45" s="365">
        <v>8</v>
      </c>
      <c r="R45" s="366">
        <v>270</v>
      </c>
      <c r="S45" s="365">
        <v>4</v>
      </c>
      <c r="T45" s="365">
        <v>11</v>
      </c>
      <c r="U45" s="366">
        <v>968</v>
      </c>
      <c r="V45" s="365">
        <v>2</v>
      </c>
      <c r="W45" s="366">
        <v>160</v>
      </c>
      <c r="X45" s="365">
        <v>2</v>
      </c>
      <c r="Y45" s="366">
        <v>82</v>
      </c>
      <c r="Z45" s="367" t="s">
        <v>673</v>
      </c>
      <c r="AA45" s="76"/>
      <c r="AB45" s="364">
        <v>141477</v>
      </c>
      <c r="AC45" s="365">
        <v>31820</v>
      </c>
      <c r="AD45" s="365">
        <v>38507437908</v>
      </c>
      <c r="AE45" s="359">
        <v>97</v>
      </c>
      <c r="AF45" s="367">
        <v>24</v>
      </c>
      <c r="AG45" s="184"/>
      <c r="AH45" s="350">
        <v>112032</v>
      </c>
      <c r="AI45" s="345">
        <v>20.9</v>
      </c>
      <c r="AJ45" s="346">
        <v>70148</v>
      </c>
      <c r="AK45" s="345">
        <v>29.4</v>
      </c>
      <c r="AL45" s="346">
        <v>376251</v>
      </c>
      <c r="AM45" s="355">
        <v>94.6</v>
      </c>
      <c r="AN45" s="345">
        <v>36.4</v>
      </c>
      <c r="AO45" s="356">
        <v>11.7</v>
      </c>
      <c r="AP45" s="765"/>
      <c r="AQ45" s="350">
        <v>2705</v>
      </c>
      <c r="AR45" s="371">
        <v>7941</v>
      </c>
      <c r="AS45" s="346">
        <v>4080</v>
      </c>
      <c r="AT45" s="346">
        <v>20</v>
      </c>
      <c r="AU45" s="371">
        <v>1680</v>
      </c>
      <c r="AV45" s="371">
        <v>870</v>
      </c>
      <c r="AW45" s="371">
        <v>1536</v>
      </c>
      <c r="AX45" s="352">
        <v>696</v>
      </c>
      <c r="AY45" s="350">
        <v>18</v>
      </c>
      <c r="AZ45" s="371">
        <v>1219</v>
      </c>
      <c r="BA45" s="371">
        <v>875</v>
      </c>
      <c r="BB45" s="371">
        <v>1308</v>
      </c>
      <c r="BC45" s="371">
        <v>695</v>
      </c>
      <c r="BD45" s="346">
        <v>9</v>
      </c>
      <c r="BE45" s="371">
        <v>296</v>
      </c>
      <c r="BF45" s="371">
        <v>498</v>
      </c>
      <c r="BG45" s="352">
        <v>221</v>
      </c>
      <c r="BH45" s="357">
        <v>233</v>
      </c>
      <c r="BI45" s="371">
        <v>499</v>
      </c>
      <c r="BJ45" s="346">
        <v>196</v>
      </c>
      <c r="BK45" s="346">
        <v>63</v>
      </c>
      <c r="BL45" s="371">
        <v>2615</v>
      </c>
      <c r="BM45" s="371">
        <v>4408</v>
      </c>
      <c r="BN45" s="371">
        <v>2380</v>
      </c>
      <c r="BO45" s="371">
        <v>2472</v>
      </c>
      <c r="BP45" s="371">
        <v>4451</v>
      </c>
      <c r="BQ45" s="352">
        <v>2058</v>
      </c>
      <c r="BR45" s="350" t="s">
        <v>673</v>
      </c>
      <c r="BS45" s="374" t="s">
        <v>673</v>
      </c>
      <c r="BT45" s="371" t="s">
        <v>673</v>
      </c>
      <c r="BU45" s="346">
        <v>165</v>
      </c>
      <c r="BV45" s="349">
        <v>11</v>
      </c>
      <c r="BW45" s="77"/>
      <c r="BX45" s="350">
        <v>35</v>
      </c>
      <c r="BY45" s="346" t="s">
        <v>673</v>
      </c>
      <c r="BZ45" s="507">
        <v>6093</v>
      </c>
      <c r="CA45" s="346" t="s">
        <v>673</v>
      </c>
      <c r="CB45" s="619">
        <v>1149.6226415094341</v>
      </c>
      <c r="CC45" s="346">
        <v>418</v>
      </c>
      <c r="CD45" s="352">
        <v>287</v>
      </c>
      <c r="CE45" s="350">
        <v>1234</v>
      </c>
      <c r="CF45" s="345">
        <v>232.83018867924528</v>
      </c>
      <c r="CG45" s="346">
        <v>382</v>
      </c>
      <c r="CH45" s="353">
        <v>72.075471698113205</v>
      </c>
      <c r="CI45" s="184"/>
      <c r="CJ45" s="377">
        <v>219</v>
      </c>
      <c r="CK45" s="377">
        <v>52</v>
      </c>
      <c r="CL45" s="377">
        <v>22046</v>
      </c>
      <c r="CM45" s="377">
        <v>4871</v>
      </c>
      <c r="CN45" s="377">
        <v>3862</v>
      </c>
    </row>
    <row r="46" spans="1:92" ht="15.75" customHeight="1" x14ac:dyDescent="0.2">
      <c r="A46" s="63" t="s">
        <v>551</v>
      </c>
      <c r="B46" s="201">
        <v>17852</v>
      </c>
      <c r="C46" s="339">
        <v>39.5</v>
      </c>
      <c r="D46" s="210">
        <v>13792</v>
      </c>
      <c r="E46" s="561"/>
      <c r="F46" s="286">
        <v>1</v>
      </c>
      <c r="G46" s="288">
        <v>50</v>
      </c>
      <c r="H46" s="288">
        <v>22</v>
      </c>
      <c r="I46" s="288">
        <v>1684</v>
      </c>
      <c r="J46" s="288">
        <v>3</v>
      </c>
      <c r="K46" s="288">
        <v>73</v>
      </c>
      <c r="L46" s="288">
        <v>0</v>
      </c>
      <c r="M46" s="288">
        <v>0</v>
      </c>
      <c r="N46" s="294">
        <v>12</v>
      </c>
      <c r="O46" s="290">
        <v>861</v>
      </c>
      <c r="P46" s="303">
        <v>1628</v>
      </c>
      <c r="Q46" s="288">
        <v>5</v>
      </c>
      <c r="R46" s="294">
        <v>75</v>
      </c>
      <c r="S46" s="288">
        <v>5</v>
      </c>
      <c r="T46" s="288">
        <v>13</v>
      </c>
      <c r="U46" s="294">
        <v>1154</v>
      </c>
      <c r="V46" s="288">
        <v>0</v>
      </c>
      <c r="W46" s="294">
        <v>0</v>
      </c>
      <c r="X46" s="288">
        <v>0</v>
      </c>
      <c r="Y46" s="294">
        <v>0</v>
      </c>
      <c r="Z46" s="290">
        <v>0</v>
      </c>
      <c r="AA46" s="76"/>
      <c r="AB46" s="206">
        <v>127605</v>
      </c>
      <c r="AC46" s="207">
        <v>28551</v>
      </c>
      <c r="AD46" s="207">
        <v>37645154603</v>
      </c>
      <c r="AE46" s="204">
        <v>98.7</v>
      </c>
      <c r="AF46" s="209">
        <v>12</v>
      </c>
      <c r="AG46" s="184"/>
      <c r="AH46" s="281">
        <v>96827</v>
      </c>
      <c r="AI46" s="280">
        <v>20.91</v>
      </c>
      <c r="AJ46" s="284">
        <v>64800</v>
      </c>
      <c r="AK46" s="280">
        <v>27.66</v>
      </c>
      <c r="AL46" s="284">
        <v>394550</v>
      </c>
      <c r="AM46" s="596">
        <v>93.11</v>
      </c>
      <c r="AN46" s="280">
        <v>32.9</v>
      </c>
      <c r="AO46" s="306">
        <v>40.4</v>
      </c>
      <c r="AP46" s="765"/>
      <c r="AQ46" s="201">
        <v>3383</v>
      </c>
      <c r="AR46" s="212">
        <v>4407</v>
      </c>
      <c r="AS46" s="210">
        <v>4298</v>
      </c>
      <c r="AT46" s="210">
        <v>20</v>
      </c>
      <c r="AU46" s="212">
        <v>1024</v>
      </c>
      <c r="AV46" s="212">
        <v>611</v>
      </c>
      <c r="AW46" s="212">
        <v>976</v>
      </c>
      <c r="AX46" s="211">
        <v>648</v>
      </c>
      <c r="AY46" s="281">
        <v>57</v>
      </c>
      <c r="AZ46" s="300">
        <v>2340</v>
      </c>
      <c r="BA46" s="300">
        <v>2096</v>
      </c>
      <c r="BB46" s="210">
        <v>2525</v>
      </c>
      <c r="BC46" s="210">
        <v>2212</v>
      </c>
      <c r="BD46" s="284">
        <v>0</v>
      </c>
      <c r="BE46" s="300">
        <v>0</v>
      </c>
      <c r="BF46" s="300">
        <v>0</v>
      </c>
      <c r="BG46" s="297">
        <v>0</v>
      </c>
      <c r="BH46" s="308">
        <v>0</v>
      </c>
      <c r="BI46" s="300">
        <v>0</v>
      </c>
      <c r="BJ46" s="284">
        <v>0</v>
      </c>
      <c r="BK46" s="284">
        <v>17</v>
      </c>
      <c r="BL46" s="300">
        <v>4340</v>
      </c>
      <c r="BM46" s="300">
        <v>716</v>
      </c>
      <c r="BN46" s="300">
        <v>475</v>
      </c>
      <c r="BO46" s="212">
        <v>2714</v>
      </c>
      <c r="BP46" s="212">
        <v>731</v>
      </c>
      <c r="BQ46" s="211">
        <v>441</v>
      </c>
      <c r="BR46" s="281">
        <v>33</v>
      </c>
      <c r="BS46" s="301">
        <v>529</v>
      </c>
      <c r="BT46" s="212">
        <v>500</v>
      </c>
      <c r="BU46" s="210">
        <v>148</v>
      </c>
      <c r="BV46" s="282" t="s">
        <v>673</v>
      </c>
      <c r="BW46" s="77"/>
      <c r="BX46" s="281">
        <v>24</v>
      </c>
      <c r="BY46" s="284">
        <v>0</v>
      </c>
      <c r="BZ46" s="556">
        <v>4309</v>
      </c>
      <c r="CA46" s="284">
        <v>0</v>
      </c>
      <c r="CB46" s="716">
        <v>930.8</v>
      </c>
      <c r="CC46" s="284">
        <v>504</v>
      </c>
      <c r="CD46" s="297">
        <v>246</v>
      </c>
      <c r="CE46" s="281">
        <v>1254</v>
      </c>
      <c r="CF46" s="280">
        <v>270.89999999999998</v>
      </c>
      <c r="CG46" s="284">
        <v>354</v>
      </c>
      <c r="CH46" s="298">
        <v>76.5</v>
      </c>
      <c r="CI46" s="184"/>
      <c r="CJ46" s="302">
        <v>383</v>
      </c>
      <c r="CK46" s="302">
        <v>69</v>
      </c>
      <c r="CL46" s="302">
        <v>23197</v>
      </c>
      <c r="CM46" s="302">
        <v>5051</v>
      </c>
      <c r="CN46" s="302">
        <v>5177</v>
      </c>
    </row>
    <row r="47" spans="1:92" ht="15.75" customHeight="1" x14ac:dyDescent="0.2">
      <c r="A47" s="620" t="s">
        <v>702</v>
      </c>
      <c r="B47" s="350">
        <v>5144</v>
      </c>
      <c r="C47" s="533" t="s">
        <v>786</v>
      </c>
      <c r="D47" s="346">
        <v>3902</v>
      </c>
      <c r="E47" s="561"/>
      <c r="F47" s="364">
        <v>2</v>
      </c>
      <c r="G47" s="365">
        <v>180</v>
      </c>
      <c r="H47" s="365">
        <v>15</v>
      </c>
      <c r="I47" s="365">
        <v>1120</v>
      </c>
      <c r="J47" s="365">
        <v>3</v>
      </c>
      <c r="K47" s="365">
        <v>87</v>
      </c>
      <c r="L47" s="365" t="s">
        <v>673</v>
      </c>
      <c r="M47" s="365" t="s">
        <v>673</v>
      </c>
      <c r="N47" s="366">
        <v>4</v>
      </c>
      <c r="O47" s="367">
        <v>232</v>
      </c>
      <c r="P47" s="376">
        <v>591</v>
      </c>
      <c r="Q47" s="365">
        <v>3</v>
      </c>
      <c r="R47" s="366">
        <v>218</v>
      </c>
      <c r="S47" s="365">
        <v>4</v>
      </c>
      <c r="T47" s="365">
        <v>6</v>
      </c>
      <c r="U47" s="366">
        <v>596</v>
      </c>
      <c r="V47" s="365" t="s">
        <v>673</v>
      </c>
      <c r="W47" s="366" t="s">
        <v>673</v>
      </c>
      <c r="X47" s="365" t="s">
        <v>673</v>
      </c>
      <c r="Y47" s="366" t="s">
        <v>673</v>
      </c>
      <c r="Z47" s="367" t="s">
        <v>673</v>
      </c>
      <c r="AA47" s="76"/>
      <c r="AB47" s="364">
        <v>78652</v>
      </c>
      <c r="AC47" s="365">
        <v>14481</v>
      </c>
      <c r="AD47" s="365">
        <v>19341052821</v>
      </c>
      <c r="AE47" s="359">
        <v>99.1</v>
      </c>
      <c r="AF47" s="367">
        <v>6</v>
      </c>
      <c r="AG47" s="184"/>
      <c r="AH47" s="350">
        <v>58925</v>
      </c>
      <c r="AI47" s="345">
        <v>19.747050090650436</v>
      </c>
      <c r="AJ47" s="346">
        <v>37811</v>
      </c>
      <c r="AK47" s="345">
        <v>29.597419981056898</v>
      </c>
      <c r="AL47" s="346">
        <v>410544.29488332628</v>
      </c>
      <c r="AM47" s="355">
        <v>94.18</v>
      </c>
      <c r="AN47" s="345">
        <v>26.1</v>
      </c>
      <c r="AO47" s="356">
        <v>31.3</v>
      </c>
      <c r="AP47" s="765"/>
      <c r="AQ47" s="350">
        <v>3249</v>
      </c>
      <c r="AR47" s="371">
        <v>4491</v>
      </c>
      <c r="AS47" s="346">
        <v>3682</v>
      </c>
      <c r="AT47" s="346">
        <v>10</v>
      </c>
      <c r="AU47" s="371">
        <v>667</v>
      </c>
      <c r="AV47" s="371">
        <v>299</v>
      </c>
      <c r="AW47" s="371">
        <v>726</v>
      </c>
      <c r="AX47" s="352">
        <v>382</v>
      </c>
      <c r="AY47" s="350">
        <v>40</v>
      </c>
      <c r="AZ47" s="371">
        <v>2726</v>
      </c>
      <c r="BA47" s="371">
        <v>1943</v>
      </c>
      <c r="BB47" s="371">
        <v>2822</v>
      </c>
      <c r="BC47" s="371">
        <v>1901</v>
      </c>
      <c r="BD47" s="346">
        <v>1</v>
      </c>
      <c r="BE47" s="371">
        <v>100</v>
      </c>
      <c r="BF47" s="371">
        <v>60</v>
      </c>
      <c r="BG47" s="352">
        <v>35</v>
      </c>
      <c r="BH47" s="357">
        <v>59</v>
      </c>
      <c r="BI47" s="371">
        <v>77</v>
      </c>
      <c r="BJ47" s="346">
        <v>32</v>
      </c>
      <c r="BK47" s="346">
        <v>9</v>
      </c>
      <c r="BL47" s="371">
        <v>221</v>
      </c>
      <c r="BM47" s="371">
        <v>476</v>
      </c>
      <c r="BN47" s="371">
        <v>295</v>
      </c>
      <c r="BO47" s="371">
        <v>168</v>
      </c>
      <c r="BP47" s="371">
        <v>426</v>
      </c>
      <c r="BQ47" s="352">
        <v>299</v>
      </c>
      <c r="BR47" s="350">
        <v>9</v>
      </c>
      <c r="BS47" s="374">
        <v>166</v>
      </c>
      <c r="BT47" s="371">
        <v>151</v>
      </c>
      <c r="BU47" s="346">
        <v>412</v>
      </c>
      <c r="BV47" s="349" t="s">
        <v>673</v>
      </c>
      <c r="BW47" s="77"/>
      <c r="BX47" s="350">
        <v>21</v>
      </c>
      <c r="BY47" s="346">
        <v>1</v>
      </c>
      <c r="BZ47" s="507">
        <v>3689</v>
      </c>
      <c r="CA47" s="346">
        <v>337</v>
      </c>
      <c r="CB47" s="619">
        <v>1217.6323997821532</v>
      </c>
      <c r="CC47" s="346">
        <v>257</v>
      </c>
      <c r="CD47" s="352">
        <v>152</v>
      </c>
      <c r="CE47" s="350">
        <v>733</v>
      </c>
      <c r="CF47" s="345">
        <v>241.94213853085338</v>
      </c>
      <c r="CG47" s="346">
        <v>223</v>
      </c>
      <c r="CH47" s="353">
        <v>73.605862063274628</v>
      </c>
      <c r="CI47" s="184"/>
      <c r="CJ47" s="377">
        <v>179</v>
      </c>
      <c r="CK47" s="377">
        <v>82</v>
      </c>
      <c r="CL47" s="377">
        <v>11475</v>
      </c>
      <c r="CM47" s="377">
        <v>2813</v>
      </c>
      <c r="CN47" s="377">
        <v>2732</v>
      </c>
    </row>
    <row r="48" spans="1:92" ht="15.75" customHeight="1" x14ac:dyDescent="0.2">
      <c r="A48" s="63" t="s">
        <v>552</v>
      </c>
      <c r="B48" s="201">
        <v>7952</v>
      </c>
      <c r="C48" s="339">
        <v>16.32</v>
      </c>
      <c r="D48" s="210">
        <v>5921</v>
      </c>
      <c r="E48" s="561"/>
      <c r="F48" s="206">
        <v>1</v>
      </c>
      <c r="G48" s="207">
        <v>100</v>
      </c>
      <c r="H48" s="207">
        <v>18</v>
      </c>
      <c r="I48" s="207">
        <v>1687</v>
      </c>
      <c r="J48" s="207">
        <v>2</v>
      </c>
      <c r="K48" s="207">
        <v>49</v>
      </c>
      <c r="L48" s="207">
        <v>0</v>
      </c>
      <c r="M48" s="207">
        <v>0</v>
      </c>
      <c r="N48" s="208">
        <v>19</v>
      </c>
      <c r="O48" s="209">
        <v>1176</v>
      </c>
      <c r="P48" s="184">
        <v>1443</v>
      </c>
      <c r="Q48" s="207">
        <v>6</v>
      </c>
      <c r="R48" s="208">
        <v>212</v>
      </c>
      <c r="S48" s="207">
        <v>2</v>
      </c>
      <c r="T48" s="207">
        <v>9</v>
      </c>
      <c r="U48" s="208">
        <v>876</v>
      </c>
      <c r="V48" s="207">
        <v>1</v>
      </c>
      <c r="W48" s="208">
        <v>34</v>
      </c>
      <c r="X48" s="207">
        <v>2</v>
      </c>
      <c r="Y48" s="208">
        <v>51</v>
      </c>
      <c r="Z48" s="209">
        <v>22</v>
      </c>
      <c r="AA48" s="76"/>
      <c r="AB48" s="206">
        <v>115422</v>
      </c>
      <c r="AC48" s="207">
        <v>21573</v>
      </c>
      <c r="AD48" s="207">
        <f>25698137758+1280366298+768772569+52997088+732936030+28648566+0+0</f>
        <v>28561858309</v>
      </c>
      <c r="AE48" s="204">
        <v>99.4</v>
      </c>
      <c r="AF48" s="209">
        <v>15</v>
      </c>
      <c r="AG48" s="184"/>
      <c r="AH48" s="201">
        <v>88251</v>
      </c>
      <c r="AI48" s="192">
        <v>18.2</v>
      </c>
      <c r="AJ48" s="210">
        <v>57490</v>
      </c>
      <c r="AK48" s="192">
        <v>26</v>
      </c>
      <c r="AL48" s="210">
        <v>379184</v>
      </c>
      <c r="AM48" s="340">
        <v>94.6</v>
      </c>
      <c r="AN48" s="192">
        <v>37.4</v>
      </c>
      <c r="AO48" s="449">
        <v>54.2</v>
      </c>
      <c r="AP48" s="765"/>
      <c r="AQ48" s="201">
        <v>697</v>
      </c>
      <c r="AR48" s="212">
        <v>4067</v>
      </c>
      <c r="AS48" s="210">
        <v>3555</v>
      </c>
      <c r="AT48" s="210">
        <v>23</v>
      </c>
      <c r="AU48" s="212">
        <v>1479</v>
      </c>
      <c r="AV48" s="212">
        <v>798</v>
      </c>
      <c r="AW48" s="212">
        <v>1512</v>
      </c>
      <c r="AX48" s="211">
        <v>893</v>
      </c>
      <c r="AY48" s="201">
        <v>29</v>
      </c>
      <c r="AZ48" s="212">
        <v>1354</v>
      </c>
      <c r="BA48" s="212">
        <v>1086</v>
      </c>
      <c r="BB48" s="212">
        <v>1308</v>
      </c>
      <c r="BC48" s="212">
        <v>1161</v>
      </c>
      <c r="BD48" s="210" t="s">
        <v>673</v>
      </c>
      <c r="BE48" s="212" t="s">
        <v>673</v>
      </c>
      <c r="BF48" s="212" t="s">
        <v>673</v>
      </c>
      <c r="BG48" s="211" t="s">
        <v>673</v>
      </c>
      <c r="BH48" s="448" t="s">
        <v>673</v>
      </c>
      <c r="BI48" s="212" t="s">
        <v>673</v>
      </c>
      <c r="BJ48" s="210" t="s">
        <v>673</v>
      </c>
      <c r="BK48" s="210">
        <v>22</v>
      </c>
      <c r="BL48" s="212">
        <v>883</v>
      </c>
      <c r="BM48" s="212">
        <v>1203</v>
      </c>
      <c r="BN48" s="212">
        <v>864</v>
      </c>
      <c r="BO48" s="212">
        <v>697</v>
      </c>
      <c r="BP48" s="212">
        <v>1239</v>
      </c>
      <c r="BQ48" s="211">
        <v>872</v>
      </c>
      <c r="BR48" s="201">
        <v>56</v>
      </c>
      <c r="BS48" s="77">
        <v>741</v>
      </c>
      <c r="BT48" s="212">
        <v>632</v>
      </c>
      <c r="BU48" s="210">
        <v>253</v>
      </c>
      <c r="BV48" s="203">
        <v>8</v>
      </c>
      <c r="BW48" s="77"/>
      <c r="BX48" s="201">
        <v>25</v>
      </c>
      <c r="BY48" s="210">
        <v>1</v>
      </c>
      <c r="BZ48" s="556">
        <v>5371</v>
      </c>
      <c r="CA48" s="210">
        <v>257</v>
      </c>
      <c r="CB48" s="717">
        <v>1110.4000000000001</v>
      </c>
      <c r="CC48" s="210">
        <v>539</v>
      </c>
      <c r="CD48" s="211">
        <v>284</v>
      </c>
      <c r="CE48" s="201">
        <v>1721</v>
      </c>
      <c r="CF48" s="192">
        <v>355.8</v>
      </c>
      <c r="CG48" s="210">
        <v>345</v>
      </c>
      <c r="CH48" s="214">
        <v>71.3</v>
      </c>
      <c r="CI48" s="184"/>
      <c r="CJ48" s="215">
        <v>250</v>
      </c>
      <c r="CK48" s="215">
        <v>72</v>
      </c>
      <c r="CL48" s="215">
        <v>15847</v>
      </c>
      <c r="CM48" s="215">
        <v>3970</v>
      </c>
      <c r="CN48" s="215">
        <v>3501</v>
      </c>
    </row>
    <row r="49" spans="1:92" ht="15.75" customHeight="1" x14ac:dyDescent="0.2">
      <c r="A49" s="620" t="s">
        <v>231</v>
      </c>
      <c r="B49" s="623">
        <v>7325</v>
      </c>
      <c r="C49" s="634">
        <v>20.5</v>
      </c>
      <c r="D49" s="626">
        <v>5407</v>
      </c>
      <c r="E49" s="561"/>
      <c r="F49" s="636">
        <v>1</v>
      </c>
      <c r="G49" s="642">
        <v>125</v>
      </c>
      <c r="H49" s="642">
        <v>24</v>
      </c>
      <c r="I49" s="642">
        <v>1652</v>
      </c>
      <c r="J49" s="642">
        <v>0</v>
      </c>
      <c r="K49" s="642">
        <v>0</v>
      </c>
      <c r="L49" s="642">
        <v>2</v>
      </c>
      <c r="M49" s="642">
        <v>120</v>
      </c>
      <c r="N49" s="643">
        <v>12</v>
      </c>
      <c r="O49" s="644">
        <v>774</v>
      </c>
      <c r="P49" s="624">
        <v>1458</v>
      </c>
      <c r="Q49" s="642">
        <v>11</v>
      </c>
      <c r="R49" s="643">
        <v>340</v>
      </c>
      <c r="S49" s="642">
        <v>4</v>
      </c>
      <c r="T49" s="642">
        <v>11</v>
      </c>
      <c r="U49" s="643">
        <v>1098</v>
      </c>
      <c r="V49" s="642">
        <v>1</v>
      </c>
      <c r="W49" s="643">
        <v>118</v>
      </c>
      <c r="X49" s="642">
        <v>0</v>
      </c>
      <c r="Y49" s="643">
        <v>0</v>
      </c>
      <c r="Z49" s="644">
        <v>19</v>
      </c>
      <c r="AA49" s="76"/>
      <c r="AB49" s="636">
        <v>108817</v>
      </c>
      <c r="AC49" s="642">
        <v>21130</v>
      </c>
      <c r="AD49" s="642">
        <v>27803782762</v>
      </c>
      <c r="AE49" s="645">
        <v>97.4</v>
      </c>
      <c r="AF49" s="644">
        <v>13</v>
      </c>
      <c r="AG49" s="184"/>
      <c r="AH49" s="623">
        <v>77082</v>
      </c>
      <c r="AI49" s="622">
        <v>21.630859375</v>
      </c>
      <c r="AJ49" s="626">
        <v>49040</v>
      </c>
      <c r="AK49" s="622">
        <v>30.200763640842471</v>
      </c>
      <c r="AL49" s="626">
        <v>375815.01503593574</v>
      </c>
      <c r="AM49" s="629">
        <v>93.13</v>
      </c>
      <c r="AN49" s="622">
        <v>30.7</v>
      </c>
      <c r="AO49" s="637">
        <v>0.111</v>
      </c>
      <c r="AP49" s="765"/>
      <c r="AQ49" s="623">
        <v>1977</v>
      </c>
      <c r="AR49" s="646">
        <v>3438</v>
      </c>
      <c r="AS49" s="626">
        <v>2427</v>
      </c>
      <c r="AT49" s="626">
        <v>8</v>
      </c>
      <c r="AU49" s="646">
        <v>784</v>
      </c>
      <c r="AV49" s="646">
        <v>556</v>
      </c>
      <c r="AW49" s="646">
        <v>645</v>
      </c>
      <c r="AX49" s="627">
        <v>422</v>
      </c>
      <c r="AY49" s="623">
        <v>20</v>
      </c>
      <c r="AZ49" s="646">
        <v>1284</v>
      </c>
      <c r="BA49" s="646">
        <v>1065</v>
      </c>
      <c r="BB49" s="646">
        <v>1309</v>
      </c>
      <c r="BC49" s="646">
        <v>1005</v>
      </c>
      <c r="BD49" s="626">
        <v>19</v>
      </c>
      <c r="BE49" s="646">
        <v>1481</v>
      </c>
      <c r="BF49" s="646">
        <v>914</v>
      </c>
      <c r="BG49" s="627">
        <v>515</v>
      </c>
      <c r="BH49" s="859">
        <v>1203</v>
      </c>
      <c r="BI49" s="646">
        <v>688</v>
      </c>
      <c r="BJ49" s="626">
        <v>331</v>
      </c>
      <c r="BK49" s="626">
        <v>11</v>
      </c>
      <c r="BL49" s="646">
        <v>277</v>
      </c>
      <c r="BM49" s="646">
        <v>884</v>
      </c>
      <c r="BN49" s="646">
        <v>708</v>
      </c>
      <c r="BO49" s="646">
        <v>218</v>
      </c>
      <c r="BP49" s="646">
        <v>788</v>
      </c>
      <c r="BQ49" s="627">
        <v>598</v>
      </c>
      <c r="BR49" s="623">
        <v>4</v>
      </c>
      <c r="BS49" s="653">
        <v>76</v>
      </c>
      <c r="BT49" s="646">
        <v>67</v>
      </c>
      <c r="BU49" s="626">
        <v>69</v>
      </c>
      <c r="BV49" s="632">
        <v>4</v>
      </c>
      <c r="BW49" s="77"/>
      <c r="BX49" s="623">
        <v>23</v>
      </c>
      <c r="BY49" s="626">
        <v>1</v>
      </c>
      <c r="BZ49" s="654">
        <v>4434</v>
      </c>
      <c r="CA49" s="626">
        <v>350</v>
      </c>
      <c r="CB49" s="718">
        <v>1244.2</v>
      </c>
      <c r="CC49" s="626">
        <v>397</v>
      </c>
      <c r="CD49" s="627">
        <v>191</v>
      </c>
      <c r="CE49" s="623">
        <v>992</v>
      </c>
      <c r="CF49" s="622">
        <v>278.3</v>
      </c>
      <c r="CG49" s="626">
        <v>277</v>
      </c>
      <c r="CH49" s="631">
        <v>53.5</v>
      </c>
      <c r="CI49" s="184"/>
      <c r="CJ49" s="656">
        <v>242</v>
      </c>
      <c r="CK49" s="656">
        <v>54</v>
      </c>
      <c r="CL49" s="656">
        <v>13994</v>
      </c>
      <c r="CM49" s="656">
        <v>2851</v>
      </c>
      <c r="CN49" s="656">
        <v>3705</v>
      </c>
    </row>
    <row r="50" spans="1:92" ht="15.75" customHeight="1" x14ac:dyDescent="0.2">
      <c r="A50" s="63" t="s">
        <v>553</v>
      </c>
      <c r="B50" s="201">
        <v>9281</v>
      </c>
      <c r="C50" s="339">
        <v>26.07</v>
      </c>
      <c r="D50" s="210">
        <v>7650</v>
      </c>
      <c r="E50" s="561"/>
      <c r="F50" s="206">
        <v>3</v>
      </c>
      <c r="G50" s="207">
        <v>210</v>
      </c>
      <c r="H50" s="207">
        <v>21</v>
      </c>
      <c r="I50" s="207">
        <v>1339</v>
      </c>
      <c r="J50" s="207">
        <v>11</v>
      </c>
      <c r="K50" s="207">
        <v>319</v>
      </c>
      <c r="L50" s="207" t="s">
        <v>673</v>
      </c>
      <c r="M50" s="207" t="s">
        <v>673</v>
      </c>
      <c r="N50" s="208">
        <v>13</v>
      </c>
      <c r="O50" s="209">
        <v>702</v>
      </c>
      <c r="P50" s="184">
        <v>2163</v>
      </c>
      <c r="Q50" s="207">
        <v>9</v>
      </c>
      <c r="R50" s="208">
        <v>342</v>
      </c>
      <c r="S50" s="207" t="s">
        <v>673</v>
      </c>
      <c r="T50" s="207">
        <v>13</v>
      </c>
      <c r="U50" s="208">
        <v>1069</v>
      </c>
      <c r="V50" s="207">
        <v>0</v>
      </c>
      <c r="W50" s="208">
        <v>0</v>
      </c>
      <c r="X50" s="207">
        <v>4</v>
      </c>
      <c r="Y50" s="208">
        <v>108</v>
      </c>
      <c r="Z50" s="209" t="s">
        <v>673</v>
      </c>
      <c r="AA50" s="76"/>
      <c r="AB50" s="206">
        <v>110402</v>
      </c>
      <c r="AC50" s="207">
        <v>26087</v>
      </c>
      <c r="AD50" s="207">
        <v>35058352189</v>
      </c>
      <c r="AE50" s="204">
        <v>98.8</v>
      </c>
      <c r="AF50" s="209">
        <v>15</v>
      </c>
      <c r="AG50" s="184"/>
      <c r="AH50" s="201">
        <v>82116</v>
      </c>
      <c r="AI50" s="192">
        <f>82116/367802*100</f>
        <v>22.326142870348718</v>
      </c>
      <c r="AJ50" s="210">
        <v>52363</v>
      </c>
      <c r="AK50" s="192">
        <f>52363/173925*100</f>
        <v>30.106655167457237</v>
      </c>
      <c r="AL50" s="210">
        <f>(31830903689+183793326)/84524</f>
        <v>378764.57591926551</v>
      </c>
      <c r="AM50" s="340">
        <v>91.35</v>
      </c>
      <c r="AN50" s="192">
        <v>35.1</v>
      </c>
      <c r="AO50" s="449">
        <v>44.3</v>
      </c>
      <c r="AP50" s="765"/>
      <c r="AQ50" s="201">
        <v>2032</v>
      </c>
      <c r="AR50" s="212">
        <v>4605</v>
      </c>
      <c r="AS50" s="210">
        <v>2773</v>
      </c>
      <c r="AT50" s="210">
        <v>18</v>
      </c>
      <c r="AU50" s="212">
        <v>1044</v>
      </c>
      <c r="AV50" s="212">
        <v>357</v>
      </c>
      <c r="AW50" s="212">
        <v>687</v>
      </c>
      <c r="AX50" s="211">
        <v>268</v>
      </c>
      <c r="AY50" s="201">
        <v>21</v>
      </c>
      <c r="AZ50" s="212">
        <v>1929</v>
      </c>
      <c r="BA50" s="212">
        <v>1098</v>
      </c>
      <c r="BB50" s="212">
        <v>1895</v>
      </c>
      <c r="BC50" s="212">
        <v>1020</v>
      </c>
      <c r="BD50" s="210">
        <v>0</v>
      </c>
      <c r="BE50" s="212">
        <v>0</v>
      </c>
      <c r="BF50" s="212">
        <v>0</v>
      </c>
      <c r="BG50" s="211">
        <v>0</v>
      </c>
      <c r="BH50" s="448">
        <v>0</v>
      </c>
      <c r="BI50" s="212">
        <v>0</v>
      </c>
      <c r="BJ50" s="210">
        <v>0</v>
      </c>
      <c r="BK50" s="210">
        <v>24</v>
      </c>
      <c r="BL50" s="212">
        <v>1139</v>
      </c>
      <c r="BM50" s="212">
        <v>1945</v>
      </c>
      <c r="BN50" s="212">
        <v>1385</v>
      </c>
      <c r="BO50" s="212">
        <v>941</v>
      </c>
      <c r="BP50" s="212">
        <v>1841</v>
      </c>
      <c r="BQ50" s="211">
        <v>1383</v>
      </c>
      <c r="BR50" s="201">
        <v>0</v>
      </c>
      <c r="BS50" s="77">
        <v>0</v>
      </c>
      <c r="BT50" s="212">
        <v>0</v>
      </c>
      <c r="BU50" s="210">
        <v>19</v>
      </c>
      <c r="BV50" s="203">
        <v>8</v>
      </c>
      <c r="BW50" s="77"/>
      <c r="BX50" s="201">
        <v>37</v>
      </c>
      <c r="BY50" s="210">
        <v>0</v>
      </c>
      <c r="BZ50" s="556">
        <v>6173</v>
      </c>
      <c r="CA50" s="210">
        <v>0</v>
      </c>
      <c r="CB50" s="717">
        <v>1678</v>
      </c>
      <c r="CC50" s="210">
        <v>438</v>
      </c>
      <c r="CD50" s="211">
        <v>229</v>
      </c>
      <c r="CE50" s="201">
        <v>1622</v>
      </c>
      <c r="CF50" s="192">
        <v>62</v>
      </c>
      <c r="CG50" s="210">
        <v>322</v>
      </c>
      <c r="CH50" s="214">
        <v>17</v>
      </c>
      <c r="CI50" s="184"/>
      <c r="CJ50" s="215">
        <v>276</v>
      </c>
      <c r="CK50" s="215">
        <v>45</v>
      </c>
      <c r="CL50" s="215">
        <v>17532</v>
      </c>
      <c r="CM50" s="215">
        <v>3543</v>
      </c>
      <c r="CN50" s="215">
        <v>2702</v>
      </c>
    </row>
    <row r="51" spans="1:92" ht="15.75" customHeight="1" x14ac:dyDescent="0.2">
      <c r="A51" s="620" t="s">
        <v>701</v>
      </c>
      <c r="B51" s="350">
        <v>2973</v>
      </c>
      <c r="C51" s="354">
        <v>15.86</v>
      </c>
      <c r="D51" s="346">
        <v>2198</v>
      </c>
      <c r="E51" s="561"/>
      <c r="F51" s="364">
        <v>1</v>
      </c>
      <c r="G51" s="365">
        <v>90</v>
      </c>
      <c r="H51" s="365">
        <v>16</v>
      </c>
      <c r="I51" s="365">
        <v>1046</v>
      </c>
      <c r="J51" s="365">
        <v>1</v>
      </c>
      <c r="K51" s="365">
        <v>10</v>
      </c>
      <c r="L51" s="365" t="s">
        <v>673</v>
      </c>
      <c r="M51" s="365" t="s">
        <v>673</v>
      </c>
      <c r="N51" s="366">
        <v>6</v>
      </c>
      <c r="O51" s="367">
        <v>192</v>
      </c>
      <c r="P51" s="376">
        <v>700</v>
      </c>
      <c r="Q51" s="365">
        <v>6</v>
      </c>
      <c r="R51" s="366">
        <v>280</v>
      </c>
      <c r="S51" s="365">
        <v>7</v>
      </c>
      <c r="T51" s="365">
        <v>12</v>
      </c>
      <c r="U51" s="366">
        <v>775</v>
      </c>
      <c r="V51" s="365">
        <v>4</v>
      </c>
      <c r="W51" s="366">
        <v>192</v>
      </c>
      <c r="X51" s="365">
        <v>1</v>
      </c>
      <c r="Y51" s="366">
        <v>41</v>
      </c>
      <c r="Z51" s="367">
        <v>19</v>
      </c>
      <c r="AA51" s="76"/>
      <c r="AB51" s="364">
        <v>53646</v>
      </c>
      <c r="AC51" s="365">
        <v>10950</v>
      </c>
      <c r="AD51" s="365">
        <v>16559294852</v>
      </c>
      <c r="AE51" s="359">
        <v>97.7</v>
      </c>
      <c r="AF51" s="367">
        <v>5</v>
      </c>
      <c r="AG51" s="184"/>
      <c r="AH51" s="350">
        <v>37286</v>
      </c>
      <c r="AI51" s="345">
        <v>19.899999999999999</v>
      </c>
      <c r="AJ51" s="346">
        <v>23850</v>
      </c>
      <c r="AK51" s="345">
        <v>29.9</v>
      </c>
      <c r="AL51" s="346">
        <v>89578</v>
      </c>
      <c r="AM51" s="355">
        <v>93.2</v>
      </c>
      <c r="AN51" s="345">
        <v>34.700000000000003</v>
      </c>
      <c r="AO51" s="356">
        <v>39.700000000000003</v>
      </c>
      <c r="AP51" s="765"/>
      <c r="AQ51" s="350">
        <v>851</v>
      </c>
      <c r="AR51" s="371">
        <v>3562</v>
      </c>
      <c r="AS51" s="346">
        <v>2303</v>
      </c>
      <c r="AT51" s="346">
        <v>25</v>
      </c>
      <c r="AU51" s="371">
        <v>1498</v>
      </c>
      <c r="AV51" s="371">
        <v>1072</v>
      </c>
      <c r="AW51" s="371">
        <v>1407</v>
      </c>
      <c r="AX51" s="352">
        <v>875</v>
      </c>
      <c r="AY51" s="350">
        <v>18</v>
      </c>
      <c r="AZ51" s="371">
        <v>1423</v>
      </c>
      <c r="BA51" s="371">
        <v>1047</v>
      </c>
      <c r="BB51" s="371">
        <v>1446</v>
      </c>
      <c r="BC51" s="371">
        <v>971</v>
      </c>
      <c r="BD51" s="346">
        <v>0</v>
      </c>
      <c r="BE51" s="371">
        <v>0</v>
      </c>
      <c r="BF51" s="371">
        <v>0</v>
      </c>
      <c r="BG51" s="352">
        <v>0</v>
      </c>
      <c r="BH51" s="357">
        <v>0</v>
      </c>
      <c r="BI51" s="371">
        <v>0</v>
      </c>
      <c r="BJ51" s="346">
        <v>0</v>
      </c>
      <c r="BK51" s="346">
        <v>10</v>
      </c>
      <c r="BL51" s="371">
        <v>915</v>
      </c>
      <c r="BM51" s="371">
        <v>652</v>
      </c>
      <c r="BN51" s="371">
        <v>393</v>
      </c>
      <c r="BO51" s="371">
        <v>664</v>
      </c>
      <c r="BP51" s="371">
        <v>697</v>
      </c>
      <c r="BQ51" s="352">
        <v>327</v>
      </c>
      <c r="BR51" s="350">
        <v>11</v>
      </c>
      <c r="BS51" s="374">
        <v>176</v>
      </c>
      <c r="BT51" s="371">
        <v>128</v>
      </c>
      <c r="BU51" s="346">
        <v>0</v>
      </c>
      <c r="BV51" s="349">
        <v>12</v>
      </c>
      <c r="BW51" s="77"/>
      <c r="BX51" s="350">
        <v>12</v>
      </c>
      <c r="BY51" s="346">
        <v>1</v>
      </c>
      <c r="BZ51" s="507">
        <v>3276</v>
      </c>
      <c r="CA51" s="346">
        <v>340</v>
      </c>
      <c r="CB51" s="619">
        <v>1734</v>
      </c>
      <c r="CC51" s="346">
        <v>168</v>
      </c>
      <c r="CD51" s="352">
        <v>97</v>
      </c>
      <c r="CE51" s="350">
        <v>536</v>
      </c>
      <c r="CF51" s="345">
        <v>282.3</v>
      </c>
      <c r="CG51" s="346">
        <v>136</v>
      </c>
      <c r="CH51" s="353">
        <v>71.599999999999994</v>
      </c>
      <c r="CI51" s="184"/>
      <c r="CJ51" s="377">
        <v>118</v>
      </c>
      <c r="CK51" s="377">
        <v>31</v>
      </c>
      <c r="CL51" s="377">
        <v>7146</v>
      </c>
      <c r="CM51" s="377">
        <v>1822</v>
      </c>
      <c r="CN51" s="377">
        <v>2246</v>
      </c>
    </row>
    <row r="52" spans="1:92" ht="15.75" customHeight="1" x14ac:dyDescent="0.2">
      <c r="A52" s="63" t="s">
        <v>700</v>
      </c>
      <c r="B52" s="281">
        <v>2730</v>
      </c>
      <c r="C52" s="299">
        <v>13.4</v>
      </c>
      <c r="D52" s="539">
        <v>2086</v>
      </c>
      <c r="E52" s="561"/>
      <c r="F52" s="286">
        <v>2</v>
      </c>
      <c r="G52" s="288">
        <v>110</v>
      </c>
      <c r="H52" s="288">
        <v>18</v>
      </c>
      <c r="I52" s="288">
        <v>1070</v>
      </c>
      <c r="J52" s="288">
        <v>7</v>
      </c>
      <c r="K52" s="288">
        <v>194</v>
      </c>
      <c r="L52" s="288" t="s">
        <v>673</v>
      </c>
      <c r="M52" s="288" t="s">
        <v>673</v>
      </c>
      <c r="N52" s="294">
        <v>35</v>
      </c>
      <c r="O52" s="290">
        <v>1101</v>
      </c>
      <c r="P52" s="303">
        <v>651</v>
      </c>
      <c r="Q52" s="288">
        <v>6</v>
      </c>
      <c r="R52" s="294">
        <v>500</v>
      </c>
      <c r="S52" s="288">
        <v>3</v>
      </c>
      <c r="T52" s="288">
        <v>8</v>
      </c>
      <c r="U52" s="294">
        <v>712</v>
      </c>
      <c r="V52" s="288">
        <v>1</v>
      </c>
      <c r="W52" s="294">
        <v>56</v>
      </c>
      <c r="X52" s="288">
        <v>0</v>
      </c>
      <c r="Y52" s="294">
        <v>0</v>
      </c>
      <c r="Z52" s="290" t="s">
        <v>757</v>
      </c>
      <c r="AA52" s="76"/>
      <c r="AB52" s="286">
        <v>58915</v>
      </c>
      <c r="AC52" s="288">
        <v>11992</v>
      </c>
      <c r="AD52" s="288">
        <v>18887415000</v>
      </c>
      <c r="AE52" s="287">
        <v>99.2</v>
      </c>
      <c r="AF52" s="290">
        <v>6</v>
      </c>
      <c r="AG52" s="184"/>
      <c r="AH52" s="281">
        <v>35106</v>
      </c>
      <c r="AI52" s="280">
        <v>17.399999999999999</v>
      </c>
      <c r="AJ52" s="284">
        <v>23460</v>
      </c>
      <c r="AK52" s="280">
        <v>26.2</v>
      </c>
      <c r="AL52" s="284">
        <v>439454</v>
      </c>
      <c r="AM52" s="596">
        <v>95.04</v>
      </c>
      <c r="AN52" s="280">
        <v>45.8</v>
      </c>
      <c r="AO52" s="306">
        <v>31.9</v>
      </c>
      <c r="AP52" s="765"/>
      <c r="AQ52" s="281">
        <v>1563</v>
      </c>
      <c r="AR52" s="300">
        <v>3758</v>
      </c>
      <c r="AS52" s="284">
        <v>2966</v>
      </c>
      <c r="AT52" s="284">
        <v>16</v>
      </c>
      <c r="AU52" s="300">
        <v>716</v>
      </c>
      <c r="AV52" s="300">
        <v>604</v>
      </c>
      <c r="AW52" s="300">
        <v>635</v>
      </c>
      <c r="AX52" s="297">
        <v>548</v>
      </c>
      <c r="AY52" s="281">
        <v>46</v>
      </c>
      <c r="AZ52" s="300">
        <v>2140</v>
      </c>
      <c r="BA52" s="300">
        <v>2050</v>
      </c>
      <c r="BB52" s="300">
        <v>2400</v>
      </c>
      <c r="BC52" s="300">
        <v>1929</v>
      </c>
      <c r="BD52" s="284">
        <v>0</v>
      </c>
      <c r="BE52" s="300">
        <v>0</v>
      </c>
      <c r="BF52" s="300">
        <v>0</v>
      </c>
      <c r="BG52" s="297">
        <v>0</v>
      </c>
      <c r="BH52" s="308">
        <v>0</v>
      </c>
      <c r="BI52" s="300">
        <v>0</v>
      </c>
      <c r="BJ52" s="284">
        <v>0</v>
      </c>
      <c r="BK52" s="284">
        <v>15</v>
      </c>
      <c r="BL52" s="300">
        <v>263</v>
      </c>
      <c r="BM52" s="300">
        <v>766</v>
      </c>
      <c r="BN52" s="300">
        <v>505</v>
      </c>
      <c r="BO52" s="300">
        <v>270</v>
      </c>
      <c r="BP52" s="300">
        <v>723</v>
      </c>
      <c r="BQ52" s="297">
        <v>455</v>
      </c>
      <c r="BR52" s="281">
        <v>2</v>
      </c>
      <c r="BS52" s="301">
        <v>38</v>
      </c>
      <c r="BT52" s="300">
        <v>34</v>
      </c>
      <c r="BU52" s="284">
        <v>0</v>
      </c>
      <c r="BV52" s="282">
        <v>2</v>
      </c>
      <c r="BW52" s="77"/>
      <c r="BX52" s="281">
        <v>11</v>
      </c>
      <c r="BY52" s="284">
        <v>1</v>
      </c>
      <c r="BZ52" s="556">
        <v>3014</v>
      </c>
      <c r="CA52" s="284">
        <v>470</v>
      </c>
      <c r="CB52" s="716">
        <f>BZ52/201887*100000</f>
        <v>1492.9143530787023</v>
      </c>
      <c r="CC52" s="284">
        <v>224</v>
      </c>
      <c r="CD52" s="297">
        <v>83</v>
      </c>
      <c r="CE52" s="281">
        <v>581</v>
      </c>
      <c r="CF52" s="280">
        <f>CE52/201887*100000</f>
        <v>287.78475087548975</v>
      </c>
      <c r="CG52" s="284">
        <v>136</v>
      </c>
      <c r="CH52" s="298">
        <f>CG52/201887*100000</f>
        <v>67.364416728169715</v>
      </c>
      <c r="CI52" s="184"/>
      <c r="CJ52" s="302">
        <v>131</v>
      </c>
      <c r="CK52" s="302">
        <v>38</v>
      </c>
      <c r="CL52" s="302">
        <v>8361</v>
      </c>
      <c r="CM52" s="302">
        <v>2207</v>
      </c>
      <c r="CN52" s="302">
        <v>2237</v>
      </c>
    </row>
    <row r="53" spans="1:92" ht="15.75" customHeight="1" x14ac:dyDescent="0.2">
      <c r="A53" s="620" t="s">
        <v>233</v>
      </c>
      <c r="B53" s="350">
        <v>7165</v>
      </c>
      <c r="C53" s="354">
        <v>14.9</v>
      </c>
      <c r="D53" s="346">
        <v>5252</v>
      </c>
      <c r="E53" s="561"/>
      <c r="F53" s="364">
        <v>2</v>
      </c>
      <c r="G53" s="365">
        <v>180</v>
      </c>
      <c r="H53" s="365">
        <v>24</v>
      </c>
      <c r="I53" s="365">
        <v>1665</v>
      </c>
      <c r="J53" s="365">
        <v>15</v>
      </c>
      <c r="K53" s="365">
        <v>380</v>
      </c>
      <c r="L53" s="365" t="s">
        <v>673</v>
      </c>
      <c r="M53" s="365" t="s">
        <v>673</v>
      </c>
      <c r="N53" s="366">
        <v>31</v>
      </c>
      <c r="O53" s="367">
        <v>1577</v>
      </c>
      <c r="P53" s="376">
        <v>1344</v>
      </c>
      <c r="Q53" s="365">
        <v>11</v>
      </c>
      <c r="R53" s="366">
        <v>521</v>
      </c>
      <c r="S53" s="365">
        <v>4</v>
      </c>
      <c r="T53" s="365">
        <v>16</v>
      </c>
      <c r="U53" s="366">
        <v>1406</v>
      </c>
      <c r="V53" s="365">
        <v>1</v>
      </c>
      <c r="W53" s="366">
        <v>31</v>
      </c>
      <c r="X53" s="365">
        <v>2</v>
      </c>
      <c r="Y53" s="366">
        <v>202</v>
      </c>
      <c r="Z53" s="367">
        <v>36</v>
      </c>
      <c r="AA53" s="76"/>
      <c r="AB53" s="364">
        <v>130706</v>
      </c>
      <c r="AC53" s="365">
        <v>28299</v>
      </c>
      <c r="AD53" s="365">
        <v>37873849345</v>
      </c>
      <c r="AE53" s="359">
        <v>97.7</v>
      </c>
      <c r="AF53" s="367">
        <v>25</v>
      </c>
      <c r="AG53" s="184"/>
      <c r="AH53" s="350">
        <v>95892</v>
      </c>
      <c r="AI53" s="345">
        <v>19.899999999999999</v>
      </c>
      <c r="AJ53" s="346">
        <v>60640</v>
      </c>
      <c r="AK53" s="345">
        <v>28.8</v>
      </c>
      <c r="AL53" s="346">
        <v>409911</v>
      </c>
      <c r="AM53" s="355">
        <v>93</v>
      </c>
      <c r="AN53" s="345">
        <v>21.5</v>
      </c>
      <c r="AO53" s="356">
        <v>22.4</v>
      </c>
      <c r="AP53" s="765"/>
      <c r="AQ53" s="350">
        <v>1452</v>
      </c>
      <c r="AR53" s="371">
        <v>6675</v>
      </c>
      <c r="AS53" s="346">
        <v>5193</v>
      </c>
      <c r="AT53" s="346">
        <v>13</v>
      </c>
      <c r="AU53" s="371">
        <v>1269</v>
      </c>
      <c r="AV53" s="371">
        <v>696</v>
      </c>
      <c r="AW53" s="371">
        <v>1139</v>
      </c>
      <c r="AX53" s="352">
        <v>564</v>
      </c>
      <c r="AY53" s="350">
        <v>70</v>
      </c>
      <c r="AZ53" s="371">
        <v>4415</v>
      </c>
      <c r="BA53" s="371">
        <v>3615</v>
      </c>
      <c r="BB53" s="371">
        <v>4525</v>
      </c>
      <c r="BC53" s="371">
        <v>3320</v>
      </c>
      <c r="BD53" s="346">
        <v>5</v>
      </c>
      <c r="BE53" s="371">
        <v>271</v>
      </c>
      <c r="BF53" s="371">
        <v>324</v>
      </c>
      <c r="BG53" s="352">
        <v>136</v>
      </c>
      <c r="BH53" s="357">
        <v>301</v>
      </c>
      <c r="BI53" s="371">
        <v>292</v>
      </c>
      <c r="BJ53" s="346">
        <v>98</v>
      </c>
      <c r="BK53" s="346">
        <v>11</v>
      </c>
      <c r="BL53" s="371">
        <v>1381</v>
      </c>
      <c r="BM53" s="371">
        <v>633</v>
      </c>
      <c r="BN53" s="371">
        <v>355</v>
      </c>
      <c r="BO53" s="371">
        <v>1151</v>
      </c>
      <c r="BP53" s="371">
        <v>637</v>
      </c>
      <c r="BQ53" s="352">
        <v>323</v>
      </c>
      <c r="BR53" s="350">
        <v>26</v>
      </c>
      <c r="BS53" s="374">
        <v>521</v>
      </c>
      <c r="BT53" s="371">
        <v>380</v>
      </c>
      <c r="BU53" s="346">
        <v>143</v>
      </c>
      <c r="BV53" s="349">
        <v>6</v>
      </c>
      <c r="BW53" s="77"/>
      <c r="BX53" s="350">
        <v>36</v>
      </c>
      <c r="BY53" s="346">
        <v>1</v>
      </c>
      <c r="BZ53" s="507">
        <v>7728</v>
      </c>
      <c r="CA53" s="346">
        <v>198</v>
      </c>
      <c r="CB53" s="619">
        <v>1603.8</v>
      </c>
      <c r="CC53" s="346">
        <v>358</v>
      </c>
      <c r="CD53" s="352">
        <v>225</v>
      </c>
      <c r="CE53" s="350">
        <v>1808</v>
      </c>
      <c r="CF53" s="345">
        <v>375.5</v>
      </c>
      <c r="CG53" s="346">
        <v>350</v>
      </c>
      <c r="CH53" s="353">
        <v>72.7</v>
      </c>
      <c r="CI53" s="184"/>
      <c r="CJ53" s="377">
        <v>243</v>
      </c>
      <c r="CK53" s="377">
        <v>81</v>
      </c>
      <c r="CL53" s="377">
        <v>16349</v>
      </c>
      <c r="CM53" s="377">
        <v>3955</v>
      </c>
      <c r="CN53" s="377">
        <v>3858</v>
      </c>
    </row>
    <row r="54" spans="1:92" ht="15.75" customHeight="1" x14ac:dyDescent="0.2">
      <c r="A54" s="63" t="s">
        <v>699</v>
      </c>
      <c r="B54" s="281">
        <v>3531</v>
      </c>
      <c r="C54" s="299">
        <v>16.010000000000002</v>
      </c>
      <c r="D54" s="284">
        <v>2792</v>
      </c>
      <c r="E54" s="561"/>
      <c r="F54" s="286">
        <v>3</v>
      </c>
      <c r="G54" s="288">
        <v>228</v>
      </c>
      <c r="H54" s="288">
        <v>15</v>
      </c>
      <c r="I54" s="288">
        <v>1140</v>
      </c>
      <c r="J54" s="288">
        <v>4</v>
      </c>
      <c r="K54" s="288">
        <v>107</v>
      </c>
      <c r="L54" s="288" t="s">
        <v>673</v>
      </c>
      <c r="M54" s="288" t="s">
        <v>673</v>
      </c>
      <c r="N54" s="294">
        <v>3</v>
      </c>
      <c r="O54" s="290">
        <v>111</v>
      </c>
      <c r="P54" s="303">
        <v>646</v>
      </c>
      <c r="Q54" s="288">
        <v>7</v>
      </c>
      <c r="R54" s="294">
        <v>185</v>
      </c>
      <c r="S54" s="288">
        <v>4</v>
      </c>
      <c r="T54" s="288">
        <v>18</v>
      </c>
      <c r="U54" s="294">
        <v>1247</v>
      </c>
      <c r="V54" s="288">
        <v>4</v>
      </c>
      <c r="W54" s="294">
        <v>183</v>
      </c>
      <c r="X54" s="288">
        <v>1</v>
      </c>
      <c r="Y54" s="294">
        <v>18</v>
      </c>
      <c r="Z54" s="290">
        <v>0</v>
      </c>
      <c r="AA54" s="76"/>
      <c r="AB54" s="286">
        <v>77822</v>
      </c>
      <c r="AC54" s="288">
        <v>13759</v>
      </c>
      <c r="AD54" s="288">
        <v>18612388285</v>
      </c>
      <c r="AE54" s="287">
        <v>99.36</v>
      </c>
      <c r="AF54" s="290">
        <v>8</v>
      </c>
      <c r="AG54" s="184"/>
      <c r="AH54" s="281">
        <v>42842</v>
      </c>
      <c r="AI54" s="280">
        <v>19.2</v>
      </c>
      <c r="AJ54" s="284">
        <v>29169</v>
      </c>
      <c r="AK54" s="280">
        <v>26.5</v>
      </c>
      <c r="AL54" s="284">
        <v>450390</v>
      </c>
      <c r="AM54" s="596">
        <v>95.7</v>
      </c>
      <c r="AN54" s="280">
        <v>29.6</v>
      </c>
      <c r="AO54" s="306">
        <v>24.7</v>
      </c>
      <c r="AP54" s="765"/>
      <c r="AQ54" s="308">
        <v>589</v>
      </c>
      <c r="AR54" s="284">
        <v>2403</v>
      </c>
      <c r="AS54" s="285">
        <v>1553</v>
      </c>
      <c r="AT54" s="284">
        <v>12</v>
      </c>
      <c r="AU54" s="300">
        <v>456</v>
      </c>
      <c r="AV54" s="300">
        <v>329</v>
      </c>
      <c r="AW54" s="300">
        <v>381</v>
      </c>
      <c r="AX54" s="297">
        <v>265</v>
      </c>
      <c r="AY54" s="281">
        <v>24</v>
      </c>
      <c r="AZ54" s="300">
        <v>1181</v>
      </c>
      <c r="BA54" s="300">
        <v>685</v>
      </c>
      <c r="BB54" s="300">
        <v>1106</v>
      </c>
      <c r="BC54" s="300">
        <v>707</v>
      </c>
      <c r="BD54" s="284">
        <v>0</v>
      </c>
      <c r="BE54" s="300">
        <v>0</v>
      </c>
      <c r="BF54" s="300">
        <v>0</v>
      </c>
      <c r="BG54" s="297">
        <v>0</v>
      </c>
      <c r="BH54" s="308">
        <v>0</v>
      </c>
      <c r="BI54" s="300">
        <v>0</v>
      </c>
      <c r="BJ54" s="284">
        <v>0</v>
      </c>
      <c r="BK54" s="284">
        <v>26</v>
      </c>
      <c r="BL54" s="300">
        <v>773</v>
      </c>
      <c r="BM54" s="300">
        <v>924</v>
      </c>
      <c r="BN54" s="300">
        <v>569</v>
      </c>
      <c r="BO54" s="300">
        <v>589</v>
      </c>
      <c r="BP54" s="300">
        <v>916</v>
      </c>
      <c r="BQ54" s="297">
        <v>548</v>
      </c>
      <c r="BR54" s="281">
        <v>3</v>
      </c>
      <c r="BS54" s="301">
        <v>57</v>
      </c>
      <c r="BT54" s="300">
        <v>33</v>
      </c>
      <c r="BU54" s="284">
        <v>0</v>
      </c>
      <c r="BV54" s="282">
        <v>4</v>
      </c>
      <c r="BW54" s="77"/>
      <c r="BX54" s="281">
        <v>26</v>
      </c>
      <c r="BY54" s="284">
        <v>1</v>
      </c>
      <c r="BZ54" s="556">
        <v>4499</v>
      </c>
      <c r="CA54" s="284">
        <v>78</v>
      </c>
      <c r="CB54" s="716">
        <v>2011.3</v>
      </c>
      <c r="CC54" s="284">
        <v>238</v>
      </c>
      <c r="CD54" s="297">
        <v>144</v>
      </c>
      <c r="CE54" s="281">
        <v>743</v>
      </c>
      <c r="CF54" s="280">
        <v>328.8</v>
      </c>
      <c r="CG54" s="284">
        <v>225</v>
      </c>
      <c r="CH54" s="298">
        <v>99.6</v>
      </c>
      <c r="CI54" s="184"/>
      <c r="CJ54" s="302">
        <v>199</v>
      </c>
      <c r="CK54" s="302">
        <v>35</v>
      </c>
      <c r="CL54" s="302">
        <v>10581</v>
      </c>
      <c r="CM54" s="302">
        <v>2317</v>
      </c>
      <c r="CN54" s="302">
        <v>2459</v>
      </c>
    </row>
    <row r="55" spans="1:92" ht="15.75" customHeight="1" x14ac:dyDescent="0.2">
      <c r="A55" s="620" t="s">
        <v>270</v>
      </c>
      <c r="B55" s="350">
        <v>6247</v>
      </c>
      <c r="C55" s="354">
        <v>13.49</v>
      </c>
      <c r="D55" s="346">
        <v>4828</v>
      </c>
      <c r="E55" s="561"/>
      <c r="F55" s="364">
        <v>1</v>
      </c>
      <c r="G55" s="365">
        <v>80</v>
      </c>
      <c r="H55" s="365">
        <v>23</v>
      </c>
      <c r="I55" s="365">
        <v>1353</v>
      </c>
      <c r="J55" s="365">
        <v>24</v>
      </c>
      <c r="K55" s="365">
        <v>620</v>
      </c>
      <c r="L55" s="365">
        <v>1</v>
      </c>
      <c r="M55" s="365">
        <v>50</v>
      </c>
      <c r="N55" s="366">
        <v>11</v>
      </c>
      <c r="O55" s="367">
        <v>472</v>
      </c>
      <c r="P55" s="376">
        <v>1379</v>
      </c>
      <c r="Q55" s="365">
        <v>11</v>
      </c>
      <c r="R55" s="366">
        <v>430</v>
      </c>
      <c r="S55" s="365">
        <v>5</v>
      </c>
      <c r="T55" s="365">
        <v>15</v>
      </c>
      <c r="U55" s="366">
        <v>1163</v>
      </c>
      <c r="V55" s="365" t="s">
        <v>673</v>
      </c>
      <c r="W55" s="366" t="s">
        <v>673</v>
      </c>
      <c r="X55" s="365">
        <v>10</v>
      </c>
      <c r="Y55" s="366">
        <v>245</v>
      </c>
      <c r="Z55" s="367">
        <v>32</v>
      </c>
      <c r="AA55" s="76"/>
      <c r="AB55" s="364">
        <v>131326</v>
      </c>
      <c r="AC55" s="365">
        <v>27221</v>
      </c>
      <c r="AD55" s="365">
        <v>34281505502</v>
      </c>
      <c r="AE55" s="359">
        <v>98.41</v>
      </c>
      <c r="AF55" s="367">
        <v>15</v>
      </c>
      <c r="AG55" s="184"/>
      <c r="AH55" s="350">
        <v>94182</v>
      </c>
      <c r="AI55" s="345">
        <v>20.100000000000001</v>
      </c>
      <c r="AJ55" s="346">
        <v>60349</v>
      </c>
      <c r="AK55" s="345">
        <v>28.9</v>
      </c>
      <c r="AL55" s="346">
        <v>375254</v>
      </c>
      <c r="AM55" s="355">
        <v>91.2</v>
      </c>
      <c r="AN55" s="345">
        <v>28.2</v>
      </c>
      <c r="AO55" s="356">
        <v>29.5</v>
      </c>
      <c r="AP55" s="765"/>
      <c r="AQ55" s="357">
        <v>1864</v>
      </c>
      <c r="AR55" s="346">
        <v>7834</v>
      </c>
      <c r="AS55" s="373">
        <v>4613</v>
      </c>
      <c r="AT55" s="346">
        <v>49</v>
      </c>
      <c r="AU55" s="371">
        <v>3149</v>
      </c>
      <c r="AV55" s="371">
        <v>1596</v>
      </c>
      <c r="AW55" s="371">
        <v>2970</v>
      </c>
      <c r="AX55" s="352">
        <v>1151</v>
      </c>
      <c r="AY55" s="350">
        <v>31</v>
      </c>
      <c r="AZ55" s="371">
        <v>1915</v>
      </c>
      <c r="BA55" s="371">
        <v>1377</v>
      </c>
      <c r="BB55" s="371">
        <v>1962</v>
      </c>
      <c r="BC55" s="371">
        <v>1231</v>
      </c>
      <c r="BD55" s="346">
        <v>1</v>
      </c>
      <c r="BE55" s="371">
        <v>90</v>
      </c>
      <c r="BF55" s="371">
        <v>90</v>
      </c>
      <c r="BG55" s="352">
        <v>36</v>
      </c>
      <c r="BH55" s="357">
        <v>73</v>
      </c>
      <c r="BI55" s="371">
        <v>89</v>
      </c>
      <c r="BJ55" s="346">
        <v>29</v>
      </c>
      <c r="BK55" s="346">
        <v>39</v>
      </c>
      <c r="BL55" s="371">
        <v>1084</v>
      </c>
      <c r="BM55" s="371">
        <v>2839</v>
      </c>
      <c r="BN55" s="371">
        <v>2154</v>
      </c>
      <c r="BO55" s="371">
        <v>938</v>
      </c>
      <c r="BP55" s="371">
        <v>2789</v>
      </c>
      <c r="BQ55" s="352">
        <v>1720</v>
      </c>
      <c r="BR55" s="350">
        <v>26</v>
      </c>
      <c r="BS55" s="374">
        <v>433</v>
      </c>
      <c r="BT55" s="371">
        <v>328</v>
      </c>
      <c r="BU55" s="346">
        <v>10</v>
      </c>
      <c r="BV55" s="349">
        <v>1</v>
      </c>
      <c r="BW55" s="77"/>
      <c r="BX55" s="350">
        <v>41</v>
      </c>
      <c r="BY55" s="346">
        <v>1</v>
      </c>
      <c r="BZ55" s="507">
        <v>6213</v>
      </c>
      <c r="CA55" s="346">
        <v>506</v>
      </c>
      <c r="CB55" s="619">
        <v>1328</v>
      </c>
      <c r="CC55" s="346">
        <v>360</v>
      </c>
      <c r="CD55" s="352">
        <v>237</v>
      </c>
      <c r="CE55" s="350">
        <v>1002</v>
      </c>
      <c r="CF55" s="345">
        <v>211</v>
      </c>
      <c r="CG55" s="346">
        <v>345</v>
      </c>
      <c r="CH55" s="353">
        <v>73.7</v>
      </c>
      <c r="CI55" s="184"/>
      <c r="CJ55" s="377">
        <v>258</v>
      </c>
      <c r="CK55" s="377">
        <v>93</v>
      </c>
      <c r="CL55" s="377">
        <v>17911</v>
      </c>
      <c r="CM55" s="377">
        <v>4038</v>
      </c>
      <c r="CN55" s="377">
        <v>5353</v>
      </c>
    </row>
    <row r="56" spans="1:92" ht="15.75" customHeight="1" x14ac:dyDescent="0.2">
      <c r="A56" s="63" t="s">
        <v>289</v>
      </c>
      <c r="B56" s="201">
        <v>4116</v>
      </c>
      <c r="C56" s="339">
        <v>15.84</v>
      </c>
      <c r="D56" s="210">
        <v>3331</v>
      </c>
      <c r="E56" s="561"/>
      <c r="F56" s="206">
        <v>3</v>
      </c>
      <c r="G56" s="207">
        <v>260</v>
      </c>
      <c r="H56" s="207">
        <v>17</v>
      </c>
      <c r="I56" s="207">
        <v>1057</v>
      </c>
      <c r="J56" s="207">
        <v>19</v>
      </c>
      <c r="K56" s="207">
        <v>524</v>
      </c>
      <c r="L56" s="207">
        <v>2</v>
      </c>
      <c r="M56" s="207">
        <v>170</v>
      </c>
      <c r="N56" s="208">
        <v>3</v>
      </c>
      <c r="O56" s="209">
        <v>235</v>
      </c>
      <c r="P56" s="184">
        <v>1093</v>
      </c>
      <c r="Q56" s="207">
        <v>10</v>
      </c>
      <c r="R56" s="208">
        <v>490</v>
      </c>
      <c r="S56" s="207">
        <v>2</v>
      </c>
      <c r="T56" s="207">
        <v>12</v>
      </c>
      <c r="U56" s="208">
        <v>837</v>
      </c>
      <c r="V56" s="207">
        <v>4</v>
      </c>
      <c r="W56" s="208">
        <v>182</v>
      </c>
      <c r="X56" s="207">
        <v>6</v>
      </c>
      <c r="Y56" s="208">
        <v>229</v>
      </c>
      <c r="Z56" s="209">
        <v>14</v>
      </c>
      <c r="AA56" s="76"/>
      <c r="AB56" s="206">
        <v>91539</v>
      </c>
      <c r="AC56" s="207">
        <v>19612</v>
      </c>
      <c r="AD56" s="207">
        <v>23518702419</v>
      </c>
      <c r="AE56" s="204">
        <v>97</v>
      </c>
      <c r="AF56" s="209">
        <v>12</v>
      </c>
      <c r="AG56" s="184"/>
      <c r="AH56" s="201">
        <v>56478</v>
      </c>
      <c r="AI56" s="192">
        <v>21.78</v>
      </c>
      <c r="AJ56" s="210">
        <v>37823</v>
      </c>
      <c r="AK56" s="192">
        <v>29.08</v>
      </c>
      <c r="AL56" s="210">
        <v>462890</v>
      </c>
      <c r="AM56" s="340">
        <v>92.63</v>
      </c>
      <c r="AN56" s="192">
        <v>19.600000000000001</v>
      </c>
      <c r="AO56" s="449">
        <v>7.9</v>
      </c>
      <c r="AP56" s="765"/>
      <c r="AQ56" s="448">
        <v>928</v>
      </c>
      <c r="AR56" s="210">
        <v>3468</v>
      </c>
      <c r="AS56" s="213">
        <v>1768</v>
      </c>
      <c r="AT56" s="212">
        <v>10</v>
      </c>
      <c r="AU56" s="210">
        <v>460</v>
      </c>
      <c r="AV56" s="212">
        <v>370</v>
      </c>
      <c r="AW56" s="212">
        <v>485</v>
      </c>
      <c r="AX56" s="211">
        <v>267</v>
      </c>
      <c r="AY56" s="448">
        <v>26</v>
      </c>
      <c r="AZ56" s="210">
        <v>1819</v>
      </c>
      <c r="BA56" s="77">
        <v>1129</v>
      </c>
      <c r="BB56" s="212">
        <v>1814</v>
      </c>
      <c r="BC56" s="212">
        <v>971</v>
      </c>
      <c r="BD56" s="210">
        <v>9</v>
      </c>
      <c r="BE56" s="212">
        <v>175</v>
      </c>
      <c r="BF56" s="212">
        <v>580</v>
      </c>
      <c r="BG56" s="211">
        <v>325</v>
      </c>
      <c r="BH56" s="448">
        <v>146</v>
      </c>
      <c r="BI56" s="212">
        <v>549</v>
      </c>
      <c r="BJ56" s="210">
        <v>265</v>
      </c>
      <c r="BK56" s="210">
        <v>14</v>
      </c>
      <c r="BL56" s="212">
        <v>845</v>
      </c>
      <c r="BM56" s="212">
        <v>651</v>
      </c>
      <c r="BN56" s="212">
        <v>314</v>
      </c>
      <c r="BO56" s="212">
        <v>782</v>
      </c>
      <c r="BP56" s="212">
        <v>620</v>
      </c>
      <c r="BQ56" s="211">
        <v>265</v>
      </c>
      <c r="BR56" s="201">
        <v>0</v>
      </c>
      <c r="BS56" s="77">
        <v>0</v>
      </c>
      <c r="BT56" s="212">
        <v>0</v>
      </c>
      <c r="BU56" s="210">
        <v>8</v>
      </c>
      <c r="BV56" s="203">
        <v>4</v>
      </c>
      <c r="BW56" s="77"/>
      <c r="BX56" s="201">
        <v>26</v>
      </c>
      <c r="BY56" s="210">
        <v>1</v>
      </c>
      <c r="BZ56" s="556">
        <v>5776</v>
      </c>
      <c r="CA56" s="210">
        <v>71</v>
      </c>
      <c r="CB56" s="717">
        <v>2202.4</v>
      </c>
      <c r="CC56" s="210">
        <v>278</v>
      </c>
      <c r="CD56" s="211">
        <v>138</v>
      </c>
      <c r="CE56" s="201">
        <v>710</v>
      </c>
      <c r="CF56" s="192">
        <v>270.7</v>
      </c>
      <c r="CG56" s="210">
        <v>220</v>
      </c>
      <c r="CH56" s="214">
        <v>83.9</v>
      </c>
      <c r="CI56" s="184"/>
      <c r="CJ56" s="215">
        <v>118</v>
      </c>
      <c r="CK56" s="215">
        <v>21</v>
      </c>
      <c r="CL56" s="215">
        <v>13480</v>
      </c>
      <c r="CM56" s="215">
        <v>2355</v>
      </c>
      <c r="CN56" s="215">
        <v>2531</v>
      </c>
    </row>
    <row r="57" spans="1:92" ht="15.75" customHeight="1" x14ac:dyDescent="0.2">
      <c r="A57" s="620" t="s">
        <v>235</v>
      </c>
      <c r="B57" s="350">
        <v>6207</v>
      </c>
      <c r="C57" s="354">
        <v>14.86</v>
      </c>
      <c r="D57" s="346">
        <v>4883</v>
      </c>
      <c r="E57" s="561"/>
      <c r="F57" s="364">
        <v>2</v>
      </c>
      <c r="G57" s="365">
        <v>200</v>
      </c>
      <c r="H57" s="365">
        <v>28</v>
      </c>
      <c r="I57" s="365">
        <v>1697</v>
      </c>
      <c r="J57" s="365" t="s">
        <v>673</v>
      </c>
      <c r="K57" s="365" t="s">
        <v>673</v>
      </c>
      <c r="L57" s="365" t="s">
        <v>673</v>
      </c>
      <c r="M57" s="365" t="s">
        <v>673</v>
      </c>
      <c r="N57" s="366">
        <v>19</v>
      </c>
      <c r="O57" s="367">
        <v>799</v>
      </c>
      <c r="P57" s="376">
        <v>1275</v>
      </c>
      <c r="Q57" s="365">
        <v>13</v>
      </c>
      <c r="R57" s="366">
        <v>488</v>
      </c>
      <c r="S57" s="365">
        <v>1</v>
      </c>
      <c r="T57" s="365">
        <v>18</v>
      </c>
      <c r="U57" s="366">
        <v>1283</v>
      </c>
      <c r="V57" s="365" t="s">
        <v>673</v>
      </c>
      <c r="W57" s="366" t="s">
        <v>673</v>
      </c>
      <c r="X57" s="365">
        <v>6</v>
      </c>
      <c r="Y57" s="366">
        <v>152</v>
      </c>
      <c r="Z57" s="367">
        <v>10</v>
      </c>
      <c r="AA57" s="76"/>
      <c r="AB57" s="364">
        <v>117292</v>
      </c>
      <c r="AC57" s="365">
        <v>25383</v>
      </c>
      <c r="AD57" s="365">
        <v>35640767890</v>
      </c>
      <c r="AE57" s="359">
        <v>97.7</v>
      </c>
      <c r="AF57" s="367">
        <v>1</v>
      </c>
      <c r="AG57" s="184"/>
      <c r="AH57" s="350">
        <v>82961</v>
      </c>
      <c r="AI57" s="622">
        <v>19.47</v>
      </c>
      <c r="AJ57" s="346">
        <v>53840</v>
      </c>
      <c r="AK57" s="622">
        <v>27.3</v>
      </c>
      <c r="AL57" s="346">
        <v>436611</v>
      </c>
      <c r="AM57" s="355">
        <v>90.47</v>
      </c>
      <c r="AN57" s="345">
        <v>43.3</v>
      </c>
      <c r="AO57" s="356">
        <v>32.4</v>
      </c>
      <c r="AP57" s="765"/>
      <c r="AQ57" s="357">
        <v>1320</v>
      </c>
      <c r="AR57" s="346">
        <v>5713</v>
      </c>
      <c r="AS57" s="373">
        <v>4195</v>
      </c>
      <c r="AT57" s="371">
        <v>30</v>
      </c>
      <c r="AU57" s="346">
        <v>2035</v>
      </c>
      <c r="AV57" s="371">
        <v>1450</v>
      </c>
      <c r="AW57" s="346">
        <v>1890</v>
      </c>
      <c r="AX57" s="352">
        <v>1298</v>
      </c>
      <c r="AY57" s="357">
        <v>37</v>
      </c>
      <c r="AZ57" s="346">
        <v>2488</v>
      </c>
      <c r="BA57" s="374">
        <v>2004</v>
      </c>
      <c r="BB57" s="346">
        <v>2276</v>
      </c>
      <c r="BC57" s="374">
        <v>1699</v>
      </c>
      <c r="BD57" s="346">
        <v>6</v>
      </c>
      <c r="BE57" s="371">
        <v>370</v>
      </c>
      <c r="BF57" s="371">
        <v>470</v>
      </c>
      <c r="BG57" s="352">
        <v>315</v>
      </c>
      <c r="BH57" s="357">
        <v>176</v>
      </c>
      <c r="BI57" s="371">
        <v>374</v>
      </c>
      <c r="BJ57" s="346">
        <v>227</v>
      </c>
      <c r="BK57" s="346">
        <v>19</v>
      </c>
      <c r="BL57" s="371">
        <v>1712</v>
      </c>
      <c r="BM57" s="371">
        <v>1028</v>
      </c>
      <c r="BN57" s="371">
        <v>935</v>
      </c>
      <c r="BO57" s="371">
        <v>1144</v>
      </c>
      <c r="BP57" s="371">
        <v>1173</v>
      </c>
      <c r="BQ57" s="352">
        <v>784</v>
      </c>
      <c r="BR57" s="350">
        <v>17</v>
      </c>
      <c r="BS57" s="374">
        <v>254</v>
      </c>
      <c r="BT57" s="371">
        <v>187</v>
      </c>
      <c r="BU57" s="346">
        <v>77</v>
      </c>
      <c r="BV57" s="349">
        <v>13</v>
      </c>
      <c r="BW57" s="77"/>
      <c r="BX57" s="350">
        <v>35</v>
      </c>
      <c r="BY57" s="346">
        <v>2</v>
      </c>
      <c r="BZ57" s="507">
        <v>6549</v>
      </c>
      <c r="CA57" s="346">
        <v>392</v>
      </c>
      <c r="CB57" s="619">
        <v>1537.5</v>
      </c>
      <c r="CC57" s="346">
        <v>417</v>
      </c>
      <c r="CD57" s="352">
        <v>239</v>
      </c>
      <c r="CE57" s="350">
        <v>1260</v>
      </c>
      <c r="CF57" s="345">
        <v>285.2</v>
      </c>
      <c r="CG57" s="346">
        <v>344</v>
      </c>
      <c r="CH57" s="353">
        <v>79.8</v>
      </c>
      <c r="CI57" s="184"/>
      <c r="CJ57" s="377">
        <v>292</v>
      </c>
      <c r="CK57" s="377">
        <v>38</v>
      </c>
      <c r="CL57" s="377">
        <v>18215</v>
      </c>
      <c r="CM57" s="377">
        <v>3147</v>
      </c>
      <c r="CN57" s="377">
        <v>2885</v>
      </c>
    </row>
    <row r="58" spans="1:92" ht="15.75" customHeight="1" x14ac:dyDescent="0.2">
      <c r="A58" s="63" t="s">
        <v>280</v>
      </c>
      <c r="B58" s="281">
        <v>11873</v>
      </c>
      <c r="C58" s="299">
        <v>23.2</v>
      </c>
      <c r="D58" s="284">
        <v>9742</v>
      </c>
      <c r="E58" s="561"/>
      <c r="F58" s="286">
        <v>2</v>
      </c>
      <c r="G58" s="288">
        <v>300</v>
      </c>
      <c r="H58" s="288">
        <v>25</v>
      </c>
      <c r="I58" s="288">
        <v>1593</v>
      </c>
      <c r="J58" s="288">
        <v>21</v>
      </c>
      <c r="K58" s="288">
        <v>573</v>
      </c>
      <c r="L58" s="288">
        <v>1</v>
      </c>
      <c r="M58" s="288">
        <v>50</v>
      </c>
      <c r="N58" s="294">
        <v>45</v>
      </c>
      <c r="O58" s="290">
        <v>2177</v>
      </c>
      <c r="P58" s="303">
        <v>2012</v>
      </c>
      <c r="Q58" s="288">
        <v>12</v>
      </c>
      <c r="R58" s="294">
        <v>390</v>
      </c>
      <c r="S58" s="288">
        <v>3</v>
      </c>
      <c r="T58" s="288">
        <v>15</v>
      </c>
      <c r="U58" s="294">
        <v>1274</v>
      </c>
      <c r="V58" s="288" t="s">
        <v>673</v>
      </c>
      <c r="W58" s="294" t="s">
        <v>673</v>
      </c>
      <c r="X58" s="288">
        <v>6</v>
      </c>
      <c r="Y58" s="294">
        <v>169</v>
      </c>
      <c r="Z58" s="290">
        <v>1</v>
      </c>
      <c r="AA58" s="76"/>
      <c r="AB58" s="286">
        <v>140029</v>
      </c>
      <c r="AC58" s="288">
        <v>30461</v>
      </c>
      <c r="AD58" s="288">
        <v>43662234928</v>
      </c>
      <c r="AE58" s="287">
        <v>99</v>
      </c>
      <c r="AF58" s="290">
        <v>12</v>
      </c>
      <c r="AG58" s="184"/>
      <c r="AH58" s="281">
        <v>106427</v>
      </c>
      <c r="AI58" s="280">
        <v>20.8</v>
      </c>
      <c r="AJ58" s="284">
        <v>69559</v>
      </c>
      <c r="AK58" s="280">
        <v>27.9</v>
      </c>
      <c r="AL58" s="284">
        <v>395420</v>
      </c>
      <c r="AM58" s="596">
        <v>93.8</v>
      </c>
      <c r="AN58" s="280">
        <v>32.799999999999997</v>
      </c>
      <c r="AO58" s="306">
        <v>12.7</v>
      </c>
      <c r="AP58" s="765"/>
      <c r="AQ58" s="308">
        <v>4596</v>
      </c>
      <c r="AR58" s="284">
        <v>3540</v>
      </c>
      <c r="AS58" s="285">
        <v>4322</v>
      </c>
      <c r="AT58" s="300">
        <v>24</v>
      </c>
      <c r="AU58" s="284">
        <v>1585</v>
      </c>
      <c r="AV58" s="300">
        <v>1035</v>
      </c>
      <c r="AW58" s="284">
        <v>1409</v>
      </c>
      <c r="AX58" s="297">
        <v>778</v>
      </c>
      <c r="AY58" s="308">
        <v>22</v>
      </c>
      <c r="AZ58" s="284">
        <v>1057</v>
      </c>
      <c r="BA58" s="301">
        <v>923</v>
      </c>
      <c r="BB58" s="284">
        <v>1034</v>
      </c>
      <c r="BC58" s="301">
        <v>790</v>
      </c>
      <c r="BD58" s="284">
        <v>2</v>
      </c>
      <c r="BE58" s="284">
        <v>15</v>
      </c>
      <c r="BF58" s="284">
        <v>51</v>
      </c>
      <c r="BG58" s="297">
        <v>25</v>
      </c>
      <c r="BH58" s="308">
        <v>3</v>
      </c>
      <c r="BI58" s="300">
        <v>23</v>
      </c>
      <c r="BJ58" s="284">
        <v>6</v>
      </c>
      <c r="BK58" s="284">
        <v>41</v>
      </c>
      <c r="BL58" s="300">
        <v>3886</v>
      </c>
      <c r="BM58" s="300">
        <v>1657</v>
      </c>
      <c r="BN58" s="300">
        <v>1205</v>
      </c>
      <c r="BO58" s="300">
        <v>3261</v>
      </c>
      <c r="BP58" s="300">
        <v>1694</v>
      </c>
      <c r="BQ58" s="297">
        <v>1201</v>
      </c>
      <c r="BR58" s="281">
        <v>33</v>
      </c>
      <c r="BS58" s="300">
        <v>611</v>
      </c>
      <c r="BT58" s="300">
        <v>558</v>
      </c>
      <c r="BU58" s="284">
        <v>33</v>
      </c>
      <c r="BV58" s="297">
        <v>8</v>
      </c>
      <c r="BW58" s="77"/>
      <c r="BX58" s="281">
        <v>42</v>
      </c>
      <c r="BY58" s="284" t="s">
        <v>673</v>
      </c>
      <c r="BZ58" s="556">
        <v>8690</v>
      </c>
      <c r="CA58" s="284" t="s">
        <v>673</v>
      </c>
      <c r="CB58" s="716">
        <v>1698.4</v>
      </c>
      <c r="CC58" s="284">
        <v>502</v>
      </c>
      <c r="CD58" s="297">
        <v>254</v>
      </c>
      <c r="CE58" s="281">
        <v>1603</v>
      </c>
      <c r="CF58" s="280">
        <v>313.7</v>
      </c>
      <c r="CG58" s="284">
        <v>373</v>
      </c>
      <c r="CH58" s="298">
        <v>73</v>
      </c>
      <c r="CI58" s="184"/>
      <c r="CJ58" s="1091">
        <v>340</v>
      </c>
      <c r="CK58" s="547">
        <v>67</v>
      </c>
      <c r="CL58" s="547">
        <v>24902</v>
      </c>
      <c r="CM58" s="547">
        <v>4031</v>
      </c>
      <c r="CN58" s="547">
        <v>3948</v>
      </c>
    </row>
    <row r="59" spans="1:92" ht="15.75" customHeight="1" x14ac:dyDescent="0.2">
      <c r="A59" s="620" t="s">
        <v>281</v>
      </c>
      <c r="B59" s="350">
        <v>11621</v>
      </c>
      <c r="C59" s="354">
        <v>35</v>
      </c>
      <c r="D59" s="346">
        <v>9032</v>
      </c>
      <c r="E59" s="561"/>
      <c r="F59" s="364">
        <v>2</v>
      </c>
      <c r="G59" s="365">
        <v>210</v>
      </c>
      <c r="H59" s="365">
        <v>15</v>
      </c>
      <c r="I59" s="365">
        <v>1166</v>
      </c>
      <c r="J59" s="365">
        <v>2</v>
      </c>
      <c r="K59" s="365">
        <v>47</v>
      </c>
      <c r="L59" s="365">
        <v>1</v>
      </c>
      <c r="M59" s="365">
        <v>60</v>
      </c>
      <c r="N59" s="366">
        <v>13</v>
      </c>
      <c r="O59" s="367">
        <v>485</v>
      </c>
      <c r="P59" s="376">
        <v>1407</v>
      </c>
      <c r="Q59" s="365">
        <v>5</v>
      </c>
      <c r="R59" s="366">
        <v>309</v>
      </c>
      <c r="S59" s="365">
        <v>12</v>
      </c>
      <c r="T59" s="365">
        <v>8</v>
      </c>
      <c r="U59" s="366">
        <v>475</v>
      </c>
      <c r="V59" s="365">
        <v>2</v>
      </c>
      <c r="W59" s="366">
        <v>204</v>
      </c>
      <c r="X59" s="365">
        <v>14</v>
      </c>
      <c r="Y59" s="366">
        <v>886</v>
      </c>
      <c r="Z59" s="367">
        <v>4</v>
      </c>
      <c r="AA59" s="76"/>
      <c r="AB59" s="364">
        <v>95849</v>
      </c>
      <c r="AC59" s="365">
        <v>19707</v>
      </c>
      <c r="AD59" s="365">
        <v>26826136409</v>
      </c>
      <c r="AE59" s="359">
        <v>98.8</v>
      </c>
      <c r="AF59" s="367">
        <v>8</v>
      </c>
      <c r="AG59" s="184"/>
      <c r="AH59" s="350">
        <v>66182</v>
      </c>
      <c r="AI59" s="345">
        <v>20.2</v>
      </c>
      <c r="AJ59" s="346">
        <v>43882</v>
      </c>
      <c r="AK59" s="345">
        <v>26.9</v>
      </c>
      <c r="AL59" s="346">
        <v>424383</v>
      </c>
      <c r="AM59" s="355">
        <v>93.2</v>
      </c>
      <c r="AN59" s="345">
        <v>34.1</v>
      </c>
      <c r="AO59" s="356">
        <v>19.399999999999999</v>
      </c>
      <c r="AP59" s="765"/>
      <c r="AQ59" s="357">
        <v>1208</v>
      </c>
      <c r="AR59" s="346">
        <v>6241</v>
      </c>
      <c r="AS59" s="373">
        <v>4294</v>
      </c>
      <c r="AT59" s="371">
        <v>26</v>
      </c>
      <c r="AU59" s="346">
        <v>1706</v>
      </c>
      <c r="AV59" s="371">
        <v>1066</v>
      </c>
      <c r="AW59" s="346">
        <v>1356</v>
      </c>
      <c r="AX59" s="352">
        <v>840</v>
      </c>
      <c r="AY59" s="357">
        <v>61</v>
      </c>
      <c r="AZ59" s="346">
        <v>3940</v>
      </c>
      <c r="BA59" s="374">
        <v>2694</v>
      </c>
      <c r="BB59" s="346">
        <v>3837</v>
      </c>
      <c r="BC59" s="374">
        <v>2664</v>
      </c>
      <c r="BD59" s="346" t="s">
        <v>673</v>
      </c>
      <c r="BE59" s="371" t="s">
        <v>673</v>
      </c>
      <c r="BF59" s="371" t="s">
        <v>673</v>
      </c>
      <c r="BG59" s="352" t="s">
        <v>673</v>
      </c>
      <c r="BH59" s="357" t="s">
        <v>673</v>
      </c>
      <c r="BI59" s="371" t="s">
        <v>673</v>
      </c>
      <c r="BJ59" s="346" t="s">
        <v>673</v>
      </c>
      <c r="BK59" s="346">
        <v>21</v>
      </c>
      <c r="BL59" s="371">
        <v>1106</v>
      </c>
      <c r="BM59" s="371">
        <v>1056</v>
      </c>
      <c r="BN59" s="371">
        <v>768</v>
      </c>
      <c r="BO59" s="371">
        <v>940</v>
      </c>
      <c r="BP59" s="371">
        <v>976</v>
      </c>
      <c r="BQ59" s="352">
        <v>603</v>
      </c>
      <c r="BR59" s="350">
        <v>15</v>
      </c>
      <c r="BS59" s="374">
        <v>187</v>
      </c>
      <c r="BT59" s="371">
        <v>152</v>
      </c>
      <c r="BU59" s="346">
        <v>34</v>
      </c>
      <c r="BV59" s="349">
        <v>9</v>
      </c>
      <c r="BW59" s="77"/>
      <c r="BX59" s="350">
        <v>62</v>
      </c>
      <c r="BY59" s="346">
        <v>0</v>
      </c>
      <c r="BZ59" s="507">
        <v>9791</v>
      </c>
      <c r="CA59" s="346" t="s">
        <v>673</v>
      </c>
      <c r="CB59" s="619">
        <f>BZ59/328077*100000</f>
        <v>2984.3603788135101</v>
      </c>
      <c r="CC59" s="346">
        <v>270</v>
      </c>
      <c r="CD59" s="352">
        <v>200</v>
      </c>
      <c r="CE59" s="350">
        <v>1260</v>
      </c>
      <c r="CF59" s="345">
        <f>CE59/328077*100000</f>
        <v>384.0561819328999</v>
      </c>
      <c r="CG59" s="346">
        <v>298</v>
      </c>
      <c r="CH59" s="353">
        <f>CG59/328077*100000</f>
        <v>90.832335092066799</v>
      </c>
      <c r="CI59" s="184"/>
      <c r="CJ59" s="377">
        <v>174</v>
      </c>
      <c r="CK59" s="377">
        <v>42</v>
      </c>
      <c r="CL59" s="377">
        <v>15708</v>
      </c>
      <c r="CM59" s="377">
        <v>2850</v>
      </c>
      <c r="CN59" s="377">
        <v>3174</v>
      </c>
    </row>
    <row r="60" spans="1:92" ht="15.75" customHeight="1" x14ac:dyDescent="0.2">
      <c r="A60" s="63" t="s">
        <v>287</v>
      </c>
      <c r="B60" s="201">
        <v>6547</v>
      </c>
      <c r="C60" s="339">
        <v>21.5</v>
      </c>
      <c r="D60" s="548">
        <v>5095</v>
      </c>
      <c r="E60" s="561"/>
      <c r="F60" s="286">
        <v>1</v>
      </c>
      <c r="G60" s="288">
        <v>125</v>
      </c>
      <c r="H60" s="288">
        <v>9</v>
      </c>
      <c r="I60" s="288">
        <v>560</v>
      </c>
      <c r="J60" s="288">
        <v>17</v>
      </c>
      <c r="K60" s="288">
        <v>450</v>
      </c>
      <c r="L60" s="284">
        <v>1</v>
      </c>
      <c r="M60" s="284">
        <v>50</v>
      </c>
      <c r="N60" s="294">
        <v>11</v>
      </c>
      <c r="O60" s="290">
        <v>445</v>
      </c>
      <c r="P60" s="303">
        <v>635</v>
      </c>
      <c r="Q60" s="288">
        <v>7</v>
      </c>
      <c r="R60" s="294">
        <v>270</v>
      </c>
      <c r="S60" s="288">
        <v>2</v>
      </c>
      <c r="T60" s="288">
        <v>8</v>
      </c>
      <c r="U60" s="294">
        <v>700</v>
      </c>
      <c r="V60" s="288">
        <v>2</v>
      </c>
      <c r="W60" s="294">
        <v>111</v>
      </c>
      <c r="X60" s="288">
        <v>2</v>
      </c>
      <c r="Y60" s="294">
        <v>63</v>
      </c>
      <c r="Z60" s="290">
        <v>28</v>
      </c>
      <c r="AA60" s="76"/>
      <c r="AB60" s="286">
        <v>81265</v>
      </c>
      <c r="AC60" s="288">
        <v>15840</v>
      </c>
      <c r="AD60" s="288">
        <v>23776428882</v>
      </c>
      <c r="AE60" s="287">
        <v>98</v>
      </c>
      <c r="AF60" s="290">
        <v>11</v>
      </c>
      <c r="AG60" s="184"/>
      <c r="AH60" s="281">
        <v>67348</v>
      </c>
      <c r="AI60" s="280">
        <v>22.1</v>
      </c>
      <c r="AJ60" s="284">
        <v>41058</v>
      </c>
      <c r="AK60" s="280">
        <v>30.5</v>
      </c>
      <c r="AL60" s="284">
        <v>387736</v>
      </c>
      <c r="AM60" s="596">
        <v>94.8</v>
      </c>
      <c r="AN60" s="280">
        <v>39.5</v>
      </c>
      <c r="AO60" s="306">
        <v>9.9</v>
      </c>
      <c r="AP60" s="765"/>
      <c r="AQ60" s="308">
        <v>1560</v>
      </c>
      <c r="AR60" s="284">
        <v>5317</v>
      </c>
      <c r="AS60" s="285">
        <v>3539</v>
      </c>
      <c r="AT60" s="300">
        <v>9</v>
      </c>
      <c r="AU60" s="284">
        <v>760</v>
      </c>
      <c r="AV60" s="300">
        <v>430</v>
      </c>
      <c r="AW60" s="284">
        <v>666</v>
      </c>
      <c r="AX60" s="297">
        <v>371</v>
      </c>
      <c r="AY60" s="308">
        <v>58</v>
      </c>
      <c r="AZ60" s="284">
        <v>4002</v>
      </c>
      <c r="BA60" s="301">
        <v>3003</v>
      </c>
      <c r="BB60" s="284">
        <v>4117</v>
      </c>
      <c r="BC60" s="301">
        <v>2827</v>
      </c>
      <c r="BD60" s="284" t="s">
        <v>673</v>
      </c>
      <c r="BE60" s="300" t="s">
        <v>673</v>
      </c>
      <c r="BF60" s="300" t="s">
        <v>673</v>
      </c>
      <c r="BG60" s="297" t="s">
        <v>673</v>
      </c>
      <c r="BH60" s="308" t="s">
        <v>673</v>
      </c>
      <c r="BI60" s="300" t="s">
        <v>673</v>
      </c>
      <c r="BJ60" s="284" t="s">
        <v>673</v>
      </c>
      <c r="BK60" s="284">
        <v>17</v>
      </c>
      <c r="BL60" s="300">
        <v>1700</v>
      </c>
      <c r="BM60" s="300">
        <v>285</v>
      </c>
      <c r="BN60" s="300">
        <v>459</v>
      </c>
      <c r="BO60" s="300">
        <v>1355</v>
      </c>
      <c r="BP60" s="300">
        <v>380</v>
      </c>
      <c r="BQ60" s="297">
        <v>384</v>
      </c>
      <c r="BR60" s="281">
        <v>2</v>
      </c>
      <c r="BS60" s="301">
        <v>31</v>
      </c>
      <c r="BT60" s="300">
        <v>14</v>
      </c>
      <c r="BU60" s="210">
        <v>54</v>
      </c>
      <c r="BV60" s="282" t="s">
        <v>673</v>
      </c>
      <c r="BW60" s="77"/>
      <c r="BX60" s="281">
        <v>33</v>
      </c>
      <c r="BY60" s="284" t="s">
        <v>673</v>
      </c>
      <c r="BZ60" s="556">
        <v>6613</v>
      </c>
      <c r="CA60" s="284" t="s">
        <v>673</v>
      </c>
      <c r="CB60" s="716">
        <v>2164.9</v>
      </c>
      <c r="CC60" s="284">
        <v>314</v>
      </c>
      <c r="CD60" s="297">
        <v>195</v>
      </c>
      <c r="CE60" s="281">
        <v>1771</v>
      </c>
      <c r="CF60" s="280">
        <v>579.79999999999995</v>
      </c>
      <c r="CG60" s="284">
        <v>315</v>
      </c>
      <c r="CH60" s="298">
        <v>103.1</v>
      </c>
      <c r="CI60" s="184"/>
      <c r="CJ60" s="302">
        <v>182</v>
      </c>
      <c r="CK60" s="302">
        <v>34</v>
      </c>
      <c r="CL60" s="302">
        <v>12272</v>
      </c>
      <c r="CM60" s="302">
        <v>2545</v>
      </c>
      <c r="CN60" s="302">
        <v>3054</v>
      </c>
    </row>
    <row r="61" spans="1:92" ht="15.75" customHeight="1" x14ac:dyDescent="0.2">
      <c r="A61" s="620" t="s">
        <v>384</v>
      </c>
      <c r="B61" s="350">
        <v>12523</v>
      </c>
      <c r="C61" s="354">
        <v>30.3</v>
      </c>
      <c r="D61" s="346">
        <v>9481</v>
      </c>
      <c r="E61" s="561"/>
      <c r="F61" s="376">
        <v>8</v>
      </c>
      <c r="G61" s="365">
        <v>390</v>
      </c>
      <c r="H61" s="365">
        <v>28</v>
      </c>
      <c r="I61" s="365">
        <v>1650</v>
      </c>
      <c r="J61" s="365">
        <v>17</v>
      </c>
      <c r="K61" s="365">
        <v>455</v>
      </c>
      <c r="L61" s="365">
        <v>3</v>
      </c>
      <c r="M61" s="365">
        <v>150</v>
      </c>
      <c r="N61" s="365">
        <v>10</v>
      </c>
      <c r="O61" s="379">
        <v>392</v>
      </c>
      <c r="P61" s="376">
        <v>1760</v>
      </c>
      <c r="Q61" s="365">
        <v>11</v>
      </c>
      <c r="R61" s="366">
        <v>519</v>
      </c>
      <c r="S61" s="365">
        <v>5</v>
      </c>
      <c r="T61" s="365">
        <v>17</v>
      </c>
      <c r="U61" s="365">
        <v>1333</v>
      </c>
      <c r="V61" s="365" t="s">
        <v>673</v>
      </c>
      <c r="W61" s="365" t="s">
        <v>673</v>
      </c>
      <c r="X61" s="365">
        <v>6</v>
      </c>
      <c r="Y61" s="365">
        <v>101</v>
      </c>
      <c r="Z61" s="367">
        <v>11</v>
      </c>
      <c r="AA61" s="76"/>
      <c r="AB61" s="376">
        <v>132865</v>
      </c>
      <c r="AC61" s="365">
        <v>30135</v>
      </c>
      <c r="AD61" s="365">
        <v>40078480759</v>
      </c>
      <c r="AE61" s="359">
        <v>98.16</v>
      </c>
      <c r="AF61" s="379">
        <v>20</v>
      </c>
      <c r="AG61" s="184"/>
      <c r="AH61" s="357">
        <v>96494</v>
      </c>
      <c r="AI61" s="345">
        <v>23</v>
      </c>
      <c r="AJ61" s="346">
        <v>63474</v>
      </c>
      <c r="AK61" s="345">
        <v>30.6</v>
      </c>
      <c r="AL61" s="346">
        <v>478131</v>
      </c>
      <c r="AM61" s="355">
        <v>91.9</v>
      </c>
      <c r="AN61" s="345">
        <v>32.299999999999997</v>
      </c>
      <c r="AO61" s="356">
        <v>42.2</v>
      </c>
      <c r="AP61" s="765"/>
      <c r="AQ61" s="357">
        <v>2399</v>
      </c>
      <c r="AR61" s="346">
        <v>5955</v>
      </c>
      <c r="AS61" s="373">
        <v>4125</v>
      </c>
      <c r="AT61" s="371">
        <v>5</v>
      </c>
      <c r="AU61" s="346">
        <v>354</v>
      </c>
      <c r="AV61" s="371">
        <v>196</v>
      </c>
      <c r="AW61" s="346">
        <v>235</v>
      </c>
      <c r="AX61" s="352">
        <v>158</v>
      </c>
      <c r="AY61" s="357">
        <v>79</v>
      </c>
      <c r="AZ61" s="346">
        <v>3636</v>
      </c>
      <c r="BA61" s="374">
        <v>2799</v>
      </c>
      <c r="BB61" s="346">
        <v>3653</v>
      </c>
      <c r="BC61" s="374">
        <v>2604</v>
      </c>
      <c r="BD61" s="346">
        <v>1</v>
      </c>
      <c r="BE61" s="371">
        <v>45</v>
      </c>
      <c r="BF61" s="371">
        <v>45</v>
      </c>
      <c r="BG61" s="352">
        <v>30</v>
      </c>
      <c r="BH61" s="357">
        <v>36</v>
      </c>
      <c r="BI61" s="371">
        <v>41</v>
      </c>
      <c r="BJ61" s="346">
        <v>17</v>
      </c>
      <c r="BK61" s="371">
        <v>43</v>
      </c>
      <c r="BL61" s="371">
        <v>2450</v>
      </c>
      <c r="BM61" s="371">
        <v>1924</v>
      </c>
      <c r="BN61" s="371">
        <v>1520</v>
      </c>
      <c r="BO61" s="371">
        <v>1880</v>
      </c>
      <c r="BP61" s="371">
        <v>2019</v>
      </c>
      <c r="BQ61" s="352">
        <v>1342</v>
      </c>
      <c r="BR61" s="350">
        <v>1</v>
      </c>
      <c r="BS61" s="374">
        <v>18</v>
      </c>
      <c r="BT61" s="371">
        <v>11</v>
      </c>
      <c r="BU61" s="346">
        <v>0</v>
      </c>
      <c r="BV61" s="349">
        <v>4</v>
      </c>
      <c r="BW61" s="77"/>
      <c r="BX61" s="357">
        <v>46</v>
      </c>
      <c r="BY61" s="346" t="s">
        <v>673</v>
      </c>
      <c r="BZ61" s="507">
        <v>10819</v>
      </c>
      <c r="CA61" s="373" t="s">
        <v>673</v>
      </c>
      <c r="CB61" s="618">
        <v>2582.1</v>
      </c>
      <c r="CC61" s="346">
        <v>547</v>
      </c>
      <c r="CD61" s="352">
        <v>276</v>
      </c>
      <c r="CE61" s="350">
        <v>2034</v>
      </c>
      <c r="CF61" s="345">
        <v>485.4</v>
      </c>
      <c r="CG61" s="346">
        <v>578</v>
      </c>
      <c r="CH61" s="356">
        <v>137.9</v>
      </c>
      <c r="CI61" s="184"/>
      <c r="CJ61" s="377">
        <v>305</v>
      </c>
      <c r="CK61" s="377">
        <v>99</v>
      </c>
      <c r="CL61" s="377">
        <v>22854</v>
      </c>
      <c r="CM61" s="377">
        <v>4375</v>
      </c>
      <c r="CN61" s="377">
        <v>4750</v>
      </c>
    </row>
    <row r="62" spans="1:92" ht="15.75" customHeight="1" x14ac:dyDescent="0.2">
      <c r="A62" s="63" t="s">
        <v>698</v>
      </c>
      <c r="B62" s="281">
        <v>5267</v>
      </c>
      <c r="C62" s="299">
        <v>21.3</v>
      </c>
      <c r="D62" s="284">
        <v>4103</v>
      </c>
      <c r="E62" s="561"/>
      <c r="F62" s="303">
        <v>4</v>
      </c>
      <c r="G62" s="288">
        <v>285</v>
      </c>
      <c r="H62" s="288">
        <v>20</v>
      </c>
      <c r="I62" s="288">
        <v>1198</v>
      </c>
      <c r="J62" s="288">
        <v>5</v>
      </c>
      <c r="K62" s="288">
        <v>126</v>
      </c>
      <c r="L62" s="288">
        <v>0</v>
      </c>
      <c r="M62" s="288">
        <v>0</v>
      </c>
      <c r="N62" s="288">
        <v>31</v>
      </c>
      <c r="O62" s="290">
        <v>695</v>
      </c>
      <c r="P62" s="286">
        <v>939</v>
      </c>
      <c r="Q62" s="320">
        <v>8</v>
      </c>
      <c r="R62" s="93">
        <v>400</v>
      </c>
      <c r="S62" s="288">
        <v>3</v>
      </c>
      <c r="T62" s="288">
        <v>11</v>
      </c>
      <c r="U62" s="320">
        <v>807</v>
      </c>
      <c r="V62" s="288">
        <v>2</v>
      </c>
      <c r="W62" s="320">
        <v>131</v>
      </c>
      <c r="X62" s="288">
        <v>7</v>
      </c>
      <c r="Y62" s="320">
        <v>62</v>
      </c>
      <c r="Z62" s="290">
        <v>2</v>
      </c>
      <c r="AA62" s="76"/>
      <c r="AB62" s="303">
        <v>77443</v>
      </c>
      <c r="AC62" s="288">
        <v>15935</v>
      </c>
      <c r="AD62" s="288">
        <v>22544210400</v>
      </c>
      <c r="AE62" s="287">
        <v>96.19</v>
      </c>
      <c r="AF62" s="290">
        <v>9</v>
      </c>
      <c r="AG62" s="184"/>
      <c r="AH62" s="281">
        <v>54286</v>
      </c>
      <c r="AI62" s="280">
        <v>21.72</v>
      </c>
      <c r="AJ62" s="284">
        <v>35085</v>
      </c>
      <c r="AK62" s="280">
        <v>28.87</v>
      </c>
      <c r="AL62" s="284">
        <v>412929.69</v>
      </c>
      <c r="AM62" s="280">
        <v>92.55</v>
      </c>
      <c r="AN62" s="280">
        <v>35.9</v>
      </c>
      <c r="AO62" s="306">
        <v>60.5</v>
      </c>
      <c r="AP62" s="765"/>
      <c r="AQ62" s="308">
        <v>2184</v>
      </c>
      <c r="AR62" s="284">
        <v>3668</v>
      </c>
      <c r="AS62" s="284">
        <v>2834</v>
      </c>
      <c r="AT62" s="284">
        <v>3</v>
      </c>
      <c r="AU62" s="284">
        <v>84</v>
      </c>
      <c r="AV62" s="284">
        <v>136</v>
      </c>
      <c r="AW62" s="284">
        <v>125</v>
      </c>
      <c r="AX62" s="297">
        <v>84</v>
      </c>
      <c r="AY62" s="308">
        <v>56</v>
      </c>
      <c r="AZ62" s="284">
        <v>2315</v>
      </c>
      <c r="BA62" s="284">
        <v>2346</v>
      </c>
      <c r="BB62" s="284">
        <v>2383</v>
      </c>
      <c r="BC62" s="284">
        <v>1948</v>
      </c>
      <c r="BD62" s="284" t="s">
        <v>673</v>
      </c>
      <c r="BE62" s="284" t="s">
        <v>673</v>
      </c>
      <c r="BF62" s="284" t="s">
        <v>673</v>
      </c>
      <c r="BG62" s="297" t="s">
        <v>673</v>
      </c>
      <c r="BH62" s="308" t="s">
        <v>673</v>
      </c>
      <c r="BI62" s="284" t="s">
        <v>673</v>
      </c>
      <c r="BJ62" s="284" t="s">
        <v>673</v>
      </c>
      <c r="BK62" s="284">
        <v>36</v>
      </c>
      <c r="BL62" s="284">
        <v>2575</v>
      </c>
      <c r="BM62" s="284">
        <v>1233</v>
      </c>
      <c r="BN62" s="284">
        <v>875</v>
      </c>
      <c r="BO62" s="284">
        <v>2023</v>
      </c>
      <c r="BP62" s="284">
        <v>1144</v>
      </c>
      <c r="BQ62" s="297">
        <v>771</v>
      </c>
      <c r="BR62" s="281">
        <v>4</v>
      </c>
      <c r="BS62" s="284">
        <v>50</v>
      </c>
      <c r="BT62" s="284">
        <v>31</v>
      </c>
      <c r="BU62" s="284" t="s">
        <v>673</v>
      </c>
      <c r="BV62" s="297">
        <v>9</v>
      </c>
      <c r="BW62" s="77"/>
      <c r="BX62" s="308">
        <v>24</v>
      </c>
      <c r="BY62" s="284" t="s">
        <v>673</v>
      </c>
      <c r="BZ62" s="556">
        <v>5274</v>
      </c>
      <c r="CA62" s="285" t="s">
        <v>673</v>
      </c>
      <c r="CB62" s="716">
        <v>2110</v>
      </c>
      <c r="CC62" s="284">
        <v>224</v>
      </c>
      <c r="CD62" s="297">
        <v>134</v>
      </c>
      <c r="CE62" s="281">
        <v>662</v>
      </c>
      <c r="CF62" s="280">
        <v>264.89999999999998</v>
      </c>
      <c r="CG62" s="284">
        <v>197</v>
      </c>
      <c r="CH62" s="298">
        <v>78.8</v>
      </c>
      <c r="CI62" s="184"/>
      <c r="CJ62" s="302">
        <v>272</v>
      </c>
      <c r="CK62" s="302">
        <v>63</v>
      </c>
      <c r="CL62" s="302">
        <v>13383</v>
      </c>
      <c r="CM62" s="302">
        <v>2855</v>
      </c>
      <c r="CN62" s="302">
        <v>2817</v>
      </c>
    </row>
    <row r="63" spans="1:92" ht="15.75" customHeight="1" x14ac:dyDescent="0.2">
      <c r="A63" s="620" t="s">
        <v>282</v>
      </c>
      <c r="B63" s="350">
        <v>8522</v>
      </c>
      <c r="C63" s="354">
        <v>17.829999999999998</v>
      </c>
      <c r="D63" s="346">
        <v>6941</v>
      </c>
      <c r="E63" s="561"/>
      <c r="F63" s="376">
        <v>1</v>
      </c>
      <c r="G63" s="365">
        <v>65</v>
      </c>
      <c r="H63" s="365">
        <v>20</v>
      </c>
      <c r="I63" s="365">
        <v>1124</v>
      </c>
      <c r="J63" s="365">
        <v>15</v>
      </c>
      <c r="K63" s="365">
        <v>362</v>
      </c>
      <c r="L63" s="365">
        <v>1</v>
      </c>
      <c r="M63" s="365">
        <v>50</v>
      </c>
      <c r="N63" s="365">
        <v>9</v>
      </c>
      <c r="O63" s="379">
        <v>441</v>
      </c>
      <c r="P63" s="376">
        <v>1594</v>
      </c>
      <c r="Q63" s="365">
        <v>7</v>
      </c>
      <c r="R63" s="366">
        <v>350</v>
      </c>
      <c r="S63" s="365" t="s">
        <v>673</v>
      </c>
      <c r="T63" s="365">
        <v>20</v>
      </c>
      <c r="U63" s="365">
        <v>1164</v>
      </c>
      <c r="V63" s="365" t="s">
        <v>673</v>
      </c>
      <c r="W63" s="365" t="s">
        <v>673</v>
      </c>
      <c r="X63" s="365">
        <v>4</v>
      </c>
      <c r="Y63" s="365">
        <v>30</v>
      </c>
      <c r="Z63" s="367">
        <v>7</v>
      </c>
      <c r="AA63" s="76"/>
      <c r="AB63" s="376">
        <v>127050</v>
      </c>
      <c r="AC63" s="365">
        <v>24527</v>
      </c>
      <c r="AD63" s="365">
        <v>33159191434</v>
      </c>
      <c r="AE63" s="359">
        <v>96.6</v>
      </c>
      <c r="AF63" s="379">
        <v>23</v>
      </c>
      <c r="AG63" s="184"/>
      <c r="AH63" s="357">
        <v>90849</v>
      </c>
      <c r="AI63" s="345">
        <v>19</v>
      </c>
      <c r="AJ63" s="346">
        <v>59731</v>
      </c>
      <c r="AK63" s="345">
        <v>27</v>
      </c>
      <c r="AL63" s="346">
        <v>438493</v>
      </c>
      <c r="AM63" s="355">
        <v>94.4</v>
      </c>
      <c r="AN63" s="345">
        <v>38</v>
      </c>
      <c r="AO63" s="356">
        <v>23.9</v>
      </c>
      <c r="AP63" s="765"/>
      <c r="AQ63" s="357">
        <v>2365</v>
      </c>
      <c r="AR63" s="346">
        <v>6165</v>
      </c>
      <c r="AS63" s="373">
        <v>4946</v>
      </c>
      <c r="AT63" s="371">
        <v>13</v>
      </c>
      <c r="AU63" s="346">
        <v>788</v>
      </c>
      <c r="AV63" s="371">
        <v>278</v>
      </c>
      <c r="AW63" s="346">
        <v>725</v>
      </c>
      <c r="AX63" s="352">
        <v>360</v>
      </c>
      <c r="AY63" s="357">
        <v>67</v>
      </c>
      <c r="AZ63" s="346">
        <v>3179</v>
      </c>
      <c r="BA63" s="374">
        <v>2346</v>
      </c>
      <c r="BB63" s="346">
        <v>3046</v>
      </c>
      <c r="BC63" s="374">
        <v>2207</v>
      </c>
      <c r="BD63" s="346" t="s">
        <v>673</v>
      </c>
      <c r="BE63" s="371" t="s">
        <v>673</v>
      </c>
      <c r="BF63" s="371" t="s">
        <v>673</v>
      </c>
      <c r="BG63" s="352" t="s">
        <v>673</v>
      </c>
      <c r="BH63" s="357" t="s">
        <v>673</v>
      </c>
      <c r="BI63" s="371" t="s">
        <v>673</v>
      </c>
      <c r="BJ63" s="346" t="s">
        <v>673</v>
      </c>
      <c r="BK63" s="371">
        <v>39</v>
      </c>
      <c r="BL63" s="371">
        <v>2179</v>
      </c>
      <c r="BM63" s="371">
        <v>2443</v>
      </c>
      <c r="BN63" s="371">
        <v>1740</v>
      </c>
      <c r="BO63" s="371">
        <v>2072</v>
      </c>
      <c r="BP63" s="371">
        <v>2290</v>
      </c>
      <c r="BQ63" s="352">
        <v>1520</v>
      </c>
      <c r="BR63" s="350">
        <v>23</v>
      </c>
      <c r="BS63" s="374">
        <v>323</v>
      </c>
      <c r="BT63" s="371">
        <v>277</v>
      </c>
      <c r="BU63" s="346">
        <v>25</v>
      </c>
      <c r="BV63" s="349">
        <v>1</v>
      </c>
      <c r="BW63" s="448"/>
      <c r="BX63" s="350">
        <v>53</v>
      </c>
      <c r="BY63" s="346" t="s">
        <v>673</v>
      </c>
      <c r="BZ63" s="507">
        <v>8954</v>
      </c>
      <c r="CA63" s="373" t="s">
        <v>673</v>
      </c>
      <c r="CB63" s="618">
        <v>1873.8</v>
      </c>
      <c r="CC63" s="346">
        <v>391</v>
      </c>
      <c r="CD63" s="352">
        <v>227</v>
      </c>
      <c r="CE63" s="350">
        <v>1281</v>
      </c>
      <c r="CF63" s="345">
        <v>268.10000000000002</v>
      </c>
      <c r="CG63" s="346">
        <v>316</v>
      </c>
      <c r="CH63" s="356">
        <v>66.099999999999994</v>
      </c>
      <c r="CI63" s="184"/>
      <c r="CJ63" s="377">
        <v>280</v>
      </c>
      <c r="CK63" s="377">
        <v>70</v>
      </c>
      <c r="CL63" s="377">
        <v>21143</v>
      </c>
      <c r="CM63" s="377">
        <v>3975</v>
      </c>
      <c r="CN63" s="377">
        <v>4267</v>
      </c>
    </row>
    <row r="64" spans="1:92" ht="15.75" customHeight="1" x14ac:dyDescent="0.2">
      <c r="A64" s="63" t="s">
        <v>241</v>
      </c>
      <c r="B64" s="281">
        <v>8725</v>
      </c>
      <c r="C64" s="299">
        <v>21.9</v>
      </c>
      <c r="D64" s="284">
        <v>6876</v>
      </c>
      <c r="E64" s="561"/>
      <c r="F64" s="303">
        <v>6</v>
      </c>
      <c r="G64" s="288">
        <v>344</v>
      </c>
      <c r="H64" s="288">
        <v>24</v>
      </c>
      <c r="I64" s="288">
        <v>1512</v>
      </c>
      <c r="J64" s="288">
        <v>1</v>
      </c>
      <c r="K64" s="288">
        <v>22</v>
      </c>
      <c r="L64" s="288">
        <v>2</v>
      </c>
      <c r="M64" s="288">
        <v>100</v>
      </c>
      <c r="N64" s="288">
        <v>14</v>
      </c>
      <c r="O64" s="290">
        <v>667</v>
      </c>
      <c r="P64" s="286">
        <v>1128</v>
      </c>
      <c r="Q64" s="320">
        <v>7</v>
      </c>
      <c r="R64" s="93">
        <v>280</v>
      </c>
      <c r="S64" s="288">
        <v>3</v>
      </c>
      <c r="T64" s="288">
        <v>13</v>
      </c>
      <c r="U64" s="320">
        <v>1042</v>
      </c>
      <c r="V64" s="288" t="s">
        <v>673</v>
      </c>
      <c r="W64" s="320" t="s">
        <v>673</v>
      </c>
      <c r="X64" s="288">
        <v>8</v>
      </c>
      <c r="Y64" s="320">
        <v>202</v>
      </c>
      <c r="Z64" s="290">
        <v>3</v>
      </c>
      <c r="AA64" s="76"/>
      <c r="AB64" s="303">
        <v>109792</v>
      </c>
      <c r="AC64" s="288">
        <v>18423</v>
      </c>
      <c r="AD64" s="288">
        <v>30236965608</v>
      </c>
      <c r="AE64" s="287">
        <v>97.1</v>
      </c>
      <c r="AF64" s="290">
        <v>19</v>
      </c>
      <c r="AG64" s="184"/>
      <c r="AH64" s="281">
        <v>91363</v>
      </c>
      <c r="AI64" s="280">
        <v>22.72</v>
      </c>
      <c r="AJ64" s="284">
        <v>57969</v>
      </c>
      <c r="AK64" s="280">
        <v>29.66</v>
      </c>
      <c r="AL64" s="284">
        <v>372588.84</v>
      </c>
      <c r="AM64" s="280">
        <v>92.69</v>
      </c>
      <c r="AN64" s="280">
        <v>24.5</v>
      </c>
      <c r="AO64" s="306">
        <v>25.6</v>
      </c>
      <c r="AP64" s="765"/>
      <c r="AQ64" s="308">
        <v>3292</v>
      </c>
      <c r="AR64" s="284">
        <v>6813</v>
      </c>
      <c r="AS64" s="284">
        <v>5321</v>
      </c>
      <c r="AT64" s="284">
        <v>5</v>
      </c>
      <c r="AU64" s="284">
        <v>175</v>
      </c>
      <c r="AV64" s="284">
        <v>120</v>
      </c>
      <c r="AW64" s="284">
        <v>156</v>
      </c>
      <c r="AX64" s="297">
        <v>97</v>
      </c>
      <c r="AY64" s="308">
        <v>77</v>
      </c>
      <c r="AZ64" s="284">
        <v>3639</v>
      </c>
      <c r="BA64" s="284">
        <v>2696</v>
      </c>
      <c r="BB64" s="284">
        <v>3631</v>
      </c>
      <c r="BC64" s="284">
        <v>2751</v>
      </c>
      <c r="BD64" s="284" t="s">
        <v>673</v>
      </c>
      <c r="BE64" s="284" t="s">
        <v>673</v>
      </c>
      <c r="BF64" s="284" t="s">
        <v>673</v>
      </c>
      <c r="BG64" s="297" t="s">
        <v>673</v>
      </c>
      <c r="BH64" s="308" t="s">
        <v>673</v>
      </c>
      <c r="BI64" s="284" t="s">
        <v>673</v>
      </c>
      <c r="BJ64" s="284" t="s">
        <v>673</v>
      </c>
      <c r="BK64" s="284">
        <v>66</v>
      </c>
      <c r="BL64" s="284">
        <v>2641</v>
      </c>
      <c r="BM64" s="284">
        <v>3063</v>
      </c>
      <c r="BN64" s="284">
        <v>2508</v>
      </c>
      <c r="BO64" s="284">
        <v>2289</v>
      </c>
      <c r="BP64" s="284">
        <v>3026</v>
      </c>
      <c r="BQ64" s="297">
        <v>2346</v>
      </c>
      <c r="BR64" s="281">
        <v>11</v>
      </c>
      <c r="BS64" s="284">
        <v>160</v>
      </c>
      <c r="BT64" s="284">
        <v>127</v>
      </c>
      <c r="BU64" s="284">
        <v>43</v>
      </c>
      <c r="BV64" s="297">
        <v>17</v>
      </c>
      <c r="BW64" s="448"/>
      <c r="BX64" s="281">
        <v>39</v>
      </c>
      <c r="BY64" s="284">
        <v>1</v>
      </c>
      <c r="BZ64" s="556">
        <v>7085</v>
      </c>
      <c r="CA64" s="285">
        <v>42</v>
      </c>
      <c r="CB64" s="716">
        <v>1781.5</v>
      </c>
      <c r="CC64" s="284">
        <v>389</v>
      </c>
      <c r="CD64" s="297">
        <v>228</v>
      </c>
      <c r="CE64" s="281">
        <v>1546</v>
      </c>
      <c r="CF64" s="280">
        <v>387.5</v>
      </c>
      <c r="CG64" s="284">
        <v>331</v>
      </c>
      <c r="CH64" s="298">
        <v>83</v>
      </c>
      <c r="CI64" s="184"/>
      <c r="CJ64" s="302">
        <v>233</v>
      </c>
      <c r="CK64" s="302">
        <v>91</v>
      </c>
      <c r="CL64" s="302">
        <v>18986</v>
      </c>
      <c r="CM64" s="302">
        <v>3475</v>
      </c>
      <c r="CN64" s="302">
        <v>4130</v>
      </c>
    </row>
    <row r="65" spans="1:92" ht="15.75" customHeight="1" x14ac:dyDescent="0.2">
      <c r="A65" s="620" t="s">
        <v>272</v>
      </c>
      <c r="B65" s="364">
        <v>15009</v>
      </c>
      <c r="C65" s="359">
        <v>25.5</v>
      </c>
      <c r="D65" s="367">
        <v>11596</v>
      </c>
      <c r="E65" s="561"/>
      <c r="F65" s="364">
        <v>3</v>
      </c>
      <c r="G65" s="365">
        <v>230</v>
      </c>
      <c r="H65" s="365">
        <v>45</v>
      </c>
      <c r="I65" s="365">
        <v>2541</v>
      </c>
      <c r="J65" s="365">
        <v>7</v>
      </c>
      <c r="K65" s="365">
        <v>156</v>
      </c>
      <c r="L65" s="365">
        <v>1</v>
      </c>
      <c r="M65" s="365">
        <v>38</v>
      </c>
      <c r="N65" s="365">
        <v>17</v>
      </c>
      <c r="O65" s="367">
        <v>583</v>
      </c>
      <c r="P65" s="364">
        <v>1999</v>
      </c>
      <c r="Q65" s="365">
        <v>15</v>
      </c>
      <c r="R65" s="366">
        <v>508</v>
      </c>
      <c r="S65" s="365">
        <v>7</v>
      </c>
      <c r="T65" s="365">
        <v>20</v>
      </c>
      <c r="U65" s="365">
        <v>1438</v>
      </c>
      <c r="V65" s="365">
        <v>1</v>
      </c>
      <c r="W65" s="365">
        <v>18</v>
      </c>
      <c r="X65" s="365">
        <v>7</v>
      </c>
      <c r="Y65" s="365">
        <v>126</v>
      </c>
      <c r="Z65" s="367">
        <v>1</v>
      </c>
      <c r="AA65" s="76"/>
      <c r="AB65" s="376">
        <v>160203</v>
      </c>
      <c r="AC65" s="365">
        <v>33775</v>
      </c>
      <c r="AD65" s="365">
        <v>45264933127</v>
      </c>
      <c r="AE65" s="359">
        <v>96</v>
      </c>
      <c r="AF65" s="367">
        <v>18</v>
      </c>
      <c r="AG65" s="184"/>
      <c r="AH65" s="350">
        <v>121195</v>
      </c>
      <c r="AI65" s="345">
        <v>20.100000000000001</v>
      </c>
      <c r="AJ65" s="346">
        <v>79143</v>
      </c>
      <c r="AK65" s="345">
        <v>26.8</v>
      </c>
      <c r="AL65" s="346">
        <v>448984</v>
      </c>
      <c r="AM65" s="345">
        <v>90.8</v>
      </c>
      <c r="AN65" s="345">
        <v>33.700000000000003</v>
      </c>
      <c r="AO65" s="356">
        <v>41.6</v>
      </c>
      <c r="AP65" s="765"/>
      <c r="AQ65" s="357">
        <v>5298</v>
      </c>
      <c r="AR65" s="346">
        <v>8161</v>
      </c>
      <c r="AS65" s="346">
        <v>6366</v>
      </c>
      <c r="AT65" s="346">
        <v>11</v>
      </c>
      <c r="AU65" s="346">
        <v>508</v>
      </c>
      <c r="AV65" s="346">
        <v>382</v>
      </c>
      <c r="AW65" s="346">
        <v>485</v>
      </c>
      <c r="AX65" s="352">
        <v>317</v>
      </c>
      <c r="AY65" s="350">
        <v>112</v>
      </c>
      <c r="AZ65" s="346">
        <v>4954</v>
      </c>
      <c r="BA65" s="374">
        <v>4765</v>
      </c>
      <c r="BB65" s="346">
        <v>5415</v>
      </c>
      <c r="BC65" s="346">
        <v>3989</v>
      </c>
      <c r="BD65" s="346" t="s">
        <v>673</v>
      </c>
      <c r="BE65" s="346" t="s">
        <v>673</v>
      </c>
      <c r="BF65" s="346" t="s">
        <v>673</v>
      </c>
      <c r="BG65" s="352" t="s">
        <v>673</v>
      </c>
      <c r="BH65" s="357" t="s">
        <v>673</v>
      </c>
      <c r="BI65" s="346" t="s">
        <v>673</v>
      </c>
      <c r="BJ65" s="346" t="s">
        <v>673</v>
      </c>
      <c r="BK65" s="346">
        <v>53</v>
      </c>
      <c r="BL65" s="346">
        <v>5656</v>
      </c>
      <c r="BM65" s="346">
        <v>1684</v>
      </c>
      <c r="BN65" s="346">
        <v>1206</v>
      </c>
      <c r="BO65" s="346">
        <v>4774</v>
      </c>
      <c r="BP65" s="346">
        <v>1805</v>
      </c>
      <c r="BQ65" s="352">
        <v>1069</v>
      </c>
      <c r="BR65" s="350" t="s">
        <v>673</v>
      </c>
      <c r="BS65" s="374" t="s">
        <v>673</v>
      </c>
      <c r="BT65" s="346" t="s">
        <v>673</v>
      </c>
      <c r="BU65" s="346">
        <v>209</v>
      </c>
      <c r="BV65" s="349">
        <v>3</v>
      </c>
      <c r="BW65" s="448"/>
      <c r="BX65" s="350">
        <v>90</v>
      </c>
      <c r="BY65" s="346">
        <v>1</v>
      </c>
      <c r="BZ65" s="346">
        <v>12759</v>
      </c>
      <c r="CA65" s="373">
        <v>574</v>
      </c>
      <c r="CB65" s="619">
        <v>2391.1999999999998</v>
      </c>
      <c r="CC65" s="346">
        <v>547</v>
      </c>
      <c r="CD65" s="352">
        <v>378</v>
      </c>
      <c r="CE65" s="350">
        <v>2484</v>
      </c>
      <c r="CF65" s="345">
        <v>412.4</v>
      </c>
      <c r="CG65" s="346">
        <v>706</v>
      </c>
      <c r="CH65" s="353">
        <v>117.2</v>
      </c>
      <c r="CI65" s="184"/>
      <c r="CJ65" s="377">
        <v>449</v>
      </c>
      <c r="CK65" s="377">
        <v>171</v>
      </c>
      <c r="CL65" s="377">
        <v>28373</v>
      </c>
      <c r="CM65" s="377">
        <v>5798</v>
      </c>
      <c r="CN65" s="377">
        <v>6176</v>
      </c>
    </row>
    <row r="66" spans="1:92" ht="15.75" customHeight="1" thickBot="1" x14ac:dyDescent="0.25">
      <c r="A66" s="63" t="s">
        <v>554</v>
      </c>
      <c r="B66" s="448">
        <v>12880</v>
      </c>
      <c r="C66" s="452">
        <v>40.11</v>
      </c>
      <c r="D66" s="210">
        <v>9980</v>
      </c>
      <c r="E66" s="561"/>
      <c r="F66" s="286">
        <v>1</v>
      </c>
      <c r="G66" s="288">
        <v>70</v>
      </c>
      <c r="H66" s="288">
        <v>7</v>
      </c>
      <c r="I66" s="288">
        <v>620</v>
      </c>
      <c r="J66" s="288">
        <v>5</v>
      </c>
      <c r="K66" s="288">
        <v>145</v>
      </c>
      <c r="L66" s="288">
        <v>1</v>
      </c>
      <c r="M66" s="288">
        <v>50</v>
      </c>
      <c r="N66" s="294">
        <v>9</v>
      </c>
      <c r="O66" s="290">
        <v>387</v>
      </c>
      <c r="P66" s="286">
        <v>573</v>
      </c>
      <c r="Q66" s="288">
        <v>0</v>
      </c>
      <c r="R66" s="294">
        <v>0</v>
      </c>
      <c r="S66" s="288">
        <v>4</v>
      </c>
      <c r="T66" s="288">
        <v>6</v>
      </c>
      <c r="U66" s="294">
        <v>482</v>
      </c>
      <c r="V66" s="288">
        <v>1</v>
      </c>
      <c r="W66" s="294">
        <v>21</v>
      </c>
      <c r="X66" s="288">
        <v>2</v>
      </c>
      <c r="Y66" s="294">
        <v>14</v>
      </c>
      <c r="Z66" s="290">
        <v>3</v>
      </c>
      <c r="AA66" s="76"/>
      <c r="AB66" s="286">
        <v>73248</v>
      </c>
      <c r="AC66" s="288">
        <v>14249</v>
      </c>
      <c r="AD66" s="288">
        <v>22425329156</v>
      </c>
      <c r="AE66" s="287">
        <v>99</v>
      </c>
      <c r="AF66" s="290">
        <v>18</v>
      </c>
      <c r="AG66" s="184"/>
      <c r="AH66" s="281">
        <v>80244</v>
      </c>
      <c r="AI66" s="280">
        <v>25</v>
      </c>
      <c r="AJ66" s="284">
        <v>50050</v>
      </c>
      <c r="AK66" s="280">
        <v>32.799999999999997</v>
      </c>
      <c r="AL66" s="284">
        <v>359272</v>
      </c>
      <c r="AM66" s="304">
        <v>93.3</v>
      </c>
      <c r="AN66" s="280">
        <v>38.5</v>
      </c>
      <c r="AO66" s="306">
        <v>54.7</v>
      </c>
      <c r="AP66" s="765"/>
      <c r="AQ66" s="281">
        <v>840</v>
      </c>
      <c r="AR66" s="300">
        <v>6085</v>
      </c>
      <c r="AS66" s="284">
        <v>4409</v>
      </c>
      <c r="AT66" s="284">
        <v>6</v>
      </c>
      <c r="AU66" s="300">
        <v>256</v>
      </c>
      <c r="AV66" s="300">
        <v>220</v>
      </c>
      <c r="AW66" s="300">
        <v>187</v>
      </c>
      <c r="AX66" s="297">
        <v>173</v>
      </c>
      <c r="AY66" s="281">
        <v>83</v>
      </c>
      <c r="AZ66" s="300">
        <v>3832</v>
      </c>
      <c r="BA66" s="300">
        <v>3676</v>
      </c>
      <c r="BB66" s="300">
        <v>3684</v>
      </c>
      <c r="BC66" s="300">
        <v>3399</v>
      </c>
      <c r="BD66" s="284">
        <v>17</v>
      </c>
      <c r="BE66" s="300">
        <v>355</v>
      </c>
      <c r="BF66" s="300">
        <v>940</v>
      </c>
      <c r="BG66" s="297">
        <v>0</v>
      </c>
      <c r="BH66" s="308">
        <v>332</v>
      </c>
      <c r="BI66" s="300">
        <v>936</v>
      </c>
      <c r="BJ66" s="284">
        <v>0</v>
      </c>
      <c r="BK66" s="284">
        <v>30</v>
      </c>
      <c r="BL66" s="300">
        <v>628</v>
      </c>
      <c r="BM66" s="300">
        <v>1943</v>
      </c>
      <c r="BN66" s="300">
        <v>675</v>
      </c>
      <c r="BO66" s="300">
        <v>618</v>
      </c>
      <c r="BP66" s="300">
        <v>1882</v>
      </c>
      <c r="BQ66" s="297">
        <v>643</v>
      </c>
      <c r="BR66" s="281">
        <v>20</v>
      </c>
      <c r="BS66" s="301">
        <v>391</v>
      </c>
      <c r="BT66" s="300">
        <v>194</v>
      </c>
      <c r="BU66" s="300">
        <v>250</v>
      </c>
      <c r="BV66" s="297">
        <v>11</v>
      </c>
      <c r="BW66" s="448"/>
      <c r="BX66" s="1092">
        <v>18</v>
      </c>
      <c r="BY66" s="284">
        <v>0</v>
      </c>
      <c r="BZ66" s="556">
        <v>3583</v>
      </c>
      <c r="CA66" s="284">
        <v>0</v>
      </c>
      <c r="CB66" s="716">
        <v>1115.5999999999999</v>
      </c>
      <c r="CC66" s="284">
        <v>283</v>
      </c>
      <c r="CD66" s="297">
        <v>186</v>
      </c>
      <c r="CE66" s="281">
        <v>938</v>
      </c>
      <c r="CF66" s="280">
        <v>293.10000000000002</v>
      </c>
      <c r="CG66" s="284">
        <v>238</v>
      </c>
      <c r="CH66" s="298">
        <v>74.400000000000006</v>
      </c>
      <c r="CI66" s="184"/>
      <c r="CJ66" s="302">
        <v>187</v>
      </c>
      <c r="CK66" s="302">
        <v>93</v>
      </c>
      <c r="CL66" s="302">
        <v>13983</v>
      </c>
      <c r="CM66" s="302">
        <v>3207</v>
      </c>
      <c r="CN66" s="302">
        <v>5943</v>
      </c>
    </row>
    <row r="67" spans="1:92" s="954" customFormat="1" ht="15.75" customHeight="1" thickTop="1" x14ac:dyDescent="0.2">
      <c r="A67" s="621" t="s">
        <v>555</v>
      </c>
      <c r="B67" s="776">
        <f>SUM(B7:B66)</f>
        <v>406711</v>
      </c>
      <c r="C67" s="775" t="s">
        <v>673</v>
      </c>
      <c r="D67" s="1043">
        <f>SUM(D7:D66)</f>
        <v>317237</v>
      </c>
      <c r="E67" s="561"/>
      <c r="F67" s="776">
        <f>SUM(F7:F66)</f>
        <v>117</v>
      </c>
      <c r="G67" s="775">
        <f t="shared" ref="G67:Z67" si="0">SUM(G7:G66)</f>
        <v>9184</v>
      </c>
      <c r="H67" s="775">
        <f t="shared" si="0"/>
        <v>1176</v>
      </c>
      <c r="I67" s="775">
        <f t="shared" si="0"/>
        <v>84250</v>
      </c>
      <c r="J67" s="775">
        <f t="shared" si="0"/>
        <v>510</v>
      </c>
      <c r="K67" s="775">
        <f t="shared" si="0"/>
        <v>13667</v>
      </c>
      <c r="L67" s="775">
        <f t="shared" si="0"/>
        <v>56</v>
      </c>
      <c r="M67" s="775">
        <f t="shared" si="0"/>
        <v>3295</v>
      </c>
      <c r="N67" s="775">
        <f t="shared" si="0"/>
        <v>919</v>
      </c>
      <c r="O67" s="777">
        <f t="shared" si="0"/>
        <v>45451</v>
      </c>
      <c r="P67" s="778">
        <f t="shared" si="0"/>
        <v>65186</v>
      </c>
      <c r="Q67" s="775">
        <f t="shared" si="0"/>
        <v>397</v>
      </c>
      <c r="R67" s="775">
        <f t="shared" si="0"/>
        <v>16967</v>
      </c>
      <c r="S67" s="775">
        <f t="shared" si="0"/>
        <v>273</v>
      </c>
      <c r="T67" s="775">
        <f t="shared" si="0"/>
        <v>641</v>
      </c>
      <c r="U67" s="775">
        <f t="shared" si="0"/>
        <v>56628</v>
      </c>
      <c r="V67" s="775">
        <f t="shared" si="0"/>
        <v>57</v>
      </c>
      <c r="W67" s="775">
        <f t="shared" si="0"/>
        <v>3326</v>
      </c>
      <c r="X67" s="775">
        <f t="shared" si="0"/>
        <v>161</v>
      </c>
      <c r="Y67" s="775">
        <f t="shared" si="0"/>
        <v>6316</v>
      </c>
      <c r="Z67" s="777">
        <f t="shared" si="0"/>
        <v>451</v>
      </c>
      <c r="AA67" s="76"/>
      <c r="AB67" s="776">
        <f>SUM(AB7:AB66)</f>
        <v>6108849</v>
      </c>
      <c r="AC67" s="775">
        <f>SUM(AC7:AC66)</f>
        <v>1181336</v>
      </c>
      <c r="AD67" s="775">
        <f>SUM(AD7:AD66)</f>
        <v>1648230938153</v>
      </c>
      <c r="AE67" s="775" t="s">
        <v>673</v>
      </c>
      <c r="AF67" s="777">
        <f>SUM(AF7:AF66)</f>
        <v>881</v>
      </c>
      <c r="AG67" s="184"/>
      <c r="AH67" s="778">
        <f>SUM(AH7:AH66)</f>
        <v>4620635</v>
      </c>
      <c r="AI67" s="775" t="s">
        <v>673</v>
      </c>
      <c r="AJ67" s="775">
        <f>SUM(AJ7:AJ66)</f>
        <v>2983775</v>
      </c>
      <c r="AK67" s="775" t="s">
        <v>673</v>
      </c>
      <c r="AL67" s="775">
        <f>SUM(AL7:AL66)</f>
        <v>22859972.404246174</v>
      </c>
      <c r="AM67" s="775" t="s">
        <v>673</v>
      </c>
      <c r="AN67" s="775" t="s">
        <v>673</v>
      </c>
      <c r="AO67" s="777" t="s">
        <v>673</v>
      </c>
      <c r="AP67" s="184"/>
      <c r="AQ67" s="779">
        <f>SUM(AQ7:AQ66)</f>
        <v>104233</v>
      </c>
      <c r="AR67" s="780">
        <f t="shared" ref="AR67:BV67" si="1">SUM(AR7:AR66)</f>
        <v>282131</v>
      </c>
      <c r="AS67" s="780">
        <f t="shared" si="1"/>
        <v>204453</v>
      </c>
      <c r="AT67" s="780">
        <f t="shared" si="1"/>
        <v>960</v>
      </c>
      <c r="AU67" s="780">
        <f t="shared" si="1"/>
        <v>65509</v>
      </c>
      <c r="AV67" s="780">
        <f t="shared" si="1"/>
        <v>34914</v>
      </c>
      <c r="AW67" s="780">
        <f t="shared" si="1"/>
        <v>57283</v>
      </c>
      <c r="AX67" s="781">
        <f t="shared" si="1"/>
        <v>31228</v>
      </c>
      <c r="AY67" s="782">
        <f t="shared" si="1"/>
        <v>2351</v>
      </c>
      <c r="AZ67" s="780">
        <f t="shared" si="1"/>
        <v>126515</v>
      </c>
      <c r="BA67" s="780">
        <f t="shared" si="1"/>
        <v>97507</v>
      </c>
      <c r="BB67" s="780">
        <f t="shared" si="1"/>
        <v>126743</v>
      </c>
      <c r="BC67" s="780">
        <f t="shared" si="1"/>
        <v>92312</v>
      </c>
      <c r="BD67" s="780">
        <f t="shared" si="1"/>
        <v>135</v>
      </c>
      <c r="BE67" s="780">
        <f t="shared" si="1"/>
        <v>5735</v>
      </c>
      <c r="BF67" s="780">
        <f t="shared" si="1"/>
        <v>8492</v>
      </c>
      <c r="BG67" s="781">
        <f t="shared" si="1"/>
        <v>3454</v>
      </c>
      <c r="BH67" s="779">
        <f t="shared" si="1"/>
        <v>4639</v>
      </c>
      <c r="BI67" s="780">
        <f t="shared" si="1"/>
        <v>7514</v>
      </c>
      <c r="BJ67" s="780">
        <f t="shared" si="1"/>
        <v>2828</v>
      </c>
      <c r="BK67" s="780">
        <f t="shared" si="1"/>
        <v>1559</v>
      </c>
      <c r="BL67" s="780">
        <f t="shared" si="1"/>
        <v>90984</v>
      </c>
      <c r="BM67" s="780">
        <f t="shared" si="1"/>
        <v>87199</v>
      </c>
      <c r="BN67" s="780">
        <f t="shared" si="1"/>
        <v>58438</v>
      </c>
      <c r="BO67" s="780">
        <f t="shared" si="1"/>
        <v>72326</v>
      </c>
      <c r="BP67" s="780">
        <f t="shared" si="1"/>
        <v>83857</v>
      </c>
      <c r="BQ67" s="781">
        <f t="shared" si="1"/>
        <v>53067</v>
      </c>
      <c r="BR67" s="782">
        <f t="shared" si="1"/>
        <v>946</v>
      </c>
      <c r="BS67" s="780">
        <f t="shared" si="1"/>
        <v>15008</v>
      </c>
      <c r="BT67" s="780">
        <f t="shared" si="1"/>
        <v>12553</v>
      </c>
      <c r="BU67" s="780">
        <f t="shared" si="1"/>
        <v>2611</v>
      </c>
      <c r="BV67" s="784">
        <f t="shared" si="1"/>
        <v>478</v>
      </c>
      <c r="BW67" s="448"/>
      <c r="BX67" s="784">
        <f>SUM(BX7:BX66)</f>
        <v>1640</v>
      </c>
      <c r="BY67" s="780">
        <f t="shared" ref="BY67:CH67" si="2">SUM(BY7:BY66)</f>
        <v>43</v>
      </c>
      <c r="BZ67" s="780">
        <f t="shared" si="2"/>
        <v>330338</v>
      </c>
      <c r="CA67" s="784">
        <f t="shared" si="2"/>
        <v>15748</v>
      </c>
      <c r="CB67" s="785">
        <f t="shared" si="2"/>
        <v>92550.319600930787</v>
      </c>
      <c r="CC67" s="780">
        <f t="shared" si="2"/>
        <v>19025</v>
      </c>
      <c r="CD67" s="781">
        <f t="shared" si="2"/>
        <v>11954</v>
      </c>
      <c r="CE67" s="782">
        <f t="shared" si="2"/>
        <v>66968</v>
      </c>
      <c r="CF67" s="786">
        <f t="shared" si="2"/>
        <v>18023.975134223692</v>
      </c>
      <c r="CG67" s="780">
        <f t="shared" si="2"/>
        <v>18655</v>
      </c>
      <c r="CH67" s="786">
        <f t="shared" si="2"/>
        <v>4968.6254457705782</v>
      </c>
      <c r="CI67" s="184"/>
      <c r="CJ67" s="787">
        <f>SUM(CJ7:CJ66)</f>
        <v>12769</v>
      </c>
      <c r="CK67" s="787">
        <f>SUM(CK7:CK66)</f>
        <v>3185</v>
      </c>
      <c r="CL67" s="787">
        <f>SUM(CL7:CL66)</f>
        <v>867621</v>
      </c>
      <c r="CM67" s="787">
        <f>SUM(CM7:CM66)</f>
        <v>189858</v>
      </c>
      <c r="CN67" s="787">
        <f>SUM(CN7:CN66)</f>
        <v>201795</v>
      </c>
    </row>
    <row r="68" spans="1:92" ht="15.75" customHeight="1" thickBot="1" x14ac:dyDescent="0.25">
      <c r="A68" s="453" t="s">
        <v>556</v>
      </c>
      <c r="B68" s="788">
        <f>AVERAGE(B7:B66)</f>
        <v>6778.5166666666664</v>
      </c>
      <c r="C68" s="789">
        <f>AVERAGE(C7:C66)</f>
        <v>18.553640492338499</v>
      </c>
      <c r="D68" s="463">
        <f>AVERAGE(D7:D66)</f>
        <v>5287.2833333333338</v>
      </c>
      <c r="E68" s="132"/>
      <c r="F68" s="790">
        <f t="shared" ref="F68:O68" si="3">AVERAGE(F7:F66)</f>
        <v>2.0172413793103448</v>
      </c>
      <c r="G68" s="790">
        <f t="shared" si="3"/>
        <v>158.34482758620689</v>
      </c>
      <c r="H68" s="790">
        <f t="shared" si="3"/>
        <v>19.600000000000001</v>
      </c>
      <c r="I68" s="790">
        <f t="shared" si="3"/>
        <v>1404.1666666666667</v>
      </c>
      <c r="J68" s="790">
        <f t="shared" si="3"/>
        <v>8.7931034482758612</v>
      </c>
      <c r="K68" s="790">
        <f t="shared" si="3"/>
        <v>235.63793103448276</v>
      </c>
      <c r="L68" s="790">
        <f t="shared" si="3"/>
        <v>1.5555555555555556</v>
      </c>
      <c r="M68" s="790">
        <f t="shared" si="3"/>
        <v>91.527777777777771</v>
      </c>
      <c r="N68" s="790">
        <f t="shared" si="3"/>
        <v>15.576271186440678</v>
      </c>
      <c r="O68" s="791">
        <f t="shared" si="3"/>
        <v>770.35593220338978</v>
      </c>
      <c r="P68" s="792">
        <f>AVERAGE(P7:P66)</f>
        <v>1086.4333333333334</v>
      </c>
      <c r="Q68" s="790">
        <f>AVERAGE(Q7:Q66)</f>
        <v>6.7288135593220337</v>
      </c>
      <c r="R68" s="790">
        <f>AVERAGE(R7:R66)</f>
        <v>287.57627118644069</v>
      </c>
      <c r="S68" s="790">
        <f>AVERAGE(S7:S66)</f>
        <v>4.7068965517241379</v>
      </c>
      <c r="T68" s="790">
        <f>AVERAGE(T7:T66)</f>
        <v>10.864406779661017</v>
      </c>
      <c r="U68" s="790">
        <f t="shared" ref="U68:Z68" si="4">AVERAGE(U7:U66)</f>
        <v>959.79661016949149</v>
      </c>
      <c r="V68" s="790">
        <f t="shared" si="4"/>
        <v>1.425</v>
      </c>
      <c r="W68" s="790">
        <f t="shared" si="4"/>
        <v>83.15</v>
      </c>
      <c r="X68" s="790">
        <f t="shared" si="4"/>
        <v>3.3541666666666665</v>
      </c>
      <c r="Y68" s="790">
        <f t="shared" si="4"/>
        <v>131.58333333333334</v>
      </c>
      <c r="Z68" s="791">
        <f t="shared" si="4"/>
        <v>10.25</v>
      </c>
      <c r="AA68" s="76"/>
      <c r="AB68" s="794">
        <f>AVERAGE(AB7:AB66)</f>
        <v>101814.15</v>
      </c>
      <c r="AC68" s="790">
        <f t="shared" ref="AC68:AO68" si="5">AVERAGE(AC7:AC66)</f>
        <v>19688.933333333334</v>
      </c>
      <c r="AD68" s="790">
        <f t="shared" si="5"/>
        <v>27470515635.883335</v>
      </c>
      <c r="AE68" s="795">
        <f t="shared" si="5"/>
        <v>97.664189393746994</v>
      </c>
      <c r="AF68" s="791">
        <f t="shared" si="5"/>
        <v>14.683333333333334</v>
      </c>
      <c r="AG68" s="184"/>
      <c r="AH68" s="792">
        <f t="shared" si="5"/>
        <v>77010.583333333328</v>
      </c>
      <c r="AI68" s="795">
        <f t="shared" si="5"/>
        <v>20.77755944337725</v>
      </c>
      <c r="AJ68" s="790">
        <f t="shared" si="5"/>
        <v>49729.583333333336</v>
      </c>
      <c r="AK68" s="795">
        <f t="shared" si="5"/>
        <v>29.159961865130935</v>
      </c>
      <c r="AL68" s="790">
        <f t="shared" si="5"/>
        <v>380999.54007076955</v>
      </c>
      <c r="AM68" s="795">
        <f t="shared" si="5"/>
        <v>92.212666666666635</v>
      </c>
      <c r="AN68" s="795">
        <f t="shared" si="5"/>
        <v>35.82</v>
      </c>
      <c r="AO68" s="796">
        <f t="shared" si="5"/>
        <v>25.40001666666668</v>
      </c>
      <c r="AP68" s="769"/>
      <c r="AQ68" s="797">
        <f t="shared" ref="AQ68:BC68" si="6">AVERAGE(AQ7:AQ66)</f>
        <v>1737.2166666666667</v>
      </c>
      <c r="AR68" s="554">
        <f t="shared" si="6"/>
        <v>4702.1833333333334</v>
      </c>
      <c r="AS68" s="554">
        <f t="shared" si="6"/>
        <v>3407.55</v>
      </c>
      <c r="AT68" s="554">
        <f t="shared" si="6"/>
        <v>16.842105263157894</v>
      </c>
      <c r="AU68" s="554">
        <f t="shared" si="6"/>
        <v>1149.280701754386</v>
      </c>
      <c r="AV68" s="554">
        <f t="shared" si="6"/>
        <v>612.52631578947364</v>
      </c>
      <c r="AW68" s="554">
        <f t="shared" si="6"/>
        <v>1004.9649122807018</v>
      </c>
      <c r="AX68" s="451">
        <f t="shared" si="6"/>
        <v>547.85964912280701</v>
      </c>
      <c r="AY68" s="798">
        <f t="shared" si="6"/>
        <v>39.847457627118644</v>
      </c>
      <c r="AZ68" s="554">
        <f t="shared" si="6"/>
        <v>2144.3220338983051</v>
      </c>
      <c r="BA68" s="554">
        <f t="shared" si="6"/>
        <v>1652.6610169491526</v>
      </c>
      <c r="BB68" s="554">
        <f t="shared" si="6"/>
        <v>2112.3833333333332</v>
      </c>
      <c r="BC68" s="554">
        <f t="shared" si="6"/>
        <v>1538.5333333333333</v>
      </c>
      <c r="BD68" s="554">
        <f t="shared" ref="BD68:BV68" si="7">AVERAGE(BD7:BD66)</f>
        <v>4.5</v>
      </c>
      <c r="BE68" s="554">
        <f t="shared" si="7"/>
        <v>191.16666666666666</v>
      </c>
      <c r="BF68" s="554">
        <f t="shared" si="7"/>
        <v>283.06666666666666</v>
      </c>
      <c r="BG68" s="451">
        <f t="shared" si="7"/>
        <v>115.13333333333334</v>
      </c>
      <c r="BH68" s="797">
        <f t="shared" si="7"/>
        <v>149.64516129032259</v>
      </c>
      <c r="BI68" s="800">
        <f t="shared" si="7"/>
        <v>242.38709677419354</v>
      </c>
      <c r="BJ68" s="554">
        <f t="shared" si="7"/>
        <v>88.375</v>
      </c>
      <c r="BK68" s="800">
        <f t="shared" si="7"/>
        <v>26.879310344827587</v>
      </c>
      <c r="BL68" s="800">
        <f t="shared" si="7"/>
        <v>1568.6896551724137</v>
      </c>
      <c r="BM68" s="800">
        <f t="shared" si="7"/>
        <v>1503.4310344827586</v>
      </c>
      <c r="BN68" s="800">
        <f t="shared" si="7"/>
        <v>1007.551724137931</v>
      </c>
      <c r="BO68" s="800">
        <f t="shared" si="7"/>
        <v>1247</v>
      </c>
      <c r="BP68" s="800">
        <f t="shared" si="7"/>
        <v>1445.8103448275863</v>
      </c>
      <c r="BQ68" s="451">
        <f t="shared" si="7"/>
        <v>914.94827586206895</v>
      </c>
      <c r="BR68" s="798">
        <f t="shared" si="7"/>
        <v>18.192307692307693</v>
      </c>
      <c r="BS68" s="554">
        <f t="shared" si="7"/>
        <v>288.61538461538464</v>
      </c>
      <c r="BT68" s="554">
        <f t="shared" si="7"/>
        <v>236.84905660377359</v>
      </c>
      <c r="BU68" s="554">
        <f t="shared" si="7"/>
        <v>49.264150943396224</v>
      </c>
      <c r="BV68" s="799">
        <f t="shared" si="7"/>
        <v>9.1923076923076916</v>
      </c>
      <c r="BW68" s="448"/>
      <c r="BX68" s="801">
        <f>AVERAGE(BX7:BX66)</f>
        <v>27.333333333333332</v>
      </c>
      <c r="BY68" s="554">
        <f t="shared" ref="BY68:CF68" si="8">AVERAGE(BY7:BY66)</f>
        <v>0.93478260869565222</v>
      </c>
      <c r="BZ68" s="554">
        <f t="shared" si="8"/>
        <v>5505.6333333333332</v>
      </c>
      <c r="CA68" s="801">
        <f t="shared" si="8"/>
        <v>342.3478260869565</v>
      </c>
      <c r="CB68" s="461">
        <f t="shared" si="8"/>
        <v>1542.5053266821799</v>
      </c>
      <c r="CC68" s="554">
        <f t="shared" si="8"/>
        <v>317.08333333333331</v>
      </c>
      <c r="CD68" s="451">
        <f t="shared" si="8"/>
        <v>199.23333333333332</v>
      </c>
      <c r="CE68" s="798">
        <f t="shared" si="8"/>
        <v>1116.1333333333334</v>
      </c>
      <c r="CF68" s="452">
        <f t="shared" si="8"/>
        <v>300.39958557039489</v>
      </c>
      <c r="CG68" s="554">
        <f>AVERAGE(CG7:CG66)</f>
        <v>310.91666666666669</v>
      </c>
      <c r="CH68" s="452">
        <f>AVERAGE(CH7:CH66)</f>
        <v>82.810424096176305</v>
      </c>
      <c r="CI68" s="184"/>
      <c r="CJ68" s="802">
        <f>AVERAGE(CJ7:CJ66)</f>
        <v>212.81666666666666</v>
      </c>
      <c r="CK68" s="802">
        <f>AVERAGE(CK7:CK66)</f>
        <v>53.983050847457626</v>
      </c>
      <c r="CL68" s="802">
        <f>AVERAGE(CL7:CL66)</f>
        <v>14460.35</v>
      </c>
      <c r="CM68" s="802">
        <f>AVERAGE(CM7:CM66)</f>
        <v>3164.3</v>
      </c>
      <c r="CN68" s="802">
        <f>AVERAGE(CN7:CN66)</f>
        <v>3363.25</v>
      </c>
    </row>
    <row r="69" spans="1:92" s="180" customFormat="1" ht="13.2" customHeight="1" thickTop="1" x14ac:dyDescent="0.2">
      <c r="A69" s="180" t="s">
        <v>306</v>
      </c>
      <c r="B69" s="1279" t="s">
        <v>833</v>
      </c>
      <c r="C69" s="1279"/>
      <c r="D69" s="1279"/>
      <c r="E69" s="1067"/>
      <c r="F69" s="66" t="s">
        <v>834</v>
      </c>
      <c r="G69" s="126"/>
      <c r="H69" s="126"/>
      <c r="I69" s="126"/>
      <c r="J69" s="126"/>
      <c r="K69" s="126"/>
      <c r="L69" s="126"/>
      <c r="M69" s="126"/>
      <c r="N69" s="1067"/>
      <c r="O69" s="1068"/>
      <c r="P69" s="1068"/>
      <c r="Q69" s="218"/>
      <c r="R69" s="219"/>
      <c r="S69" s="219"/>
      <c r="T69" s="219"/>
      <c r="U69" s="219"/>
      <c r="V69" s="219"/>
      <c r="W69" s="219"/>
      <c r="X69" s="219"/>
      <c r="Y69" s="219"/>
      <c r="Z69" s="219"/>
      <c r="AA69" s="219"/>
      <c r="AB69" s="1279" t="s">
        <v>836</v>
      </c>
      <c r="AC69" s="1222"/>
      <c r="AD69" s="1222"/>
      <c r="AE69" s="1222"/>
      <c r="AF69" s="1222"/>
      <c r="AG69" s="677"/>
      <c r="AH69" s="66" t="s">
        <v>837</v>
      </c>
      <c r="AI69" s="126"/>
      <c r="AJ69" s="126"/>
      <c r="AK69" s="126"/>
      <c r="AL69" s="126"/>
      <c r="AM69" s="126"/>
      <c r="AN69" s="66"/>
      <c r="AQ69" s="1175" t="s">
        <v>840</v>
      </c>
      <c r="AR69" s="1221"/>
      <c r="AS69" s="1222"/>
      <c r="AT69" s="1175"/>
      <c r="AU69" s="1221"/>
      <c r="AV69" s="1221"/>
      <c r="AW69" s="1221"/>
      <c r="AX69" s="1222"/>
      <c r="AY69" s="1175"/>
      <c r="AZ69" s="1221"/>
      <c r="BA69" s="1221"/>
      <c r="BB69" s="1221"/>
      <c r="BC69" s="1222"/>
      <c r="BD69" s="126"/>
      <c r="BE69" s="677"/>
      <c r="BF69" s="677"/>
      <c r="BG69" s="677"/>
      <c r="BH69" s="677"/>
      <c r="BI69" s="677"/>
      <c r="BJ69" s="677"/>
      <c r="BK69" s="1175"/>
      <c r="BL69" s="1221"/>
      <c r="BM69" s="1221"/>
      <c r="BN69" s="1221"/>
      <c r="BO69" s="1221"/>
      <c r="BP69" s="1221"/>
      <c r="BQ69" s="1222"/>
      <c r="BR69" s="66" t="s">
        <v>633</v>
      </c>
      <c r="BS69" s="66"/>
      <c r="BT69" s="677"/>
      <c r="BU69" s="220"/>
      <c r="BV69" s="220"/>
      <c r="BW69" s="220"/>
      <c r="BX69" s="66" t="s">
        <v>834</v>
      </c>
      <c r="BY69" s="1069"/>
      <c r="BZ69" s="1069"/>
      <c r="CB69" s="66"/>
      <c r="CC69" s="1062"/>
      <c r="CD69" s="1062"/>
      <c r="CE69" s="66"/>
      <c r="CF69" s="221"/>
      <c r="CG69" s="220"/>
      <c r="CH69" s="221"/>
      <c r="CI69" s="219"/>
      <c r="CJ69" s="66" t="s">
        <v>843</v>
      </c>
      <c r="CK69" s="66"/>
      <c r="CL69" s="66" t="s">
        <v>732</v>
      </c>
      <c r="CM69" s="66"/>
      <c r="CN69" s="66"/>
    </row>
    <row r="70" spans="1:92" s="180" customFormat="1" ht="13.2" customHeight="1" x14ac:dyDescent="0.2">
      <c r="B70" s="1222"/>
      <c r="C70" s="1222"/>
      <c r="D70" s="1222"/>
      <c r="F70" s="1067" t="s">
        <v>835</v>
      </c>
      <c r="N70" s="1067"/>
      <c r="O70" s="1068"/>
      <c r="P70" s="1068"/>
      <c r="Q70" s="66"/>
      <c r="R70" s="1062"/>
      <c r="AB70" s="1222"/>
      <c r="AC70" s="1222"/>
      <c r="AD70" s="1222"/>
      <c r="AE70" s="1222"/>
      <c r="AF70" s="1222"/>
      <c r="AG70" s="677"/>
      <c r="AH70" s="66" t="s">
        <v>838</v>
      </c>
      <c r="AI70" s="126"/>
      <c r="AJ70" s="126"/>
      <c r="AK70" s="126"/>
      <c r="AL70" s="126"/>
      <c r="AM70" s="126"/>
      <c r="AQ70" s="116"/>
      <c r="AR70" s="116"/>
      <c r="AS70" s="116"/>
      <c r="AT70" s="116"/>
      <c r="AU70" s="116"/>
      <c r="AV70" s="116"/>
      <c r="AW70" s="116"/>
      <c r="AX70" s="116"/>
      <c r="AY70" s="116"/>
      <c r="AZ70" s="116"/>
      <c r="BA70" s="116"/>
      <c r="BB70" s="116"/>
      <c r="BC70" s="116"/>
      <c r="BD70" s="116"/>
      <c r="BE70" s="116"/>
      <c r="BF70" s="116"/>
      <c r="BG70" s="116"/>
      <c r="BH70" s="116"/>
      <c r="BI70" s="116"/>
      <c r="BJ70" s="116"/>
      <c r="BK70" s="116"/>
      <c r="BL70" s="116"/>
      <c r="BM70" s="116"/>
      <c r="BN70" s="116"/>
      <c r="BO70" s="116"/>
      <c r="BP70" s="116"/>
      <c r="BQ70" s="116"/>
      <c r="BR70" s="116" t="s">
        <v>881</v>
      </c>
      <c r="BS70" s="116"/>
      <c r="BT70" s="116"/>
      <c r="BU70" s="1070"/>
      <c r="BV70" s="1070"/>
      <c r="BW70" s="1070"/>
      <c r="BX70" s="66" t="s">
        <v>841</v>
      </c>
      <c r="BY70" s="222"/>
      <c r="BZ70" s="222"/>
      <c r="CA70" s="1071"/>
      <c r="CB70" s="66"/>
      <c r="CC70" s="1070"/>
      <c r="CE70" s="66"/>
      <c r="CF70" s="66"/>
      <c r="CJ70" s="66" t="s">
        <v>739</v>
      </c>
      <c r="CK70" s="66"/>
      <c r="CL70" s="66"/>
      <c r="CM70" s="66"/>
      <c r="CN70" s="66"/>
    </row>
    <row r="71" spans="1:92" s="180" customFormat="1" ht="13.95" customHeight="1" x14ac:dyDescent="0.2">
      <c r="B71" s="1072"/>
      <c r="F71" s="1067" t="s">
        <v>588</v>
      </c>
      <c r="L71" s="1062"/>
      <c r="M71" s="1062"/>
      <c r="N71" s="1067"/>
      <c r="O71" s="1068"/>
      <c r="P71" s="1068"/>
      <c r="R71" s="1062"/>
      <c r="AB71" s="1222"/>
      <c r="AC71" s="1222"/>
      <c r="AD71" s="1222"/>
      <c r="AE71" s="1222"/>
      <c r="AF71" s="1222"/>
      <c r="AG71" s="677"/>
      <c r="AH71" s="66" t="s">
        <v>839</v>
      </c>
      <c r="AI71" s="126"/>
      <c r="AJ71" s="126"/>
      <c r="AK71" s="126"/>
      <c r="AL71" s="126"/>
      <c r="AM71" s="126"/>
      <c r="AQ71" s="116"/>
      <c r="AR71" s="116"/>
      <c r="AS71" s="116"/>
      <c r="AT71" s="116"/>
      <c r="AU71" s="116"/>
      <c r="AV71" s="116"/>
      <c r="AW71" s="116"/>
      <c r="AX71" s="116"/>
      <c r="AY71" s="116"/>
      <c r="AZ71" s="116"/>
      <c r="BA71" s="116"/>
      <c r="BB71" s="116"/>
      <c r="BC71" s="116"/>
      <c r="BD71" s="116"/>
      <c r="BE71" s="116"/>
      <c r="BF71" s="116"/>
      <c r="BG71" s="116"/>
      <c r="BH71" s="116"/>
      <c r="BI71" s="116"/>
      <c r="BJ71" s="116"/>
      <c r="BK71" s="116"/>
      <c r="BL71" s="116"/>
      <c r="BM71" s="116"/>
      <c r="BN71" s="116"/>
      <c r="BO71" s="116"/>
      <c r="BP71" s="116"/>
      <c r="BQ71" s="116"/>
      <c r="BR71" s="116"/>
      <c r="BS71" s="116"/>
      <c r="BT71" s="116"/>
      <c r="BU71" s="1070"/>
      <c r="BV71" s="1070"/>
      <c r="BW71" s="1070"/>
      <c r="BX71" s="66" t="s">
        <v>842</v>
      </c>
      <c r="BZ71" s="223"/>
      <c r="CB71" s="126"/>
      <c r="CD71" s="1073"/>
      <c r="CF71" s="1073"/>
      <c r="CG71" s="1073"/>
      <c r="CH71" s="1073"/>
      <c r="CJ71" s="66" t="s">
        <v>740</v>
      </c>
      <c r="CK71" s="66"/>
      <c r="CL71" s="66"/>
      <c r="CM71" s="66"/>
      <c r="CN71" s="66"/>
    </row>
    <row r="72" spans="1:92" s="180" customFormat="1" ht="13.2" customHeight="1" x14ac:dyDescent="0.2">
      <c r="B72" s="66"/>
      <c r="F72" s="1067" t="s">
        <v>688</v>
      </c>
      <c r="L72" s="1062"/>
      <c r="M72" s="1062"/>
      <c r="N72" s="1067"/>
      <c r="O72" s="1068"/>
      <c r="P72" s="1068"/>
      <c r="Q72" s="1062"/>
      <c r="R72" s="1062"/>
      <c r="AB72" s="1222"/>
      <c r="AC72" s="1222"/>
      <c r="AD72" s="1222"/>
      <c r="AE72" s="1222"/>
      <c r="AF72" s="1222"/>
      <c r="AG72" s="677"/>
      <c r="AH72" s="679"/>
      <c r="AI72" s="679"/>
      <c r="AJ72" s="679"/>
      <c r="AK72" s="679"/>
      <c r="AL72" s="679"/>
      <c r="AM72" s="679"/>
      <c r="AQ72" s="116"/>
      <c r="AR72" s="116"/>
      <c r="AS72" s="230"/>
      <c r="AT72" s="116"/>
      <c r="AU72" s="116"/>
      <c r="AV72" s="116"/>
      <c r="AW72" s="116"/>
      <c r="AX72" s="230"/>
      <c r="AY72" s="116"/>
      <c r="AZ72" s="116"/>
      <c r="BA72" s="116"/>
      <c r="BB72" s="116"/>
      <c r="BC72" s="230"/>
      <c r="BD72" s="116"/>
      <c r="BE72" s="116"/>
      <c r="BF72" s="116"/>
      <c r="BG72" s="116"/>
      <c r="BH72" s="116"/>
      <c r="BI72" s="116"/>
      <c r="BJ72" s="230"/>
      <c r="BK72" s="116"/>
      <c r="BL72" s="116"/>
      <c r="BM72" s="116"/>
      <c r="BN72" s="116"/>
      <c r="BO72" s="116"/>
      <c r="BP72" s="116"/>
      <c r="BQ72" s="230"/>
      <c r="BR72" s="116"/>
      <c r="BS72" s="116"/>
      <c r="BT72" s="116"/>
      <c r="BU72" s="1070"/>
      <c r="BV72" s="1070"/>
      <c r="BW72" s="1070"/>
      <c r="BX72" s="1063" t="s">
        <v>790</v>
      </c>
      <c r="BY72" s="1070"/>
      <c r="BZ72" s="1070"/>
      <c r="CA72" s="1070"/>
      <c r="CB72" s="1070"/>
      <c r="CC72" s="1070"/>
      <c r="CD72" s="1073"/>
      <c r="CE72" s="1073"/>
      <c r="CF72" s="1073"/>
      <c r="CG72" s="1073"/>
      <c r="CH72" s="1073"/>
      <c r="CJ72" s="66" t="s">
        <v>766</v>
      </c>
      <c r="CK72" s="66"/>
      <c r="CL72" s="66"/>
      <c r="CM72" s="66"/>
      <c r="CN72" s="66"/>
    </row>
    <row r="73" spans="1:92" s="180" customFormat="1" ht="10.8" x14ac:dyDescent="0.2">
      <c r="F73" s="1067" t="s">
        <v>689</v>
      </c>
      <c r="N73" s="66"/>
      <c r="P73" s="1068"/>
      <c r="AB73" s="677"/>
      <c r="AC73" s="677"/>
      <c r="AD73" s="677"/>
      <c r="AE73" s="677"/>
      <c r="AF73" s="677"/>
      <c r="AG73" s="677"/>
      <c r="AI73" s="230"/>
      <c r="AJ73" s="230"/>
      <c r="AK73" s="230"/>
      <c r="AL73" s="230"/>
      <c r="AM73" s="230"/>
      <c r="BZ73" s="223"/>
      <c r="CB73" s="225"/>
      <c r="CJ73" s="66"/>
      <c r="CK73" s="66"/>
      <c r="CL73" s="66"/>
      <c r="CM73" s="66"/>
      <c r="CN73" s="66"/>
    </row>
    <row r="74" spans="1:92" s="180" customFormat="1" ht="10.8" x14ac:dyDescent="0.2">
      <c r="F74" s="1067" t="s">
        <v>690</v>
      </c>
      <c r="N74" s="66"/>
      <c r="P74" s="1068"/>
      <c r="AH74" s="230"/>
      <c r="AI74" s="230"/>
      <c r="AJ74" s="230"/>
      <c r="AK74" s="230"/>
      <c r="AL74" s="230"/>
      <c r="AM74" s="230"/>
      <c r="AN74" s="677"/>
      <c r="BZ74" s="223"/>
      <c r="CB74" s="225"/>
      <c r="CE74" s="677"/>
      <c r="CF74" s="677"/>
      <c r="CG74" s="677"/>
      <c r="CH74" s="677"/>
      <c r="CJ74" s="66"/>
      <c r="CK74" s="66"/>
      <c r="CL74" s="66"/>
      <c r="CM74" s="66"/>
      <c r="CN74" s="66"/>
    </row>
    <row r="75" spans="1:92" s="180" customFormat="1" ht="10.8" x14ac:dyDescent="0.2">
      <c r="B75" s="677"/>
      <c r="F75" s="66" t="s">
        <v>691</v>
      </c>
      <c r="P75" s="1068"/>
      <c r="BZ75" s="223"/>
      <c r="CB75" s="225"/>
    </row>
    <row r="76" spans="1:92" s="180" customFormat="1" ht="10.8" x14ac:dyDescent="0.2">
      <c r="F76" s="66" t="s">
        <v>692</v>
      </c>
      <c r="P76" s="1068"/>
      <c r="BZ76" s="223"/>
      <c r="CB76" s="225"/>
    </row>
    <row r="77" spans="1:92" s="180" customFormat="1" ht="10.8" x14ac:dyDescent="0.2">
      <c r="B77" s="224"/>
      <c r="C77" s="224"/>
      <c r="D77" s="224"/>
      <c r="E77" s="224"/>
      <c r="F77" s="66" t="s">
        <v>648</v>
      </c>
      <c r="G77" s="224"/>
      <c r="H77" s="224"/>
      <c r="J77" s="224"/>
      <c r="P77" s="172"/>
      <c r="AB77" s="224"/>
      <c r="AC77" s="224"/>
      <c r="AD77" s="224"/>
      <c r="AE77" s="224"/>
      <c r="AF77" s="224"/>
      <c r="AG77" s="224"/>
      <c r="BZ77" s="223"/>
      <c r="CB77" s="225"/>
    </row>
    <row r="78" spans="1:92" s="180" customFormat="1" x14ac:dyDescent="0.2">
      <c r="B78" s="224"/>
      <c r="C78" s="224"/>
      <c r="D78" s="224"/>
      <c r="E78" s="224"/>
      <c r="F78" s="962"/>
      <c r="G78" s="962"/>
      <c r="H78" s="962"/>
      <c r="I78"/>
      <c r="J78" s="962"/>
      <c r="K78"/>
      <c r="L78"/>
      <c r="M78"/>
      <c r="N78"/>
      <c r="O78"/>
      <c r="P78" s="172"/>
      <c r="AB78" s="224"/>
      <c r="AC78" s="224"/>
      <c r="AD78" s="224"/>
      <c r="AE78" s="224"/>
      <c r="AF78" s="224"/>
      <c r="AG78" s="224"/>
      <c r="BZ78" s="223"/>
      <c r="CB78" s="225"/>
    </row>
    <row r="79" spans="1:92" x14ac:dyDescent="0.2">
      <c r="B79" s="962"/>
      <c r="C79" s="962"/>
      <c r="D79" s="962"/>
      <c r="E79" s="962"/>
      <c r="F79" s="962"/>
      <c r="G79" s="962"/>
      <c r="H79" s="962"/>
      <c r="J79" s="962"/>
      <c r="P79" s="172"/>
      <c r="AB79" s="962"/>
      <c r="AC79" s="962"/>
      <c r="AD79" s="962"/>
      <c r="AE79" s="962"/>
      <c r="AF79" s="962"/>
      <c r="AG79" s="962"/>
    </row>
    <row r="80" spans="1:92" x14ac:dyDescent="0.2">
      <c r="B80" s="962"/>
      <c r="C80" s="962"/>
      <c r="D80" s="962"/>
      <c r="E80" s="962"/>
      <c r="P80" s="172"/>
      <c r="AB80" s="962"/>
      <c r="AC80" s="962"/>
      <c r="AD80" s="962"/>
      <c r="AE80" s="962"/>
      <c r="AF80" s="962"/>
      <c r="AG80" s="962"/>
    </row>
    <row r="81" spans="16:16" x14ac:dyDescent="0.2">
      <c r="P81" s="172"/>
    </row>
    <row r="138" spans="1:92" ht="14.4" x14ac:dyDescent="0.2">
      <c r="F138" s="162"/>
      <c r="G138" s="162"/>
      <c r="H138" s="162"/>
      <c r="I138" s="162"/>
      <c r="J138" s="162"/>
      <c r="K138" s="162"/>
      <c r="L138" s="162"/>
      <c r="M138" s="162"/>
      <c r="N138" s="162"/>
      <c r="O138" s="162"/>
    </row>
    <row r="139" spans="1:92" ht="24.75" customHeight="1" x14ac:dyDescent="0.2">
      <c r="A139" s="162"/>
      <c r="B139" s="162"/>
      <c r="C139" s="162"/>
      <c r="D139" s="162"/>
      <c r="E139" s="162"/>
      <c r="P139" s="162"/>
      <c r="Q139" s="1224"/>
      <c r="R139" s="1224"/>
      <c r="S139" s="1224"/>
      <c r="T139" s="1224"/>
      <c r="U139" s="1224"/>
      <c r="V139" s="1224"/>
      <c r="W139" s="1224"/>
      <c r="X139" s="1224"/>
      <c r="Y139" s="1224"/>
      <c r="Z139" s="1224"/>
      <c r="AA139" s="162"/>
      <c r="AB139" s="1224"/>
      <c r="AC139" s="1224"/>
      <c r="AD139" s="1224"/>
      <c r="AE139" s="1224"/>
      <c r="AF139" s="1224"/>
      <c r="AG139" s="162"/>
      <c r="AH139" s="1224"/>
      <c r="AI139" s="1224"/>
      <c r="AJ139" s="1224"/>
      <c r="AK139" s="1224"/>
      <c r="AL139" s="1224"/>
      <c r="AM139" s="1224"/>
      <c r="AN139" s="1224"/>
      <c r="AO139" s="1224"/>
      <c r="AP139" s="162"/>
      <c r="AQ139" s="1224"/>
      <c r="AR139" s="1224"/>
      <c r="AS139" s="1224"/>
      <c r="AT139" s="1224"/>
      <c r="AU139" s="1224"/>
      <c r="AV139" s="1224"/>
      <c r="AW139" s="1224"/>
      <c r="AX139" s="1224"/>
      <c r="AY139" s="1224"/>
      <c r="AZ139" s="1224"/>
      <c r="BA139" s="1224"/>
      <c r="BB139" s="1224"/>
      <c r="BC139" s="1224"/>
      <c r="BD139" s="1224"/>
      <c r="BE139" s="1224"/>
      <c r="BF139" s="1224"/>
      <c r="BG139" s="1224"/>
      <c r="BH139" s="1224"/>
      <c r="BI139" s="1224"/>
      <c r="BJ139" s="1224"/>
      <c r="BK139" s="1224"/>
      <c r="BL139" s="1224"/>
      <c r="BM139" s="1224"/>
      <c r="BN139" s="1224"/>
      <c r="BO139" s="1224"/>
      <c r="BP139" s="1224"/>
      <c r="BQ139" s="1224"/>
      <c r="BR139" s="1224"/>
      <c r="BS139" s="1224"/>
      <c r="BT139" s="1224"/>
      <c r="BU139" s="1224"/>
      <c r="BV139" s="1224"/>
      <c r="BW139" s="162"/>
      <c r="BX139" s="1224"/>
      <c r="BY139" s="1224"/>
      <c r="BZ139" s="1224"/>
      <c r="CA139" s="1224"/>
      <c r="CB139" s="1224"/>
      <c r="CC139" s="1224"/>
      <c r="CD139" s="1224"/>
      <c r="CE139" s="1224"/>
      <c r="CF139" s="1224"/>
      <c r="CG139" s="1224"/>
      <c r="CH139" s="1224"/>
      <c r="CI139" s="1224"/>
      <c r="CJ139" s="1224"/>
      <c r="CK139" s="1224"/>
      <c r="CL139" s="1224"/>
      <c r="CM139" s="162"/>
      <c r="CN139" s="162"/>
    </row>
  </sheetData>
  <customSheetViews>
    <customSheetView guid="{CFB8F6A3-286B-44DA-98E2-E06FA9DC17D9}" scale="90" showGridLines="0">
      <pane xSplit="1" ySplit="6" topLeftCell="B46" activePane="bottomRight" state="frozen"/>
      <selection pane="bottomRight" activeCell="A7" sqref="A7:A54"/>
      <colBreaks count="9" manualBreakCount="9">
        <brk id="13" max="73" man="1"/>
        <brk id="23" max="73" man="1"/>
        <brk id="29" max="73" man="1"/>
        <brk id="38" max="73" man="1"/>
        <brk id="47" max="73" man="1"/>
        <brk id="57" max="73" man="1"/>
        <brk id="68" max="73" man="1"/>
        <brk id="79" max="73" man="1"/>
        <brk id="90" max="1048575" man="1"/>
      </colBreaks>
      <pageMargins left="0.62992125984251968" right="0.55118110236220474" top="0.78740157480314965" bottom="0.19685039370078741" header="0.74803149606299213" footer="0.19685039370078741"/>
      <pageSetup paperSize="9" scale="80" firstPageNumber="8" orientation="portrait" useFirstPageNumber="1"/>
      <headerFooter alignWithMargins="0"/>
    </customSheetView>
    <customSheetView guid="{429188B7-F8E8-41E0-BAA6-8F869C883D4F}" showGridLines="0">
      <pane xSplit="1" ySplit="6" topLeftCell="B7" activePane="bottomRight" state="frozen"/>
      <selection pane="bottomRight" activeCell="A2" sqref="A2"/>
      <colBreaks count="9" manualBreakCount="9">
        <brk id="15" min="1" max="75" man="1"/>
        <brk id="27" min="1" max="75" man="1"/>
        <brk id="33" min="1" max="75" man="1"/>
        <brk id="42" min="1" max="75" man="1"/>
        <brk id="50" min="1" max="75" man="1"/>
        <brk id="62" min="1" max="75" man="1"/>
        <brk id="75" min="1" max="75" man="1"/>
        <brk id="87" min="1" max="75" man="1"/>
        <brk id="93" max="1048575" man="1"/>
      </colBreaks>
      <pageMargins left="0.74803149606299202" right="0.23622047244094502" top="0.88" bottom="0.39370078740157499" header="0.59055118110236204" footer="0.31496062992126"/>
      <pageSetup paperSize="8" scale="96" firstPageNumber="8" orientation="portrait"/>
      <headerFooter alignWithMargins="0">
        <oddHeader>&amp;L&amp;"ＭＳ Ｐゴシック,太字"&amp;16 ３　保健・福祉</oddHeader>
      </headerFooter>
    </customSheetView>
  </customSheetViews>
  <mergeCells count="81">
    <mergeCell ref="C4:C5"/>
    <mergeCell ref="BB4:BC4"/>
    <mergeCell ref="F3:G3"/>
    <mergeCell ref="J3:K3"/>
    <mergeCell ref="Z3:Z5"/>
    <mergeCell ref="D3:D5"/>
    <mergeCell ref="AU4:AV4"/>
    <mergeCell ref="AT3:AX3"/>
    <mergeCell ref="AW4:AX4"/>
    <mergeCell ref="AZ4:BA4"/>
    <mergeCell ref="AY3:BC3"/>
    <mergeCell ref="AK4:AK5"/>
    <mergeCell ref="AI4:AI5"/>
    <mergeCell ref="B69:D70"/>
    <mergeCell ref="G4:G5"/>
    <mergeCell ref="M4:M5"/>
    <mergeCell ref="U4:U5"/>
    <mergeCell ref="AB69:AF72"/>
    <mergeCell ref="AD3:AD5"/>
    <mergeCell ref="AC3:AC5"/>
    <mergeCell ref="V3:W3"/>
    <mergeCell ref="H3:I3"/>
    <mergeCell ref="I4:I5"/>
    <mergeCell ref="N3:N5"/>
    <mergeCell ref="K4:K5"/>
    <mergeCell ref="P3:P5"/>
    <mergeCell ref="O4:O5"/>
    <mergeCell ref="W4:W5"/>
    <mergeCell ref="B3:C3"/>
    <mergeCell ref="AB139:AF139"/>
    <mergeCell ref="AH139:AO139"/>
    <mergeCell ref="AO3:AO5"/>
    <mergeCell ref="AN3:AN5"/>
    <mergeCell ref="L3:M3"/>
    <mergeCell ref="Q139:Z139"/>
    <mergeCell ref="Q3:R3"/>
    <mergeCell ref="AF3:AF5"/>
    <mergeCell ref="AB3:AB5"/>
    <mergeCell ref="AE3:AE5"/>
    <mergeCell ref="Y4:Y5"/>
    <mergeCell ref="X3:Y3"/>
    <mergeCell ref="R4:R5"/>
    <mergeCell ref="T3:U3"/>
    <mergeCell ref="S3:S5"/>
    <mergeCell ref="AM3:AM5"/>
    <mergeCell ref="AQ3:AS3"/>
    <mergeCell ref="BD3:BG3"/>
    <mergeCell ref="BH3:BJ3"/>
    <mergeCell ref="CK3:CK5"/>
    <mergeCell ref="AQ4:AQ5"/>
    <mergeCell ref="AS4:AS5"/>
    <mergeCell ref="CA4:CA5"/>
    <mergeCell ref="BH4:BJ4"/>
    <mergeCell ref="BR3:BT3"/>
    <mergeCell ref="AR4:AR5"/>
    <mergeCell ref="BO4:BQ4"/>
    <mergeCell ref="BE4:BG4"/>
    <mergeCell ref="BU3:BU5"/>
    <mergeCell ref="BZ3:CA3"/>
    <mergeCell ref="BK3:BQ3"/>
    <mergeCell ref="CB3:CB5"/>
    <mergeCell ref="CN3:CN5"/>
    <mergeCell ref="CL3:CL5"/>
    <mergeCell ref="CE4:CE5"/>
    <mergeCell ref="CM3:CM5"/>
    <mergeCell ref="BK69:BQ69"/>
    <mergeCell ref="AT69:AX69"/>
    <mergeCell ref="AY69:BC69"/>
    <mergeCell ref="BL4:BN4"/>
    <mergeCell ref="CE139:CL139"/>
    <mergeCell ref="BY4:BY5"/>
    <mergeCell ref="CJ3:CJ5"/>
    <mergeCell ref="AQ139:BV139"/>
    <mergeCell ref="BX139:CD139"/>
    <mergeCell ref="AQ69:AS69"/>
    <mergeCell ref="CF4:CF5"/>
    <mergeCell ref="CG4:CG5"/>
    <mergeCell ref="CH4:CH5"/>
    <mergeCell ref="BV3:BV5"/>
    <mergeCell ref="CC3:CC5"/>
    <mergeCell ref="CD3:CD5"/>
  </mergeCells>
  <phoneticPr fontId="2"/>
  <dataValidations count="2">
    <dataValidation imeMode="disabled" allowBlank="1" showInputMessage="1" showErrorMessage="1" sqref="B7:CB66 CD7:CN66 CC7:CC29 CC31:CC66" xr:uid="{00000000-0002-0000-0400-000000000000}"/>
    <dataValidation allowBlank="1" showErrorMessage="1" sqref="CC30" xr:uid="{00000000-0002-0000-0400-000001000000}">
      <formula1>0</formula1>
      <formula2>0</formula2>
    </dataValidation>
  </dataValidations>
  <pageMargins left="0.74803149606299202" right="0.23622047244094502" top="0.88" bottom="0.39370078740157499" header="0.59055118110236204" footer="0.31496062992126"/>
  <pageSetup paperSize="8" scale="96" firstPageNumber="8" orientation="portrait" r:id="rId1"/>
  <headerFooter alignWithMargins="0">
    <oddHeader>&amp;L&amp;"ＭＳ Ｐゴシック,太字"&amp;16 ３　保健・福祉</oddHeader>
  </headerFooter>
  <colBreaks count="9" manualBreakCount="9">
    <brk id="15" min="1" max="75" man="1"/>
    <brk id="27" min="1" max="75" man="1"/>
    <brk id="33" min="1" max="75" man="1"/>
    <brk id="42" min="1" max="75" man="1"/>
    <brk id="50" min="1" max="75" man="1"/>
    <brk id="62" min="1" max="75" man="1"/>
    <brk id="75" min="1" max="75" man="1"/>
    <brk id="87" min="1" max="75" man="1"/>
    <brk id="93"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BQ148"/>
  <sheetViews>
    <sheetView showGridLines="0" zoomScaleNormal="100" zoomScaleSheetLayoutView="90" workbookViewId="0">
      <pane xSplit="1" ySplit="6" topLeftCell="H7" activePane="bottomRight" state="frozen"/>
      <selection pane="topRight" activeCell="B1" sqref="B1"/>
      <selection pane="bottomLeft" activeCell="A7" sqref="A7"/>
      <selection pane="bottomRight" activeCell="Q14" sqref="Q14"/>
    </sheetView>
  </sheetViews>
  <sheetFormatPr defaultColWidth="8.88671875" defaultRowHeight="13.2" x14ac:dyDescent="0.2"/>
  <cols>
    <col min="1" max="1" width="12.6640625" customWidth="1"/>
    <col min="2" max="2" width="9.88671875" customWidth="1"/>
    <col min="3" max="4" width="8.33203125" customWidth="1"/>
    <col min="5" max="5" width="8.44140625" customWidth="1"/>
    <col min="6" max="6" width="9.88671875" bestFit="1" customWidth="1"/>
    <col min="7" max="7" width="8" customWidth="1"/>
    <col min="8" max="8" width="10" customWidth="1"/>
    <col min="9" max="10" width="7.88671875" customWidth="1"/>
    <col min="11" max="11" width="6.6640625" customWidth="1"/>
    <col min="12" max="12" width="8.44140625" bestFit="1" customWidth="1"/>
    <col min="13" max="13" width="8.77734375" customWidth="1"/>
    <col min="14" max="14" width="7.44140625" customWidth="1"/>
  </cols>
  <sheetData>
    <row r="1" spans="1:34" ht="18.75" customHeight="1" x14ac:dyDescent="0.2">
      <c r="A1" s="1" t="s">
        <v>51</v>
      </c>
    </row>
    <row r="2" spans="1:34" ht="18.75" customHeight="1" x14ac:dyDescent="0.2">
      <c r="A2" s="127"/>
      <c r="B2" s="958"/>
    </row>
    <row r="3" spans="1:34" ht="17.25" customHeight="1" x14ac:dyDescent="0.2">
      <c r="A3" s="73" t="s">
        <v>515</v>
      </c>
      <c r="B3" s="1176" t="s">
        <v>351</v>
      </c>
      <c r="C3" s="1300" t="s">
        <v>394</v>
      </c>
      <c r="D3" s="1300" t="s">
        <v>721</v>
      </c>
      <c r="E3" s="1171" t="s">
        <v>845</v>
      </c>
      <c r="F3" s="1209"/>
      <c r="G3" s="1209"/>
      <c r="H3" s="1209"/>
      <c r="I3" s="1209"/>
      <c r="J3" s="1209"/>
      <c r="K3" s="1302"/>
      <c r="L3" s="1209"/>
      <c r="M3" s="1210"/>
      <c r="N3" s="1265" t="s">
        <v>313</v>
      </c>
    </row>
    <row r="4" spans="1:34" ht="17.25" customHeight="1" x14ac:dyDescent="0.2">
      <c r="A4" s="82"/>
      <c r="B4" s="1299"/>
      <c r="C4" s="1301"/>
      <c r="D4" s="1301"/>
      <c r="E4" s="1230" t="s">
        <v>397</v>
      </c>
      <c r="F4" s="67" t="s">
        <v>219</v>
      </c>
      <c r="G4" s="69"/>
      <c r="H4" s="69"/>
      <c r="I4" s="69"/>
      <c r="J4" s="69"/>
      <c r="K4" s="69"/>
      <c r="L4" s="68"/>
      <c r="M4" s="1303" t="s">
        <v>398</v>
      </c>
      <c r="N4" s="1305"/>
    </row>
    <row r="5" spans="1:34" ht="17.25" customHeight="1" x14ac:dyDescent="0.2">
      <c r="A5" s="964"/>
      <c r="B5" s="1299"/>
      <c r="C5" s="1301"/>
      <c r="D5" s="1301"/>
      <c r="E5" s="1231"/>
      <c r="F5" s="17"/>
      <c r="G5" s="67" t="s">
        <v>213</v>
      </c>
      <c r="H5" s="67" t="s">
        <v>214</v>
      </c>
      <c r="I5" s="67" t="s">
        <v>215</v>
      </c>
      <c r="J5" s="33" t="s">
        <v>216</v>
      </c>
      <c r="K5" s="33" t="s">
        <v>217</v>
      </c>
      <c r="L5" s="33" t="s">
        <v>218</v>
      </c>
      <c r="M5" s="1304"/>
      <c r="N5" s="1306"/>
    </row>
    <row r="6" spans="1:34" ht="17.25" customHeight="1" x14ac:dyDescent="0.2">
      <c r="A6" s="87" t="s">
        <v>514</v>
      </c>
      <c r="B6" s="90" t="s">
        <v>352</v>
      </c>
      <c r="C6" s="80" t="s">
        <v>353</v>
      </c>
      <c r="D6" s="80" t="s">
        <v>353</v>
      </c>
      <c r="E6" s="80" t="s">
        <v>352</v>
      </c>
      <c r="F6" s="80" t="s">
        <v>352</v>
      </c>
      <c r="G6" s="80" t="s">
        <v>352</v>
      </c>
      <c r="H6" s="80" t="s">
        <v>352</v>
      </c>
      <c r="I6" s="80" t="s">
        <v>352</v>
      </c>
      <c r="J6" s="80" t="s">
        <v>352</v>
      </c>
      <c r="K6" s="80" t="s">
        <v>352</v>
      </c>
      <c r="L6" s="80" t="s">
        <v>352</v>
      </c>
      <c r="M6" s="80" t="s">
        <v>352</v>
      </c>
      <c r="N6" s="81" t="s">
        <v>108</v>
      </c>
    </row>
    <row r="7" spans="1:34" ht="15.75" customHeight="1" x14ac:dyDescent="0.2">
      <c r="A7" s="343" t="s">
        <v>274</v>
      </c>
      <c r="B7" s="380">
        <v>109438</v>
      </c>
      <c r="C7" s="381">
        <v>1155</v>
      </c>
      <c r="D7" s="381">
        <v>717</v>
      </c>
      <c r="E7" s="381">
        <v>12470</v>
      </c>
      <c r="F7" s="381">
        <v>89273</v>
      </c>
      <c r="G7" s="381">
        <v>0</v>
      </c>
      <c r="H7" s="381">
        <v>75044</v>
      </c>
      <c r="I7" s="381">
        <v>4860</v>
      </c>
      <c r="J7" s="381">
        <v>8242</v>
      </c>
      <c r="K7" s="381">
        <v>422</v>
      </c>
      <c r="L7" s="882">
        <v>705</v>
      </c>
      <c r="M7" s="433">
        <v>7695</v>
      </c>
      <c r="N7" s="383">
        <v>15.1</v>
      </c>
      <c r="X7" s="954"/>
    </row>
    <row r="8" spans="1:34" ht="15.75" customHeight="1" x14ac:dyDescent="0.2">
      <c r="A8" s="63" t="s">
        <v>533</v>
      </c>
      <c r="B8" s="310">
        <v>117227</v>
      </c>
      <c r="C8" s="293">
        <v>950</v>
      </c>
      <c r="D8" s="293">
        <v>569</v>
      </c>
      <c r="E8" s="293">
        <v>3153</v>
      </c>
      <c r="F8" s="293">
        <v>104217</v>
      </c>
      <c r="G8" s="293" t="s">
        <v>673</v>
      </c>
      <c r="H8" s="293">
        <v>74939</v>
      </c>
      <c r="I8" s="293">
        <v>10913</v>
      </c>
      <c r="J8" s="293">
        <v>17356</v>
      </c>
      <c r="K8" s="293">
        <v>9</v>
      </c>
      <c r="L8" s="293">
        <v>1000</v>
      </c>
      <c r="M8" s="311">
        <v>9857</v>
      </c>
      <c r="N8" s="309">
        <v>22.2</v>
      </c>
      <c r="X8" s="954"/>
      <c r="AG8" s="965"/>
      <c r="AH8" s="965"/>
    </row>
    <row r="9" spans="1:34" ht="15.75" customHeight="1" x14ac:dyDescent="0.2">
      <c r="A9" s="343" t="s">
        <v>225</v>
      </c>
      <c r="B9" s="380">
        <v>107711</v>
      </c>
      <c r="C9" s="381">
        <v>1035</v>
      </c>
      <c r="D9" s="381">
        <v>669</v>
      </c>
      <c r="E9" s="381">
        <v>6965</v>
      </c>
      <c r="F9" s="381">
        <v>95752</v>
      </c>
      <c r="G9" s="381" t="s">
        <v>673</v>
      </c>
      <c r="H9" s="381">
        <v>81861</v>
      </c>
      <c r="I9" s="381">
        <v>5761</v>
      </c>
      <c r="J9" s="381">
        <v>7637</v>
      </c>
      <c r="K9" s="381" t="s">
        <v>673</v>
      </c>
      <c r="L9" s="381">
        <v>493</v>
      </c>
      <c r="M9" s="382">
        <v>4994</v>
      </c>
      <c r="N9" s="383">
        <v>14.9</v>
      </c>
      <c r="X9" s="954"/>
      <c r="AG9" s="965"/>
      <c r="AH9" s="965"/>
    </row>
    <row r="10" spans="1:34" ht="15.75" customHeight="1" x14ac:dyDescent="0.2">
      <c r="A10" s="63" t="s">
        <v>604</v>
      </c>
      <c r="B10" s="310">
        <v>81101</v>
      </c>
      <c r="C10" s="293">
        <v>965</v>
      </c>
      <c r="D10" s="293">
        <v>640</v>
      </c>
      <c r="E10" s="293">
        <v>6520</v>
      </c>
      <c r="F10" s="293">
        <v>74069</v>
      </c>
      <c r="G10" s="293" t="s">
        <v>673</v>
      </c>
      <c r="H10" s="293">
        <v>62706</v>
      </c>
      <c r="I10" s="293">
        <v>3421</v>
      </c>
      <c r="J10" s="293">
        <v>7557</v>
      </c>
      <c r="K10" s="293">
        <v>58</v>
      </c>
      <c r="L10" s="293">
        <v>327</v>
      </c>
      <c r="M10" s="311">
        <v>512</v>
      </c>
      <c r="N10" s="309">
        <v>13.3</v>
      </c>
      <c r="Z10" s="954"/>
      <c r="AG10" s="965"/>
      <c r="AH10" s="965"/>
    </row>
    <row r="11" spans="1:34" ht="15.75" customHeight="1" x14ac:dyDescent="0.2">
      <c r="A11" s="343" t="s">
        <v>534</v>
      </c>
      <c r="B11" s="380">
        <v>109892</v>
      </c>
      <c r="C11" s="381">
        <v>1037.3526532225476</v>
      </c>
      <c r="D11" s="381">
        <v>633.81291809523464</v>
      </c>
      <c r="E11" s="381">
        <v>8372</v>
      </c>
      <c r="F11" s="381">
        <v>96041</v>
      </c>
      <c r="G11" s="381" t="s">
        <v>673</v>
      </c>
      <c r="H11" s="381">
        <v>79079</v>
      </c>
      <c r="I11" s="381">
        <v>4845</v>
      </c>
      <c r="J11" s="381">
        <v>11231</v>
      </c>
      <c r="K11" s="381" t="s">
        <v>673</v>
      </c>
      <c r="L11" s="381">
        <v>886</v>
      </c>
      <c r="M11" s="382">
        <v>5479</v>
      </c>
      <c r="N11" s="383">
        <v>16.2</v>
      </c>
      <c r="Y11" s="965"/>
      <c r="Z11" s="966"/>
      <c r="AA11" s="967"/>
      <c r="AB11" s="965"/>
      <c r="AD11" s="965"/>
      <c r="AF11" s="965"/>
      <c r="AG11" s="965"/>
      <c r="AH11" s="965"/>
    </row>
    <row r="12" spans="1:34" ht="15.75" customHeight="1" x14ac:dyDescent="0.2">
      <c r="A12" s="63" t="s">
        <v>284</v>
      </c>
      <c r="B12" s="310">
        <v>115863</v>
      </c>
      <c r="C12" s="293">
        <v>1023</v>
      </c>
      <c r="D12" s="293">
        <v>505</v>
      </c>
      <c r="E12" s="293">
        <v>7826</v>
      </c>
      <c r="F12" s="293">
        <v>104672</v>
      </c>
      <c r="G12" s="293">
        <v>91607</v>
      </c>
      <c r="H12" s="293" t="s">
        <v>673</v>
      </c>
      <c r="I12" s="293" t="s">
        <v>673</v>
      </c>
      <c r="J12" s="293">
        <v>11961</v>
      </c>
      <c r="K12" s="293">
        <v>16</v>
      </c>
      <c r="L12" s="293">
        <v>1088</v>
      </c>
      <c r="M12" s="311">
        <v>3365</v>
      </c>
      <c r="N12" s="309">
        <v>23.12</v>
      </c>
      <c r="X12" s="954"/>
      <c r="AG12" s="965"/>
      <c r="AH12" s="965"/>
    </row>
    <row r="13" spans="1:34" ht="15.75" customHeight="1" x14ac:dyDescent="0.2">
      <c r="A13" s="620" t="s">
        <v>660</v>
      </c>
      <c r="B13" s="380">
        <v>85685</v>
      </c>
      <c r="C13" s="381">
        <v>956</v>
      </c>
      <c r="D13" s="381">
        <v>533</v>
      </c>
      <c r="E13" s="381">
        <v>4187</v>
      </c>
      <c r="F13" s="381">
        <v>74482</v>
      </c>
      <c r="G13" s="381">
        <v>0</v>
      </c>
      <c r="H13" s="381">
        <v>63050</v>
      </c>
      <c r="I13" s="381">
        <v>4447</v>
      </c>
      <c r="J13" s="381">
        <v>6513</v>
      </c>
      <c r="K13" s="381">
        <v>107</v>
      </c>
      <c r="L13" s="381">
        <v>365</v>
      </c>
      <c r="M13" s="382">
        <v>7016</v>
      </c>
      <c r="N13" s="383">
        <v>18.2</v>
      </c>
      <c r="X13" s="954"/>
      <c r="AG13" s="965"/>
      <c r="AH13" s="965"/>
    </row>
    <row r="14" spans="1:34" ht="15.75" customHeight="1" x14ac:dyDescent="0.2">
      <c r="A14" s="63" t="s">
        <v>639</v>
      </c>
      <c r="B14" s="310">
        <v>120660</v>
      </c>
      <c r="C14" s="293">
        <v>1182</v>
      </c>
      <c r="D14" s="293">
        <v>770</v>
      </c>
      <c r="E14" s="293">
        <v>17293</v>
      </c>
      <c r="F14" s="293">
        <v>101062</v>
      </c>
      <c r="G14" s="293">
        <v>0</v>
      </c>
      <c r="H14" s="293">
        <v>86043</v>
      </c>
      <c r="I14" s="293">
        <v>4872</v>
      </c>
      <c r="J14" s="293">
        <v>9002</v>
      </c>
      <c r="K14" s="293">
        <v>144</v>
      </c>
      <c r="L14" s="293">
        <v>1001</v>
      </c>
      <c r="M14" s="311">
        <v>2305</v>
      </c>
      <c r="N14" s="309">
        <v>9.27</v>
      </c>
      <c r="Z14" s="954"/>
      <c r="AG14" s="965"/>
      <c r="AH14" s="965"/>
    </row>
    <row r="15" spans="1:34" ht="15.75" customHeight="1" x14ac:dyDescent="0.2">
      <c r="A15" s="620" t="s">
        <v>535</v>
      </c>
      <c r="B15" s="380">
        <v>141398</v>
      </c>
      <c r="C15" s="381">
        <v>1195</v>
      </c>
      <c r="D15" s="381">
        <v>654</v>
      </c>
      <c r="E15" s="381">
        <v>20284</v>
      </c>
      <c r="F15" s="381">
        <v>116223</v>
      </c>
      <c r="G15" s="381">
        <v>0</v>
      </c>
      <c r="H15" s="381">
        <v>103878</v>
      </c>
      <c r="I15" s="381">
        <v>3488</v>
      </c>
      <c r="J15" s="381">
        <v>7848</v>
      </c>
      <c r="K15" s="381">
        <v>0</v>
      </c>
      <c r="L15" s="381">
        <v>1009</v>
      </c>
      <c r="M15" s="382">
        <v>4891</v>
      </c>
      <c r="N15" s="383">
        <v>9.8000000000000007</v>
      </c>
      <c r="Y15" s="965"/>
      <c r="Z15" s="966"/>
      <c r="AA15" s="967"/>
      <c r="AB15" s="965"/>
      <c r="AD15" s="965"/>
      <c r="AF15" s="965"/>
      <c r="AG15" s="965"/>
      <c r="AH15" s="965"/>
    </row>
    <row r="16" spans="1:34" ht="15.75" customHeight="1" x14ac:dyDescent="0.2">
      <c r="A16" s="63" t="s">
        <v>536</v>
      </c>
      <c r="B16" s="310">
        <v>125419</v>
      </c>
      <c r="C16" s="293">
        <v>1002</v>
      </c>
      <c r="D16" s="293">
        <v>647</v>
      </c>
      <c r="E16" s="293">
        <v>6017</v>
      </c>
      <c r="F16" s="293">
        <v>112059</v>
      </c>
      <c r="G16" s="293" t="s">
        <v>673</v>
      </c>
      <c r="H16" s="293">
        <v>100571</v>
      </c>
      <c r="I16" s="293">
        <v>1290</v>
      </c>
      <c r="J16" s="293">
        <v>9488</v>
      </c>
      <c r="K16" s="293" t="s">
        <v>673</v>
      </c>
      <c r="L16" s="293">
        <v>710</v>
      </c>
      <c r="M16" s="311">
        <v>7343</v>
      </c>
      <c r="N16" s="309">
        <v>22.4</v>
      </c>
      <c r="X16" s="954"/>
    </row>
    <row r="17" spans="1:24" ht="15.75" customHeight="1" x14ac:dyDescent="0.2">
      <c r="A17" s="620" t="s">
        <v>708</v>
      </c>
      <c r="B17" s="657">
        <v>102544.58199999999</v>
      </c>
      <c r="C17" s="658">
        <v>1154</v>
      </c>
      <c r="D17" s="658">
        <v>626</v>
      </c>
      <c r="E17" s="658">
        <v>33269</v>
      </c>
      <c r="F17" s="658">
        <v>65544.722000000009</v>
      </c>
      <c r="G17" s="658" t="s">
        <v>673</v>
      </c>
      <c r="H17" s="658">
        <v>59139.840000000004</v>
      </c>
      <c r="I17" s="658">
        <v>3118.4700000000003</v>
      </c>
      <c r="J17" s="658">
        <v>3280.4120000000003</v>
      </c>
      <c r="K17" s="658" t="s">
        <v>673</v>
      </c>
      <c r="L17" s="658">
        <v>6</v>
      </c>
      <c r="M17" s="659">
        <v>3731.1959999999999</v>
      </c>
      <c r="N17" s="660">
        <v>18.3</v>
      </c>
      <c r="X17" s="954"/>
    </row>
    <row r="18" spans="1:24" ht="15.75" customHeight="1" x14ac:dyDescent="0.2">
      <c r="A18" s="63" t="s">
        <v>537</v>
      </c>
      <c r="B18" s="513">
        <v>178507</v>
      </c>
      <c r="C18" s="490">
        <v>935</v>
      </c>
      <c r="D18" s="490">
        <v>554</v>
      </c>
      <c r="E18" s="490">
        <v>16408</v>
      </c>
      <c r="F18" s="490">
        <v>154262</v>
      </c>
      <c r="G18" s="490">
        <v>0</v>
      </c>
      <c r="H18" s="490">
        <v>130410</v>
      </c>
      <c r="I18" s="490">
        <v>3052</v>
      </c>
      <c r="J18" s="490">
        <v>20781</v>
      </c>
      <c r="K18" s="490">
        <v>1</v>
      </c>
      <c r="L18" s="490">
        <v>18</v>
      </c>
      <c r="M18" s="514">
        <v>7837</v>
      </c>
      <c r="N18" s="515">
        <v>15.4</v>
      </c>
      <c r="X18" s="954"/>
    </row>
    <row r="19" spans="1:24" ht="15.75" customHeight="1" x14ac:dyDescent="0.2">
      <c r="A19" s="620" t="s">
        <v>400</v>
      </c>
      <c r="B19" s="657">
        <v>112653</v>
      </c>
      <c r="C19" s="658">
        <v>914</v>
      </c>
      <c r="D19" s="658">
        <v>564</v>
      </c>
      <c r="E19" s="658">
        <v>7735</v>
      </c>
      <c r="F19" s="658">
        <v>96718</v>
      </c>
      <c r="G19" s="658" t="s">
        <v>673</v>
      </c>
      <c r="H19" s="658">
        <v>86083</v>
      </c>
      <c r="I19" s="658">
        <v>2679</v>
      </c>
      <c r="J19" s="658">
        <v>6322</v>
      </c>
      <c r="K19" s="658">
        <v>219</v>
      </c>
      <c r="L19" s="658">
        <v>1415</v>
      </c>
      <c r="M19" s="659">
        <v>8200</v>
      </c>
      <c r="N19" s="660">
        <v>20.7</v>
      </c>
      <c r="X19" s="954"/>
    </row>
    <row r="20" spans="1:24" ht="15.75" customHeight="1" x14ac:dyDescent="0.2">
      <c r="A20" s="63" t="s">
        <v>538</v>
      </c>
      <c r="B20" s="513">
        <v>131436</v>
      </c>
      <c r="C20" s="490">
        <v>962</v>
      </c>
      <c r="D20" s="490">
        <v>803</v>
      </c>
      <c r="E20" s="490">
        <v>6950</v>
      </c>
      <c r="F20" s="490">
        <v>117733</v>
      </c>
      <c r="G20" s="490" t="s">
        <v>673</v>
      </c>
      <c r="H20" s="490">
        <v>104710</v>
      </c>
      <c r="I20" s="490">
        <v>4503</v>
      </c>
      <c r="J20" s="490">
        <v>8020</v>
      </c>
      <c r="K20" s="490" t="s">
        <v>673</v>
      </c>
      <c r="L20" s="490">
        <v>500</v>
      </c>
      <c r="M20" s="514">
        <v>6753</v>
      </c>
      <c r="N20" s="515">
        <v>12.7</v>
      </c>
      <c r="X20" s="954"/>
    </row>
    <row r="21" spans="1:24" ht="15.75" customHeight="1" x14ac:dyDescent="0.2">
      <c r="A21" s="620" t="s">
        <v>539</v>
      </c>
      <c r="B21" s="657">
        <v>110124</v>
      </c>
      <c r="C21" s="658">
        <v>855</v>
      </c>
      <c r="D21" s="658">
        <v>500</v>
      </c>
      <c r="E21" s="658">
        <v>5696</v>
      </c>
      <c r="F21" s="658">
        <v>98298</v>
      </c>
      <c r="G21" s="658">
        <v>0</v>
      </c>
      <c r="H21" s="658">
        <v>82979</v>
      </c>
      <c r="I21" s="658">
        <v>3024</v>
      </c>
      <c r="J21" s="658">
        <v>11944</v>
      </c>
      <c r="K21" s="658">
        <v>96</v>
      </c>
      <c r="L21" s="658">
        <v>255</v>
      </c>
      <c r="M21" s="659">
        <v>6130</v>
      </c>
      <c r="N21" s="660">
        <v>22.8</v>
      </c>
      <c r="X21" s="954"/>
    </row>
    <row r="22" spans="1:24" ht="15.75" customHeight="1" x14ac:dyDescent="0.2">
      <c r="A22" s="63" t="s">
        <v>707</v>
      </c>
      <c r="B22" s="513">
        <v>182204</v>
      </c>
      <c r="C22" s="490">
        <v>826</v>
      </c>
      <c r="D22" s="490">
        <v>482</v>
      </c>
      <c r="E22" s="490">
        <v>11579</v>
      </c>
      <c r="F22" s="490">
        <v>158221</v>
      </c>
      <c r="G22" s="490">
        <v>137189</v>
      </c>
      <c r="H22" s="490">
        <v>0</v>
      </c>
      <c r="I22" s="490">
        <v>0</v>
      </c>
      <c r="J22" s="490">
        <v>18388</v>
      </c>
      <c r="K22" s="490">
        <v>88</v>
      </c>
      <c r="L22" s="490">
        <v>2556</v>
      </c>
      <c r="M22" s="514">
        <v>12404</v>
      </c>
      <c r="N22" s="515">
        <v>22.5</v>
      </c>
      <c r="X22" s="954"/>
    </row>
    <row r="23" spans="1:24" ht="15.75" customHeight="1" x14ac:dyDescent="0.2">
      <c r="A23" s="620" t="s">
        <v>540</v>
      </c>
      <c r="B23" s="657">
        <v>105636</v>
      </c>
      <c r="C23" s="658">
        <v>845</v>
      </c>
      <c r="D23" s="658">
        <v>527</v>
      </c>
      <c r="E23" s="658">
        <v>1908</v>
      </c>
      <c r="F23" s="658">
        <v>97146</v>
      </c>
      <c r="G23" s="658" t="s">
        <v>673</v>
      </c>
      <c r="H23" s="658">
        <v>87063</v>
      </c>
      <c r="I23" s="658">
        <v>1927</v>
      </c>
      <c r="J23" s="658">
        <v>7057</v>
      </c>
      <c r="K23" s="658">
        <v>248</v>
      </c>
      <c r="L23" s="658">
        <v>851</v>
      </c>
      <c r="M23" s="659">
        <v>6582</v>
      </c>
      <c r="N23" s="660">
        <v>17.399999999999999</v>
      </c>
      <c r="X23" s="954"/>
    </row>
    <row r="24" spans="1:24" ht="15.75" customHeight="1" x14ac:dyDescent="0.2">
      <c r="A24" s="63" t="s">
        <v>541</v>
      </c>
      <c r="B24" s="513">
        <f>E24+F24+M24</f>
        <v>204727</v>
      </c>
      <c r="C24" s="490">
        <v>877</v>
      </c>
      <c r="D24" s="490">
        <v>579</v>
      </c>
      <c r="E24" s="490">
        <v>9687</v>
      </c>
      <c r="F24" s="490">
        <f>SUM(G24:L24)</f>
        <v>178026</v>
      </c>
      <c r="G24" s="490" t="s">
        <v>673</v>
      </c>
      <c r="H24" s="490">
        <v>160702</v>
      </c>
      <c r="I24" s="490">
        <v>3312</v>
      </c>
      <c r="J24" s="490">
        <v>10350</v>
      </c>
      <c r="K24" s="490">
        <v>90</v>
      </c>
      <c r="L24" s="490">
        <v>3572</v>
      </c>
      <c r="M24" s="514">
        <v>17014</v>
      </c>
      <c r="N24" s="515">
        <v>21.12</v>
      </c>
      <c r="X24" s="954"/>
    </row>
    <row r="25" spans="1:24" ht="15.75" customHeight="1" x14ac:dyDescent="0.2">
      <c r="A25" s="620" t="s">
        <v>223</v>
      </c>
      <c r="B25" s="380">
        <v>133838</v>
      </c>
      <c r="C25" s="381">
        <v>875</v>
      </c>
      <c r="D25" s="381">
        <v>431</v>
      </c>
      <c r="E25" s="381">
        <v>6609</v>
      </c>
      <c r="F25" s="381">
        <v>127229</v>
      </c>
      <c r="G25" s="384" t="s">
        <v>673</v>
      </c>
      <c r="H25" s="381">
        <v>92285</v>
      </c>
      <c r="I25" s="381">
        <v>7143</v>
      </c>
      <c r="J25" s="381">
        <v>26941</v>
      </c>
      <c r="K25" s="381">
        <v>127</v>
      </c>
      <c r="L25" s="381">
        <v>733</v>
      </c>
      <c r="M25" s="382" t="s">
        <v>673</v>
      </c>
      <c r="N25" s="383">
        <v>20</v>
      </c>
      <c r="X25" s="954"/>
    </row>
    <row r="26" spans="1:24" ht="15.75" customHeight="1" x14ac:dyDescent="0.2">
      <c r="A26" s="63" t="s">
        <v>542</v>
      </c>
      <c r="B26" s="310">
        <v>156986</v>
      </c>
      <c r="C26" s="293">
        <v>765</v>
      </c>
      <c r="D26" s="293">
        <v>640</v>
      </c>
      <c r="E26" s="293">
        <v>4014</v>
      </c>
      <c r="F26" s="293">
        <v>145671</v>
      </c>
      <c r="G26" s="293" t="s">
        <v>673</v>
      </c>
      <c r="H26" s="293">
        <v>107080</v>
      </c>
      <c r="I26" s="293">
        <v>4573</v>
      </c>
      <c r="J26" s="293">
        <v>31369</v>
      </c>
      <c r="K26" s="293">
        <v>345</v>
      </c>
      <c r="L26" s="293">
        <v>2304</v>
      </c>
      <c r="M26" s="311">
        <v>7301</v>
      </c>
      <c r="N26" s="309">
        <v>33.9</v>
      </c>
      <c r="X26" s="954"/>
    </row>
    <row r="27" spans="1:24" ht="15.75" customHeight="1" x14ac:dyDescent="0.2">
      <c r="A27" s="620" t="s">
        <v>543</v>
      </c>
      <c r="B27" s="657">
        <v>130538</v>
      </c>
      <c r="C27" s="658">
        <v>881</v>
      </c>
      <c r="D27" s="658">
        <v>691</v>
      </c>
      <c r="E27" s="658">
        <v>9651</v>
      </c>
      <c r="F27" s="658">
        <v>100420</v>
      </c>
      <c r="G27" s="658" t="s">
        <v>673</v>
      </c>
      <c r="H27" s="658">
        <v>80403</v>
      </c>
      <c r="I27" s="658">
        <v>4757</v>
      </c>
      <c r="J27" s="658">
        <v>14278</v>
      </c>
      <c r="K27" s="658" t="s">
        <v>673</v>
      </c>
      <c r="L27" s="658">
        <v>982</v>
      </c>
      <c r="M27" s="659">
        <v>20467</v>
      </c>
      <c r="N27" s="660">
        <v>31.8</v>
      </c>
      <c r="X27" s="954"/>
    </row>
    <row r="28" spans="1:24" ht="15.75" customHeight="1" x14ac:dyDescent="0.2">
      <c r="A28" s="63" t="s">
        <v>227</v>
      </c>
      <c r="B28" s="310">
        <v>159769</v>
      </c>
      <c r="C28" s="293">
        <v>1052</v>
      </c>
      <c r="D28" s="293">
        <v>707</v>
      </c>
      <c r="E28" s="293">
        <v>810</v>
      </c>
      <c r="F28" s="293">
        <v>146236</v>
      </c>
      <c r="G28" s="293" t="s">
        <v>673</v>
      </c>
      <c r="H28" s="293">
        <v>119608</v>
      </c>
      <c r="I28" s="293">
        <v>5085</v>
      </c>
      <c r="J28" s="293">
        <v>20581</v>
      </c>
      <c r="K28" s="293">
        <v>962</v>
      </c>
      <c r="L28" s="293" t="s">
        <v>673</v>
      </c>
      <c r="M28" s="311">
        <v>12723</v>
      </c>
      <c r="N28" s="309">
        <v>23.2</v>
      </c>
      <c r="X28" s="954"/>
    </row>
    <row r="29" spans="1:24" ht="15.75" customHeight="1" x14ac:dyDescent="0.2">
      <c r="A29" s="620" t="s">
        <v>544</v>
      </c>
      <c r="B29" s="657">
        <f>E29+F29+M29</f>
        <v>157562</v>
      </c>
      <c r="C29" s="658">
        <v>951</v>
      </c>
      <c r="D29" s="658">
        <f>72248/453736/365*1000000</f>
        <v>436.24426104033455</v>
      </c>
      <c r="E29" s="658">
        <v>13671</v>
      </c>
      <c r="F29" s="658">
        <v>138641</v>
      </c>
      <c r="G29" s="658">
        <v>0</v>
      </c>
      <c r="H29" s="658">
        <v>119618</v>
      </c>
      <c r="I29" s="658">
        <v>4861</v>
      </c>
      <c r="J29" s="658">
        <v>12564</v>
      </c>
      <c r="K29" s="658">
        <v>0</v>
      </c>
      <c r="L29" s="658">
        <v>1598</v>
      </c>
      <c r="M29" s="659">
        <v>5250</v>
      </c>
      <c r="N29" s="660">
        <v>13.3</v>
      </c>
      <c r="X29" s="954"/>
    </row>
    <row r="30" spans="1:24" ht="15.75" customHeight="1" x14ac:dyDescent="0.2">
      <c r="A30" s="63" t="s">
        <v>706</v>
      </c>
      <c r="B30" s="310">
        <v>97343</v>
      </c>
      <c r="C30" s="293">
        <v>1008.9935935960423</v>
      </c>
      <c r="D30" s="293">
        <v>696.92420881854378</v>
      </c>
      <c r="E30" s="293">
        <v>6837</v>
      </c>
      <c r="F30" s="293">
        <v>79215</v>
      </c>
      <c r="G30" s="293">
        <v>0</v>
      </c>
      <c r="H30" s="293">
        <v>65609</v>
      </c>
      <c r="I30" s="293">
        <v>8871</v>
      </c>
      <c r="J30" s="293">
        <v>4518</v>
      </c>
      <c r="K30" s="293">
        <v>0</v>
      </c>
      <c r="L30" s="293">
        <v>217</v>
      </c>
      <c r="M30" s="311">
        <v>11291</v>
      </c>
      <c r="N30" s="309">
        <v>17.911919706604483</v>
      </c>
      <c r="X30" s="954"/>
    </row>
    <row r="31" spans="1:24" ht="15.75" customHeight="1" x14ac:dyDescent="0.2">
      <c r="A31" s="620" t="s">
        <v>705</v>
      </c>
      <c r="B31" s="883">
        <v>73368</v>
      </c>
      <c r="C31" s="884">
        <v>1069.6876702414531</v>
      </c>
      <c r="D31" s="884">
        <v>574.85069052284393</v>
      </c>
      <c r="E31" s="884">
        <v>4428</v>
      </c>
      <c r="F31" s="884">
        <v>63998</v>
      </c>
      <c r="G31" s="884" t="s">
        <v>673</v>
      </c>
      <c r="H31" s="884">
        <v>54489</v>
      </c>
      <c r="I31" s="884">
        <v>4134</v>
      </c>
      <c r="J31" s="884">
        <v>5375</v>
      </c>
      <c r="K31" s="884" t="s">
        <v>673</v>
      </c>
      <c r="L31" s="884" t="s">
        <v>673</v>
      </c>
      <c r="M31" s="884">
        <v>4942</v>
      </c>
      <c r="N31" s="885">
        <v>19.589005628006486</v>
      </c>
      <c r="X31" s="954"/>
    </row>
    <row r="32" spans="1:24" ht="15.75" customHeight="1" x14ac:dyDescent="0.2">
      <c r="A32" s="63" t="s">
        <v>278</v>
      </c>
      <c r="B32" s="310">
        <v>125811</v>
      </c>
      <c r="C32" s="293">
        <v>911</v>
      </c>
      <c r="D32" s="293">
        <v>615</v>
      </c>
      <c r="E32" s="293">
        <v>5233</v>
      </c>
      <c r="F32" s="293">
        <v>109973</v>
      </c>
      <c r="G32" s="293">
        <v>0</v>
      </c>
      <c r="H32" s="293">
        <v>87794</v>
      </c>
      <c r="I32" s="293">
        <v>5177</v>
      </c>
      <c r="J32" s="293">
        <v>17002</v>
      </c>
      <c r="K32" s="293">
        <v>0</v>
      </c>
      <c r="L32" s="293">
        <v>0</v>
      </c>
      <c r="M32" s="311">
        <v>10605</v>
      </c>
      <c r="N32" s="309">
        <v>25.7</v>
      </c>
      <c r="X32" s="954"/>
    </row>
    <row r="33" spans="1:24" ht="15.75" customHeight="1" x14ac:dyDescent="0.2">
      <c r="A33" s="620" t="s">
        <v>239</v>
      </c>
      <c r="B33" s="380">
        <v>141189</v>
      </c>
      <c r="C33" s="381">
        <v>961</v>
      </c>
      <c r="D33" s="381">
        <v>541</v>
      </c>
      <c r="E33" s="381">
        <v>7230</v>
      </c>
      <c r="F33" s="381">
        <v>127294</v>
      </c>
      <c r="G33" s="884" t="s">
        <v>673</v>
      </c>
      <c r="H33" s="381">
        <v>113822</v>
      </c>
      <c r="I33" s="381" t="s">
        <v>673</v>
      </c>
      <c r="J33" s="381">
        <v>9827</v>
      </c>
      <c r="K33" s="884">
        <v>178</v>
      </c>
      <c r="L33" s="381">
        <v>3467</v>
      </c>
      <c r="M33" s="382">
        <v>6665</v>
      </c>
      <c r="N33" s="383">
        <v>12.1</v>
      </c>
      <c r="X33" s="954"/>
    </row>
    <row r="34" spans="1:24" ht="15.75" customHeight="1" x14ac:dyDescent="0.2">
      <c r="A34" s="63" t="s">
        <v>545</v>
      </c>
      <c r="B34" s="310">
        <v>132540</v>
      </c>
      <c r="C34" s="293">
        <v>963</v>
      </c>
      <c r="D34" s="293">
        <v>422</v>
      </c>
      <c r="E34" s="293">
        <v>20881</v>
      </c>
      <c r="F34" s="293">
        <v>104675</v>
      </c>
      <c r="G34" s="293" t="s">
        <v>673</v>
      </c>
      <c r="H34" s="293">
        <v>72094</v>
      </c>
      <c r="I34" s="293">
        <v>5026</v>
      </c>
      <c r="J34" s="293">
        <v>27129</v>
      </c>
      <c r="K34" s="293">
        <v>174</v>
      </c>
      <c r="L34" s="293">
        <v>252</v>
      </c>
      <c r="M34" s="311">
        <v>6984</v>
      </c>
      <c r="N34" s="309">
        <v>29.9</v>
      </c>
      <c r="X34" s="954"/>
    </row>
    <row r="35" spans="1:24" ht="15.75" customHeight="1" x14ac:dyDescent="0.2">
      <c r="A35" s="620" t="s">
        <v>237</v>
      </c>
      <c r="B35" s="380">
        <v>135269</v>
      </c>
      <c r="C35" s="381">
        <v>956</v>
      </c>
      <c r="D35" s="381">
        <v>569</v>
      </c>
      <c r="E35" s="381">
        <v>18485</v>
      </c>
      <c r="F35" s="381">
        <v>110331</v>
      </c>
      <c r="G35" s="384" t="s">
        <v>673</v>
      </c>
      <c r="H35" s="381">
        <v>98677</v>
      </c>
      <c r="I35" s="381">
        <v>3512</v>
      </c>
      <c r="J35" s="381">
        <v>7784</v>
      </c>
      <c r="K35" s="384">
        <v>143</v>
      </c>
      <c r="L35" s="384">
        <v>215</v>
      </c>
      <c r="M35" s="382">
        <v>6453</v>
      </c>
      <c r="N35" s="383">
        <v>19.5</v>
      </c>
      <c r="X35" s="954"/>
    </row>
    <row r="36" spans="1:24" ht="15.75" customHeight="1" x14ac:dyDescent="0.2">
      <c r="A36" s="63" t="s">
        <v>229</v>
      </c>
      <c r="B36" s="513">
        <v>150152</v>
      </c>
      <c r="C36" s="490">
        <v>966</v>
      </c>
      <c r="D36" s="490">
        <v>845</v>
      </c>
      <c r="E36" s="490">
        <v>22680</v>
      </c>
      <c r="F36" s="490">
        <v>123034</v>
      </c>
      <c r="G36" s="490">
        <v>0</v>
      </c>
      <c r="H36" s="490">
        <v>104530</v>
      </c>
      <c r="I36" s="490">
        <v>3032</v>
      </c>
      <c r="J36" s="490">
        <v>14394</v>
      </c>
      <c r="K36" s="490">
        <v>233</v>
      </c>
      <c r="L36" s="490">
        <v>845</v>
      </c>
      <c r="M36" s="490">
        <v>4438</v>
      </c>
      <c r="N36" s="515">
        <v>19.7</v>
      </c>
      <c r="X36" s="954"/>
    </row>
    <row r="37" spans="1:24" ht="15.75" customHeight="1" x14ac:dyDescent="0.2">
      <c r="A37" s="620" t="s">
        <v>248</v>
      </c>
      <c r="B37" s="380">
        <v>103294</v>
      </c>
      <c r="C37" s="381">
        <v>825</v>
      </c>
      <c r="D37" s="381">
        <v>511</v>
      </c>
      <c r="E37" s="381">
        <v>2542</v>
      </c>
      <c r="F37" s="381">
        <v>93304</v>
      </c>
      <c r="G37" s="381" t="s">
        <v>673</v>
      </c>
      <c r="H37" s="381">
        <v>82280</v>
      </c>
      <c r="I37" s="381">
        <v>2791</v>
      </c>
      <c r="J37" s="381">
        <v>7246</v>
      </c>
      <c r="K37" s="381">
        <v>59</v>
      </c>
      <c r="L37" s="381">
        <v>928</v>
      </c>
      <c r="M37" s="381">
        <v>7448</v>
      </c>
      <c r="N37" s="383">
        <v>15.7</v>
      </c>
      <c r="X37" s="954"/>
    </row>
    <row r="38" spans="1:24" ht="15.75" customHeight="1" x14ac:dyDescent="0.2">
      <c r="A38" s="63" t="s">
        <v>546</v>
      </c>
      <c r="B38" s="310">
        <v>123288</v>
      </c>
      <c r="C38" s="293">
        <v>832</v>
      </c>
      <c r="D38" s="293">
        <v>505</v>
      </c>
      <c r="E38" s="293">
        <v>6694</v>
      </c>
      <c r="F38" s="293">
        <v>111081</v>
      </c>
      <c r="G38" s="293">
        <v>0</v>
      </c>
      <c r="H38" s="293">
        <v>93778</v>
      </c>
      <c r="I38" s="293">
        <v>3215</v>
      </c>
      <c r="J38" s="293">
        <v>13015</v>
      </c>
      <c r="K38" s="293">
        <v>5</v>
      </c>
      <c r="L38" s="293">
        <v>1068</v>
      </c>
      <c r="M38" s="311">
        <v>5513</v>
      </c>
      <c r="N38" s="309">
        <v>15.6</v>
      </c>
      <c r="X38" s="954"/>
    </row>
    <row r="39" spans="1:24" ht="15.75" customHeight="1" x14ac:dyDescent="0.2">
      <c r="A39" s="620" t="s">
        <v>709</v>
      </c>
      <c r="B39" s="380">
        <v>108745.96</v>
      </c>
      <c r="C39" s="381">
        <v>861</v>
      </c>
      <c r="D39" s="381">
        <v>593</v>
      </c>
      <c r="E39" s="381">
        <v>30.3</v>
      </c>
      <c r="F39" s="381">
        <f>SUM(G39:L39)</f>
        <v>108715.66</v>
      </c>
      <c r="G39" s="381">
        <v>0</v>
      </c>
      <c r="H39" s="381">
        <v>94376.91</v>
      </c>
      <c r="I39" s="381">
        <v>3107.2</v>
      </c>
      <c r="J39" s="381">
        <f>5234.55+209.38+72.03</f>
        <v>5515.96</v>
      </c>
      <c r="K39" s="381">
        <f>1299.47-E39</f>
        <v>1269.17</v>
      </c>
      <c r="L39" s="381">
        <v>4446.42</v>
      </c>
      <c r="M39" s="382">
        <v>8111.76</v>
      </c>
      <c r="N39" s="383">
        <v>14.88</v>
      </c>
      <c r="X39" s="954"/>
    </row>
    <row r="40" spans="1:24" ht="15.75" customHeight="1" x14ac:dyDescent="0.2">
      <c r="A40" s="63" t="s">
        <v>547</v>
      </c>
      <c r="B40" s="310">
        <v>118250</v>
      </c>
      <c r="C40" s="293">
        <v>918</v>
      </c>
      <c r="D40" s="293">
        <v>639</v>
      </c>
      <c r="E40" s="293">
        <v>6421</v>
      </c>
      <c r="F40" s="293">
        <v>101994</v>
      </c>
      <c r="G40" s="293">
        <v>0</v>
      </c>
      <c r="H40" s="293">
        <v>86877</v>
      </c>
      <c r="I40" s="293">
        <v>3882</v>
      </c>
      <c r="J40" s="293">
        <v>5450</v>
      </c>
      <c r="K40" s="293">
        <v>0</v>
      </c>
      <c r="L40" s="293">
        <v>5785</v>
      </c>
      <c r="M40" s="311">
        <v>9835</v>
      </c>
      <c r="N40" s="309">
        <v>12.8</v>
      </c>
      <c r="X40" s="954"/>
    </row>
    <row r="41" spans="1:24" ht="15.75" customHeight="1" x14ac:dyDescent="0.2">
      <c r="A41" s="620" t="s">
        <v>548</v>
      </c>
      <c r="B41" s="380">
        <v>121587</v>
      </c>
      <c r="C41" s="381">
        <v>826</v>
      </c>
      <c r="D41" s="381">
        <v>603</v>
      </c>
      <c r="E41" s="381">
        <v>1234</v>
      </c>
      <c r="F41" s="381">
        <v>105808</v>
      </c>
      <c r="G41" s="381" t="s">
        <v>755</v>
      </c>
      <c r="H41" s="381">
        <v>89510</v>
      </c>
      <c r="I41" s="381" t="s">
        <v>755</v>
      </c>
      <c r="J41" s="381">
        <v>8232</v>
      </c>
      <c r="K41" s="381">
        <v>532</v>
      </c>
      <c r="L41" s="381">
        <v>7534</v>
      </c>
      <c r="M41" s="382">
        <v>14545</v>
      </c>
      <c r="N41" s="383">
        <v>19.8</v>
      </c>
      <c r="X41" s="954"/>
    </row>
    <row r="42" spans="1:24" ht="15.75" customHeight="1" x14ac:dyDescent="0.2">
      <c r="A42" s="63" t="s">
        <v>704</v>
      </c>
      <c r="B42" s="310">
        <v>79599</v>
      </c>
      <c r="C42" s="293">
        <v>816</v>
      </c>
      <c r="D42" s="293">
        <v>468</v>
      </c>
      <c r="E42" s="293">
        <v>598</v>
      </c>
      <c r="F42" s="293">
        <v>49600</v>
      </c>
      <c r="G42" s="293" t="s">
        <v>673</v>
      </c>
      <c r="H42" s="293">
        <v>42366</v>
      </c>
      <c r="I42" s="293">
        <v>1874</v>
      </c>
      <c r="J42" s="293">
        <v>4604</v>
      </c>
      <c r="K42" s="293" t="s">
        <v>673</v>
      </c>
      <c r="L42" s="293">
        <v>756</v>
      </c>
      <c r="M42" s="311">
        <v>7900</v>
      </c>
      <c r="N42" s="309">
        <v>14.8</v>
      </c>
      <c r="X42" s="954"/>
    </row>
    <row r="43" spans="1:24" ht="15.75" customHeight="1" x14ac:dyDescent="0.2">
      <c r="A43" s="620" t="s">
        <v>703</v>
      </c>
      <c r="B43" s="380">
        <v>73675</v>
      </c>
      <c r="C43" s="381">
        <v>863</v>
      </c>
      <c r="D43" s="381">
        <v>466</v>
      </c>
      <c r="E43" s="381">
        <v>2561</v>
      </c>
      <c r="F43" s="381">
        <v>65253</v>
      </c>
      <c r="G43" s="381">
        <v>0</v>
      </c>
      <c r="H43" s="381">
        <v>50338</v>
      </c>
      <c r="I43" s="381">
        <v>3740</v>
      </c>
      <c r="J43" s="381">
        <v>10309</v>
      </c>
      <c r="K43" s="381">
        <v>108</v>
      </c>
      <c r="L43" s="381">
        <v>758</v>
      </c>
      <c r="M43" s="381">
        <v>5861</v>
      </c>
      <c r="N43" s="435">
        <v>21.1</v>
      </c>
      <c r="X43" s="954"/>
    </row>
    <row r="44" spans="1:24" ht="15.75" customHeight="1" x14ac:dyDescent="0.2">
      <c r="A44" s="63" t="s">
        <v>549</v>
      </c>
      <c r="B44" s="310">
        <f>E44+F44+M44</f>
        <v>195867</v>
      </c>
      <c r="C44" s="293">
        <v>1096</v>
      </c>
      <c r="D44" s="293">
        <v>594</v>
      </c>
      <c r="E44" s="293">
        <v>4908</v>
      </c>
      <c r="F44" s="293">
        <v>180182</v>
      </c>
      <c r="G44" s="293">
        <v>159859</v>
      </c>
      <c r="H44" s="293"/>
      <c r="I44" s="293"/>
      <c r="J44" s="293">
        <v>7155</v>
      </c>
      <c r="K44" s="293"/>
      <c r="L44" s="293">
        <v>13168</v>
      </c>
      <c r="M44" s="311">
        <v>10777</v>
      </c>
      <c r="N44" s="309">
        <v>8.6</v>
      </c>
      <c r="X44" s="954"/>
    </row>
    <row r="45" spans="1:24" ht="15.75" customHeight="1" x14ac:dyDescent="0.2">
      <c r="A45" s="620" t="s">
        <v>550</v>
      </c>
      <c r="B45" s="380">
        <v>186240</v>
      </c>
      <c r="C45" s="658">
        <v>960</v>
      </c>
      <c r="D45" s="658">
        <v>885</v>
      </c>
      <c r="E45" s="381">
        <v>22232</v>
      </c>
      <c r="F45" s="381">
        <v>159245</v>
      </c>
      <c r="G45" s="381" t="s">
        <v>673</v>
      </c>
      <c r="H45" s="381">
        <v>139871</v>
      </c>
      <c r="I45" s="381">
        <v>1976</v>
      </c>
      <c r="J45" s="381">
        <v>9866</v>
      </c>
      <c r="K45" s="381" t="s">
        <v>673</v>
      </c>
      <c r="L45" s="381">
        <v>7532</v>
      </c>
      <c r="M45" s="382">
        <v>4763</v>
      </c>
      <c r="N45" s="383">
        <v>16.600000000000001</v>
      </c>
      <c r="X45" s="954"/>
    </row>
    <row r="46" spans="1:24" ht="15.75" customHeight="1" x14ac:dyDescent="0.2">
      <c r="A46" s="63" t="s">
        <v>551</v>
      </c>
      <c r="B46" s="310">
        <v>157022</v>
      </c>
      <c r="C46" s="293">
        <v>929</v>
      </c>
      <c r="D46" s="293">
        <v>493</v>
      </c>
      <c r="E46" s="293">
        <v>9041</v>
      </c>
      <c r="F46" s="293">
        <v>142039</v>
      </c>
      <c r="G46" s="293" t="s">
        <v>673</v>
      </c>
      <c r="H46" s="293">
        <v>122492</v>
      </c>
      <c r="I46" s="293">
        <v>1628</v>
      </c>
      <c r="J46" s="293">
        <v>14414</v>
      </c>
      <c r="K46" s="293" t="s">
        <v>673</v>
      </c>
      <c r="L46" s="293">
        <v>3505</v>
      </c>
      <c r="M46" s="311">
        <v>5942</v>
      </c>
      <c r="N46" s="309">
        <v>12.88</v>
      </c>
      <c r="X46" s="954"/>
    </row>
    <row r="47" spans="1:24" ht="15.75" customHeight="1" x14ac:dyDescent="0.2">
      <c r="A47" s="620" t="s">
        <v>702</v>
      </c>
      <c r="B47" s="380">
        <v>103169</v>
      </c>
      <c r="C47" s="381">
        <v>931</v>
      </c>
      <c r="D47" s="381">
        <v>626</v>
      </c>
      <c r="E47" s="381">
        <v>6783</v>
      </c>
      <c r="F47" s="381">
        <v>90698</v>
      </c>
      <c r="G47" s="381" t="s">
        <v>673</v>
      </c>
      <c r="H47" s="381">
        <v>81132</v>
      </c>
      <c r="I47" s="381">
        <v>4216</v>
      </c>
      <c r="J47" s="381">
        <v>4703</v>
      </c>
      <c r="K47" s="381" t="s">
        <v>673</v>
      </c>
      <c r="L47" s="381">
        <v>647</v>
      </c>
      <c r="M47" s="382">
        <v>5688</v>
      </c>
      <c r="N47" s="383">
        <v>10.92</v>
      </c>
      <c r="X47" s="954"/>
    </row>
    <row r="48" spans="1:24" ht="15.75" customHeight="1" x14ac:dyDescent="0.2">
      <c r="A48" s="63" t="s">
        <v>552</v>
      </c>
      <c r="B48" s="310">
        <f>E48+F48+M48</f>
        <v>172162</v>
      </c>
      <c r="C48" s="293">
        <f>B48/365/486768*1000000</f>
        <v>968.99696021260047</v>
      </c>
      <c r="D48" s="293">
        <f>(96457-5813-731-2006-23)/365/486768*1000000</f>
        <v>494.64648907031847</v>
      </c>
      <c r="E48" s="293">
        <f>14032+887</f>
        <v>14919</v>
      </c>
      <c r="F48" s="293">
        <f>SUM(G48:L48)</f>
        <v>146345</v>
      </c>
      <c r="G48" s="293">
        <v>0</v>
      </c>
      <c r="H48" s="293">
        <f>128135+144</f>
        <v>128279</v>
      </c>
      <c r="I48" s="293">
        <v>7276</v>
      </c>
      <c r="J48" s="293">
        <v>8573</v>
      </c>
      <c r="K48" s="293">
        <v>0</v>
      </c>
      <c r="L48" s="293">
        <f>2182+35</f>
        <v>2217</v>
      </c>
      <c r="M48" s="311">
        <v>10898</v>
      </c>
      <c r="N48" s="309">
        <v>14.1</v>
      </c>
      <c r="X48" s="954"/>
    </row>
    <row r="49" spans="1:24" ht="15.75" customHeight="1" x14ac:dyDescent="0.2">
      <c r="A49" s="620" t="s">
        <v>231</v>
      </c>
      <c r="B49" s="380">
        <v>95843</v>
      </c>
      <c r="C49" s="381">
        <v>841</v>
      </c>
      <c r="D49" s="381">
        <v>459</v>
      </c>
      <c r="E49" s="381">
        <v>7495</v>
      </c>
      <c r="F49" s="381">
        <v>88348</v>
      </c>
      <c r="G49" s="381" t="s">
        <v>673</v>
      </c>
      <c r="H49" s="381">
        <v>74806</v>
      </c>
      <c r="I49" s="381">
        <v>3330</v>
      </c>
      <c r="J49" s="381">
        <v>5877</v>
      </c>
      <c r="K49" s="381">
        <v>2118</v>
      </c>
      <c r="L49" s="381">
        <v>2217</v>
      </c>
      <c r="M49" s="382">
        <v>13873</v>
      </c>
      <c r="N49" s="383">
        <v>20.2</v>
      </c>
      <c r="X49" s="954"/>
    </row>
    <row r="50" spans="1:24" ht="15.75" customHeight="1" x14ac:dyDescent="0.2">
      <c r="A50" s="63" t="s">
        <v>553</v>
      </c>
      <c r="B50" s="513">
        <v>127234</v>
      </c>
      <c r="C50" s="490">
        <v>944</v>
      </c>
      <c r="D50" s="490">
        <v>675</v>
      </c>
      <c r="E50" s="490">
        <v>12841</v>
      </c>
      <c r="F50" s="490">
        <v>113634</v>
      </c>
      <c r="G50" s="490">
        <v>104215</v>
      </c>
      <c r="H50" s="490" t="s">
        <v>673</v>
      </c>
      <c r="I50" s="490" t="s">
        <v>673</v>
      </c>
      <c r="J50" s="490">
        <v>7280</v>
      </c>
      <c r="K50" s="490" t="s">
        <v>673</v>
      </c>
      <c r="L50" s="490">
        <v>2139</v>
      </c>
      <c r="M50" s="514">
        <v>759</v>
      </c>
      <c r="N50" s="515">
        <v>6.6</v>
      </c>
      <c r="X50" s="954"/>
    </row>
    <row r="51" spans="1:24" ht="15.75" customHeight="1" x14ac:dyDescent="0.2">
      <c r="A51" s="620" t="s">
        <v>701</v>
      </c>
      <c r="B51" s="380">
        <v>66185</v>
      </c>
      <c r="C51" s="381">
        <v>968.18144848195118</v>
      </c>
      <c r="D51" s="381">
        <v>401.47676744862355</v>
      </c>
      <c r="E51" s="381">
        <v>3860</v>
      </c>
      <c r="F51" s="381">
        <v>62325</v>
      </c>
      <c r="G51" s="381" t="s">
        <v>673</v>
      </c>
      <c r="H51" s="381">
        <v>47148</v>
      </c>
      <c r="I51" s="381">
        <v>1387</v>
      </c>
      <c r="J51" s="381">
        <v>13697</v>
      </c>
      <c r="K51" s="381" t="s">
        <v>673</v>
      </c>
      <c r="L51" s="381">
        <v>93</v>
      </c>
      <c r="M51" s="382">
        <v>2556</v>
      </c>
      <c r="N51" s="383">
        <v>26.659489969596017</v>
      </c>
      <c r="X51" s="954"/>
    </row>
    <row r="52" spans="1:24" ht="15.75" customHeight="1" x14ac:dyDescent="0.2">
      <c r="A52" s="63" t="s">
        <v>700</v>
      </c>
      <c r="B52" s="310">
        <v>79147</v>
      </c>
      <c r="C52" s="293">
        <v>1068</v>
      </c>
      <c r="D52" s="293">
        <v>562</v>
      </c>
      <c r="E52" s="293">
        <v>8221</v>
      </c>
      <c r="F52" s="293">
        <v>70926</v>
      </c>
      <c r="G52" s="293">
        <v>0</v>
      </c>
      <c r="H52" s="293">
        <v>53264</v>
      </c>
      <c r="I52" s="293">
        <v>856</v>
      </c>
      <c r="J52" s="293">
        <v>15985</v>
      </c>
      <c r="K52" s="293">
        <v>0</v>
      </c>
      <c r="L52" s="293">
        <v>821</v>
      </c>
      <c r="M52" s="311" t="s">
        <v>673</v>
      </c>
      <c r="N52" s="309">
        <v>27.7</v>
      </c>
      <c r="X52" s="954"/>
    </row>
    <row r="53" spans="1:24" ht="15.75" customHeight="1" x14ac:dyDescent="0.2">
      <c r="A53" s="620" t="s">
        <v>233</v>
      </c>
      <c r="B53" s="380">
        <v>178499</v>
      </c>
      <c r="C53" s="381">
        <v>1015</v>
      </c>
      <c r="D53" s="381">
        <v>506</v>
      </c>
      <c r="E53" s="381">
        <v>28632</v>
      </c>
      <c r="F53" s="381">
        <v>137987</v>
      </c>
      <c r="G53" s="381">
        <v>0</v>
      </c>
      <c r="H53" s="381">
        <v>131502</v>
      </c>
      <c r="I53" s="381">
        <v>1574</v>
      </c>
      <c r="J53" s="381">
        <v>4646</v>
      </c>
      <c r="K53" s="381">
        <v>0</v>
      </c>
      <c r="L53" s="381">
        <v>265</v>
      </c>
      <c r="M53" s="382">
        <v>11880</v>
      </c>
      <c r="N53" s="383">
        <v>40.9</v>
      </c>
      <c r="X53" s="954"/>
    </row>
    <row r="54" spans="1:24" ht="15.75" customHeight="1" x14ac:dyDescent="0.2">
      <c r="A54" s="63" t="s">
        <v>699</v>
      </c>
      <c r="B54" s="310">
        <v>77765</v>
      </c>
      <c r="C54" s="293">
        <v>944</v>
      </c>
      <c r="D54" s="293">
        <v>529</v>
      </c>
      <c r="E54" s="293">
        <v>8590</v>
      </c>
      <c r="F54" s="293">
        <v>65514</v>
      </c>
      <c r="G54" s="293" t="s">
        <v>673</v>
      </c>
      <c r="H54" s="293">
        <v>54200</v>
      </c>
      <c r="I54" s="293">
        <v>2575</v>
      </c>
      <c r="J54" s="293">
        <v>6242</v>
      </c>
      <c r="K54" s="293">
        <v>110</v>
      </c>
      <c r="L54" s="293">
        <v>2387</v>
      </c>
      <c r="M54" s="311">
        <v>3661</v>
      </c>
      <c r="N54" s="309">
        <v>15.1</v>
      </c>
      <c r="X54" s="954"/>
    </row>
    <row r="55" spans="1:24" ht="15.75" customHeight="1" x14ac:dyDescent="0.2">
      <c r="A55" s="620" t="s">
        <v>270</v>
      </c>
      <c r="B55" s="380">
        <v>159551</v>
      </c>
      <c r="C55" s="381">
        <v>930</v>
      </c>
      <c r="D55" s="381">
        <v>817</v>
      </c>
      <c r="E55" s="381">
        <v>6272</v>
      </c>
      <c r="F55" s="381">
        <v>145430</v>
      </c>
      <c r="G55" s="381" t="s">
        <v>673</v>
      </c>
      <c r="H55" s="381">
        <v>127556</v>
      </c>
      <c r="I55" s="381">
        <v>4555</v>
      </c>
      <c r="J55" s="381">
        <v>11512</v>
      </c>
      <c r="K55" s="381" t="s">
        <v>673</v>
      </c>
      <c r="L55" s="381">
        <v>1807</v>
      </c>
      <c r="M55" s="382">
        <v>7849</v>
      </c>
      <c r="N55" s="383">
        <v>44.2</v>
      </c>
      <c r="X55" s="954"/>
    </row>
    <row r="56" spans="1:24" ht="15.75" customHeight="1" x14ac:dyDescent="0.2">
      <c r="A56" s="63" t="s">
        <v>289</v>
      </c>
      <c r="B56" s="513">
        <v>99068</v>
      </c>
      <c r="C56" s="490">
        <v>1027.2469081908703</v>
      </c>
      <c r="D56" s="490">
        <v>613.4676063844679</v>
      </c>
      <c r="E56" s="490">
        <v>39905</v>
      </c>
      <c r="F56" s="490">
        <v>55237</v>
      </c>
      <c r="G56" s="490" t="s">
        <v>673</v>
      </c>
      <c r="H56" s="490">
        <v>43648</v>
      </c>
      <c r="I56" s="490" t="s">
        <v>673</v>
      </c>
      <c r="J56" s="490">
        <v>9102</v>
      </c>
      <c r="K56" s="490">
        <v>52</v>
      </c>
      <c r="L56" s="490">
        <v>2435</v>
      </c>
      <c r="M56" s="514">
        <v>3926</v>
      </c>
      <c r="N56" s="515">
        <v>39.799999999999997</v>
      </c>
      <c r="X56" s="954"/>
    </row>
    <row r="57" spans="1:24" ht="15.75" customHeight="1" x14ac:dyDescent="0.2">
      <c r="A57" s="620" t="s">
        <v>235</v>
      </c>
      <c r="B57" s="380">
        <v>140625</v>
      </c>
      <c r="C57" s="381">
        <v>900</v>
      </c>
      <c r="D57" s="381">
        <v>387</v>
      </c>
      <c r="E57" s="381">
        <v>3795</v>
      </c>
      <c r="F57" s="381">
        <v>136830</v>
      </c>
      <c r="G57" s="381" t="s">
        <v>673</v>
      </c>
      <c r="H57" s="381">
        <v>101709</v>
      </c>
      <c r="I57" s="381">
        <v>8856</v>
      </c>
      <c r="J57" s="381">
        <v>25481</v>
      </c>
      <c r="K57" s="381" t="s">
        <v>673</v>
      </c>
      <c r="L57" s="381">
        <v>784</v>
      </c>
      <c r="M57" s="382" t="s">
        <v>673</v>
      </c>
      <c r="N57" s="383">
        <v>18.3</v>
      </c>
      <c r="X57" s="954"/>
    </row>
    <row r="58" spans="1:24" ht="15.75" customHeight="1" x14ac:dyDescent="0.2">
      <c r="A58" s="63" t="s">
        <v>280</v>
      </c>
      <c r="B58" s="310">
        <v>144680</v>
      </c>
      <c r="C58" s="293">
        <v>772</v>
      </c>
      <c r="D58" s="293">
        <v>495</v>
      </c>
      <c r="E58" s="293">
        <v>32301</v>
      </c>
      <c r="F58" s="293">
        <v>112379</v>
      </c>
      <c r="G58" s="293" t="s">
        <v>673</v>
      </c>
      <c r="H58" s="293">
        <v>85351</v>
      </c>
      <c r="I58" s="293">
        <v>1374</v>
      </c>
      <c r="J58" s="293">
        <v>22606</v>
      </c>
      <c r="K58" s="293">
        <v>202</v>
      </c>
      <c r="L58" s="293">
        <v>2846</v>
      </c>
      <c r="M58" s="311" t="s">
        <v>673</v>
      </c>
      <c r="N58" s="309">
        <v>20.100000000000001</v>
      </c>
      <c r="X58" s="954"/>
    </row>
    <row r="59" spans="1:24" ht="15.75" customHeight="1" x14ac:dyDescent="0.2">
      <c r="A59" s="620" t="s">
        <v>281</v>
      </c>
      <c r="B59" s="380">
        <v>122836</v>
      </c>
      <c r="C59" s="381">
        <v>1018</v>
      </c>
      <c r="D59" s="381">
        <v>655</v>
      </c>
      <c r="E59" s="381">
        <v>9518</v>
      </c>
      <c r="F59" s="381">
        <f>SUM(H59:L59)</f>
        <v>113318</v>
      </c>
      <c r="G59" s="381" t="s">
        <v>673</v>
      </c>
      <c r="H59" s="381">
        <v>97304</v>
      </c>
      <c r="I59" s="381">
        <v>1068</v>
      </c>
      <c r="J59" s="381">
        <v>10694</v>
      </c>
      <c r="K59" s="381">
        <v>218</v>
      </c>
      <c r="L59" s="381">
        <v>4034</v>
      </c>
      <c r="M59" s="382" t="s">
        <v>673</v>
      </c>
      <c r="N59" s="383">
        <v>17.3</v>
      </c>
      <c r="X59" s="954"/>
    </row>
    <row r="60" spans="1:24" ht="15.75" customHeight="1" x14ac:dyDescent="0.2">
      <c r="A60" s="63" t="s">
        <v>287</v>
      </c>
      <c r="B60" s="310">
        <v>101020</v>
      </c>
      <c r="C60" s="293">
        <v>904</v>
      </c>
      <c r="D60" s="293">
        <v>512</v>
      </c>
      <c r="E60" s="293">
        <v>14215</v>
      </c>
      <c r="F60" s="293">
        <v>84362</v>
      </c>
      <c r="G60" s="293" t="s">
        <v>673</v>
      </c>
      <c r="H60" s="293">
        <v>75621</v>
      </c>
      <c r="I60" s="293">
        <v>769</v>
      </c>
      <c r="J60" s="293">
        <v>7237</v>
      </c>
      <c r="K60" s="293" t="s">
        <v>673</v>
      </c>
      <c r="L60" s="293">
        <v>735</v>
      </c>
      <c r="M60" s="311">
        <v>2443</v>
      </c>
      <c r="N60" s="309">
        <v>22.6</v>
      </c>
      <c r="X60" s="954"/>
    </row>
    <row r="61" spans="1:24" ht="15.75" customHeight="1" x14ac:dyDescent="0.2">
      <c r="A61" s="620" t="s">
        <v>384</v>
      </c>
      <c r="B61" s="491">
        <v>148492</v>
      </c>
      <c r="C61" s="381">
        <v>973</v>
      </c>
      <c r="D61" s="381">
        <v>537</v>
      </c>
      <c r="E61" s="381">
        <v>44764</v>
      </c>
      <c r="F61" s="381">
        <v>97733</v>
      </c>
      <c r="G61" s="381" t="s">
        <v>673</v>
      </c>
      <c r="H61" s="381">
        <v>75404</v>
      </c>
      <c r="I61" s="381">
        <v>6057</v>
      </c>
      <c r="J61" s="381">
        <v>15564</v>
      </c>
      <c r="K61" s="381">
        <v>164</v>
      </c>
      <c r="L61" s="381">
        <v>544</v>
      </c>
      <c r="M61" s="381">
        <v>5995</v>
      </c>
      <c r="N61" s="435">
        <v>14.1</v>
      </c>
      <c r="X61" s="954"/>
    </row>
    <row r="62" spans="1:24" ht="15.75" customHeight="1" x14ac:dyDescent="0.2">
      <c r="A62" s="63" t="s">
        <v>698</v>
      </c>
      <c r="B62" s="549">
        <v>89566</v>
      </c>
      <c r="C62" s="293">
        <v>971</v>
      </c>
      <c r="D62" s="293">
        <v>472</v>
      </c>
      <c r="E62" s="293">
        <v>5803</v>
      </c>
      <c r="F62" s="293">
        <v>79606</v>
      </c>
      <c r="G62" s="293">
        <v>0</v>
      </c>
      <c r="H62" s="293">
        <v>71311</v>
      </c>
      <c r="I62" s="293">
        <v>4489</v>
      </c>
      <c r="J62" s="293">
        <v>3572</v>
      </c>
      <c r="K62" s="293">
        <v>0</v>
      </c>
      <c r="L62" s="293">
        <v>234</v>
      </c>
      <c r="M62" s="293">
        <v>4157</v>
      </c>
      <c r="N62" s="564">
        <v>11.9</v>
      </c>
      <c r="X62" s="954"/>
    </row>
    <row r="63" spans="1:24" ht="15.75" customHeight="1" x14ac:dyDescent="0.2">
      <c r="A63" s="620" t="s">
        <v>282</v>
      </c>
      <c r="B63" s="491">
        <v>163376</v>
      </c>
      <c r="C63" s="381">
        <v>935</v>
      </c>
      <c r="D63" s="381">
        <v>500</v>
      </c>
      <c r="E63" s="381">
        <v>9786</v>
      </c>
      <c r="F63" s="381">
        <v>150367</v>
      </c>
      <c r="G63" s="381" t="s">
        <v>673</v>
      </c>
      <c r="H63" s="381">
        <v>126717</v>
      </c>
      <c r="I63" s="381">
        <v>3980</v>
      </c>
      <c r="J63" s="381">
        <v>19670</v>
      </c>
      <c r="K63" s="381" t="s">
        <v>673</v>
      </c>
      <c r="L63" s="381" t="s">
        <v>673</v>
      </c>
      <c r="M63" s="381">
        <v>3223</v>
      </c>
      <c r="N63" s="435">
        <v>19.5</v>
      </c>
      <c r="X63" s="954"/>
    </row>
    <row r="64" spans="1:24" ht="15.75" customHeight="1" x14ac:dyDescent="0.2">
      <c r="A64" s="63" t="s">
        <v>241</v>
      </c>
      <c r="B64" s="549">
        <v>145653</v>
      </c>
      <c r="C64" s="293">
        <v>990</v>
      </c>
      <c r="D64" s="293">
        <v>680</v>
      </c>
      <c r="E64" s="293">
        <v>21214</v>
      </c>
      <c r="F64" s="293">
        <v>123290</v>
      </c>
      <c r="G64" s="293">
        <v>0</v>
      </c>
      <c r="H64" s="293">
        <v>99137</v>
      </c>
      <c r="I64" s="293">
        <v>2799</v>
      </c>
      <c r="J64" s="293">
        <v>20965</v>
      </c>
      <c r="K64" s="293">
        <v>0</v>
      </c>
      <c r="L64" s="293">
        <v>389</v>
      </c>
      <c r="M64" s="293">
        <v>1149</v>
      </c>
      <c r="N64" s="564">
        <v>14.4</v>
      </c>
      <c r="X64" s="954"/>
    </row>
    <row r="65" spans="1:69" ht="15.75" customHeight="1" x14ac:dyDescent="0.2">
      <c r="A65" s="620" t="s">
        <v>272</v>
      </c>
      <c r="B65" s="491">
        <v>214149</v>
      </c>
      <c r="C65" s="381">
        <v>970</v>
      </c>
      <c r="D65" s="381">
        <v>645</v>
      </c>
      <c r="E65" s="381">
        <v>71904</v>
      </c>
      <c r="F65" s="381">
        <v>139490</v>
      </c>
      <c r="G65" s="433" t="s">
        <v>756</v>
      </c>
      <c r="H65" s="381">
        <v>110140</v>
      </c>
      <c r="I65" s="381">
        <v>1900</v>
      </c>
      <c r="J65" s="381">
        <v>26613</v>
      </c>
      <c r="K65" s="381" t="s">
        <v>756</v>
      </c>
      <c r="L65" s="381">
        <v>837</v>
      </c>
      <c r="M65" s="381">
        <v>2755</v>
      </c>
      <c r="N65" s="435">
        <v>13.6</v>
      </c>
      <c r="P65" s="954"/>
      <c r="X65" s="954"/>
      <c r="AP65" s="968"/>
      <c r="AV65" s="969"/>
      <c r="BQ65" t="s">
        <v>574</v>
      </c>
    </row>
    <row r="66" spans="1:69" ht="15.75" customHeight="1" thickBot="1" x14ac:dyDescent="0.25">
      <c r="A66" s="63" t="s">
        <v>554</v>
      </c>
      <c r="B66" s="310">
        <v>105247</v>
      </c>
      <c r="C66" s="293">
        <v>894</v>
      </c>
      <c r="D66" s="293">
        <v>471</v>
      </c>
      <c r="E66" s="293">
        <v>3325</v>
      </c>
      <c r="F66" s="293">
        <v>107751</v>
      </c>
      <c r="G66" s="293">
        <v>0</v>
      </c>
      <c r="H66" s="293">
        <v>88302</v>
      </c>
      <c r="I66" s="293">
        <v>2037</v>
      </c>
      <c r="J66" s="293">
        <v>10613</v>
      </c>
      <c r="K66" s="293">
        <v>112</v>
      </c>
      <c r="L66" s="293">
        <v>687</v>
      </c>
      <c r="M66" s="311">
        <v>171</v>
      </c>
      <c r="N66" s="309">
        <v>15.38</v>
      </c>
      <c r="O66" s="970"/>
      <c r="X66" s="954"/>
    </row>
    <row r="67" spans="1:69" ht="15.75" customHeight="1" thickTop="1" x14ac:dyDescent="0.2">
      <c r="A67" s="621" t="s">
        <v>555</v>
      </c>
      <c r="B67" s="803">
        <f>SUM(B7:B66)</f>
        <v>7638425.5419999994</v>
      </c>
      <c r="C67" s="804">
        <f t="shared" ref="C67:M67" si="0">SUM(C7:C66)</f>
        <v>57118.459233945461</v>
      </c>
      <c r="D67" s="804">
        <f>SUM(D7:D66)</f>
        <v>34936.42294138037</v>
      </c>
      <c r="E67" s="804">
        <f t="shared" si="0"/>
        <v>717252.3</v>
      </c>
      <c r="F67" s="804">
        <f t="shared" si="0"/>
        <v>6549307.3820000002</v>
      </c>
      <c r="G67" s="804">
        <f t="shared" si="0"/>
        <v>492870</v>
      </c>
      <c r="H67" s="804">
        <f t="shared" si="0"/>
        <v>5028686.75</v>
      </c>
      <c r="I67" s="804">
        <f t="shared" si="0"/>
        <v>202994.66999999998</v>
      </c>
      <c r="J67" s="804">
        <f t="shared" si="0"/>
        <v>711178.37199999997</v>
      </c>
      <c r="K67" s="804">
        <f t="shared" si="0"/>
        <v>8609.17</v>
      </c>
      <c r="L67" s="804">
        <f t="shared" si="0"/>
        <v>98968.42</v>
      </c>
      <c r="M67" s="804">
        <f t="shared" si="0"/>
        <v>380905.95600000001</v>
      </c>
      <c r="N67" s="805" t="s">
        <v>564</v>
      </c>
      <c r="O67" s="970"/>
      <c r="X67" s="954"/>
    </row>
    <row r="68" spans="1:69" ht="15.75" customHeight="1" x14ac:dyDescent="0.2">
      <c r="A68" s="806" t="s">
        <v>556</v>
      </c>
      <c r="B68" s="807">
        <f>AVERAGE(B7:B66)</f>
        <v>127307.09236666666</v>
      </c>
      <c r="C68" s="808">
        <f t="shared" ref="C68:N68" si="1">AVERAGE(C7:C66)</f>
        <v>951.97432056575769</v>
      </c>
      <c r="D68" s="808">
        <f>AVERAGE(D7:D66)</f>
        <v>582.27371568967283</v>
      </c>
      <c r="E68" s="808">
        <f t="shared" si="1"/>
        <v>11954.205</v>
      </c>
      <c r="F68" s="808">
        <f t="shared" si="1"/>
        <v>109155.12303333334</v>
      </c>
      <c r="G68" s="808">
        <f t="shared" si="1"/>
        <v>20536.25</v>
      </c>
      <c r="H68" s="808">
        <f t="shared" si="1"/>
        <v>88222.574561403511</v>
      </c>
      <c r="I68" s="808">
        <f t="shared" si="1"/>
        <v>3759.1605555555552</v>
      </c>
      <c r="J68" s="808">
        <f t="shared" si="1"/>
        <v>11852.972866666667</v>
      </c>
      <c r="K68" s="808">
        <f t="shared" si="1"/>
        <v>209.97975609756097</v>
      </c>
      <c r="L68" s="808">
        <f t="shared" si="1"/>
        <v>1736.2880701754386</v>
      </c>
      <c r="M68" s="808">
        <f t="shared" si="1"/>
        <v>6925.5628363636361</v>
      </c>
      <c r="N68" s="809">
        <f t="shared" si="1"/>
        <v>19.135506921736788</v>
      </c>
      <c r="O68" s="970"/>
      <c r="P68" s="954"/>
      <c r="X68" s="954"/>
      <c r="AP68" s="968"/>
      <c r="AV68" s="969"/>
      <c r="BQ68" t="s">
        <v>564</v>
      </c>
    </row>
    <row r="69" spans="1:69" s="180" customFormat="1" ht="15.6" customHeight="1" x14ac:dyDescent="0.2">
      <c r="A69" s="180" t="s">
        <v>306</v>
      </c>
      <c r="B69" s="116" t="s">
        <v>846</v>
      </c>
    </row>
    <row r="70" spans="1:69" s="180" customFormat="1" ht="13.95" customHeight="1" x14ac:dyDescent="0.2">
      <c r="B70" s="1279" t="s">
        <v>722</v>
      </c>
      <c r="C70" s="1186"/>
      <c r="D70" s="1186"/>
      <c r="E70" s="1186"/>
      <c r="F70" s="1186"/>
      <c r="G70" s="1186"/>
      <c r="H70" s="1186"/>
      <c r="I70" s="1186"/>
      <c r="J70" s="1186"/>
      <c r="K70" s="1186"/>
      <c r="L70" s="1186"/>
      <c r="M70" s="1186"/>
      <c r="N70" s="1186"/>
    </row>
    <row r="71" spans="1:69" s="180" customFormat="1" ht="13.95" customHeight="1" x14ac:dyDescent="0.2">
      <c r="B71" s="66" t="s">
        <v>723</v>
      </c>
      <c r="C71" s="66"/>
      <c r="D71" s="66"/>
      <c r="E71" s="66"/>
      <c r="F71" s="66"/>
      <c r="G71" s="66"/>
      <c r="H71" s="66"/>
      <c r="I71" s="66"/>
      <c r="J71" s="66"/>
      <c r="K71" s="66"/>
      <c r="L71" s="66"/>
      <c r="M71" s="66"/>
      <c r="N71" s="66"/>
    </row>
    <row r="72" spans="1:69" s="180" customFormat="1" ht="13.95" customHeight="1" x14ac:dyDescent="0.2">
      <c r="B72" s="66" t="s">
        <v>724</v>
      </c>
      <c r="C72" s="66"/>
      <c r="D72" s="66"/>
      <c r="E72" s="66"/>
      <c r="F72" s="66"/>
      <c r="G72" s="66"/>
      <c r="H72" s="66"/>
      <c r="I72" s="66"/>
      <c r="J72" s="66"/>
      <c r="K72" s="66"/>
      <c r="L72" s="66"/>
      <c r="M72" s="66"/>
      <c r="N72" s="66"/>
    </row>
    <row r="73" spans="1:69" s="180" customFormat="1" ht="13.95" customHeight="1" x14ac:dyDescent="0.2">
      <c r="B73" s="66" t="s">
        <v>695</v>
      </c>
      <c r="C73" s="66"/>
      <c r="D73" s="66"/>
      <c r="E73" s="66"/>
      <c r="F73" s="66"/>
      <c r="G73" s="66"/>
      <c r="H73" s="66"/>
      <c r="I73" s="66"/>
      <c r="J73" s="66"/>
      <c r="K73" s="66"/>
      <c r="L73" s="66"/>
      <c r="M73" s="66"/>
      <c r="N73" s="66"/>
    </row>
    <row r="74" spans="1:69" s="180" customFormat="1" ht="13.95" customHeight="1" x14ac:dyDescent="0.2"/>
    <row r="75" spans="1:69" s="180" customFormat="1" ht="13.95" customHeight="1" x14ac:dyDescent="0.2"/>
    <row r="76" spans="1:69" ht="16.5" customHeight="1" x14ac:dyDescent="0.2">
      <c r="A76" s="254"/>
      <c r="B76" s="115"/>
      <c r="C76" s="66"/>
      <c r="D76" s="66"/>
    </row>
    <row r="77" spans="1:69" ht="15.6" customHeight="1" x14ac:dyDescent="0.2">
      <c r="A77" s="96"/>
      <c r="B77" s="115"/>
      <c r="C77" s="1296"/>
      <c r="D77" s="1296"/>
      <c r="E77" s="1297"/>
      <c r="F77" s="1297"/>
      <c r="G77" s="1297"/>
      <c r="H77" s="1297"/>
      <c r="I77" s="1297"/>
      <c r="J77" s="1297"/>
      <c r="K77" s="1297"/>
      <c r="L77" s="1297"/>
      <c r="M77" s="1298"/>
      <c r="N77" s="1298"/>
    </row>
    <row r="78" spans="1:69" x14ac:dyDescent="0.2">
      <c r="B78" s="180"/>
      <c r="C78" s="1298"/>
      <c r="D78" s="1298"/>
      <c r="E78" s="1298"/>
      <c r="F78" s="1298"/>
      <c r="G78" s="1298"/>
      <c r="H78" s="1298"/>
      <c r="I78" s="1298"/>
      <c r="J78" s="1298"/>
      <c r="K78" s="1298"/>
      <c r="L78" s="1298"/>
      <c r="M78" s="1298"/>
      <c r="N78" s="1298"/>
    </row>
    <row r="148" spans="1:14" ht="27" customHeight="1" x14ac:dyDescent="0.2">
      <c r="A148" s="1224"/>
      <c r="B148" s="1224"/>
      <c r="C148" s="1224"/>
      <c r="D148" s="1224"/>
      <c r="E148" s="1224"/>
      <c r="F148" s="1224"/>
      <c r="G148" s="1224"/>
      <c r="H148" s="1224"/>
      <c r="I148" s="1224"/>
      <c r="J148" s="1224"/>
      <c r="K148" s="1224"/>
      <c r="L148" s="1224"/>
      <c r="M148" s="1224"/>
      <c r="N148" s="1224"/>
    </row>
  </sheetData>
  <customSheetViews>
    <customSheetView guid="{CFB8F6A3-286B-44DA-98E2-E06FA9DC17D9}" scale="90" showGridLines="0">
      <pane xSplit="1" ySplit="6" topLeftCell="B43" activePane="bottomRight" state="frozen"/>
      <selection pane="bottomRight" activeCell="A7" sqref="A7:A56"/>
      <pageMargins left="0.74803149606299213" right="0.43307086614173229" top="0.78740157480314965" bottom="0.39370078740157483" header="0.51181102362204722" footer="0.19685039370078741"/>
      <pageSetup paperSize="9" scale="80" firstPageNumber="12" orientation="portrait" useFirstPageNumber="1"/>
      <headerFooter alignWithMargins="0"/>
    </customSheetView>
    <customSheetView guid="{429188B7-F8E8-41E0-BAA6-8F869C883D4F}" showGridLines="0">
      <pane xSplit="1" ySplit="6" topLeftCell="B7" activePane="bottomRight" state="frozen"/>
      <selection pane="bottomRight" activeCell="A2" sqref="A2"/>
      <pageMargins left="0.74803149606299202" right="0.23622047244094502" top="0.98425196850393704" bottom="0.39370078740157499" header="0.59055118110236204" footer="0.31496062992126"/>
      <pageSetup paperSize="8" firstPageNumber="12" orientation="portrait"/>
      <headerFooter alignWithMargins="0">
        <oddHeader xml:space="preserve">&amp;L&amp;"ＭＳ Ｐゴシック,太字"&amp;16 ４　環　境&amp;"ＭＳ Ｐゴシック,標準"&amp;11
</oddHeader>
      </headerFooter>
    </customSheetView>
  </customSheetViews>
  <mergeCells count="11">
    <mergeCell ref="B70:N70"/>
    <mergeCell ref="A148:N148"/>
    <mergeCell ref="C77:N78"/>
    <mergeCell ref="B3:B5"/>
    <mergeCell ref="C3:C5"/>
    <mergeCell ref="E3:J3"/>
    <mergeCell ref="K3:M3"/>
    <mergeCell ref="M4:M5"/>
    <mergeCell ref="N3:N5"/>
    <mergeCell ref="E4:E5"/>
    <mergeCell ref="D3:D5"/>
  </mergeCells>
  <phoneticPr fontId="2"/>
  <dataValidations count="1">
    <dataValidation imeMode="disabled" allowBlank="1" showInputMessage="1" showErrorMessage="1" sqref="B7:N66" xr:uid="{00000000-0002-0000-0500-000000000000}"/>
  </dataValidations>
  <pageMargins left="0.74803149606299202" right="0.23622047244094502" top="0.98425196850393704" bottom="0.39370078740157499" header="0.59055118110236204" footer="0.31496062992126"/>
  <pageSetup paperSize="8" firstPageNumber="12" orientation="portrait" r:id="rId1"/>
  <headerFooter alignWithMargins="0">
    <oddHeader xml:space="preserve">&amp;L&amp;"ＭＳ Ｐゴシック,太字"&amp;16 ４　環　境&amp;"ＭＳ Ｐゴシック,標準"&amp;11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AC134"/>
  <sheetViews>
    <sheetView showGridLines="0" zoomScaleNormal="100" zoomScaleSheetLayoutView="90" workbookViewId="0">
      <pane xSplit="1" ySplit="6" topLeftCell="R25" activePane="bottomRight" state="frozen"/>
      <selection pane="topRight" activeCell="B1" sqref="B1"/>
      <selection pane="bottomLeft" activeCell="A7" sqref="A7"/>
      <selection pane="bottomRight" activeCell="AB30" sqref="AB30"/>
    </sheetView>
  </sheetViews>
  <sheetFormatPr defaultColWidth="8.88671875" defaultRowHeight="13.2" x14ac:dyDescent="0.2"/>
  <cols>
    <col min="1" max="1" width="12.44140625" customWidth="1"/>
    <col min="2" max="2" width="8.77734375" customWidth="1"/>
    <col min="3" max="4" width="10" customWidth="1"/>
    <col min="5" max="6" width="11.6640625" customWidth="1"/>
    <col min="7" max="7" width="7.44140625" customWidth="1"/>
    <col min="8" max="8" width="13.109375" customWidth="1"/>
    <col min="9" max="9" width="7.44140625" customWidth="1"/>
    <col min="10" max="10" width="13.109375" customWidth="1"/>
    <col min="11" max="11" width="7.44140625" customWidth="1"/>
    <col min="12" max="15" width="15" customWidth="1"/>
    <col min="16" max="16" width="20" customWidth="1"/>
    <col min="17" max="17" width="15" customWidth="1"/>
    <col min="18" max="18" width="10.88671875" customWidth="1"/>
    <col min="19" max="19" width="9.33203125" customWidth="1"/>
    <col min="20" max="20" width="11.77734375" customWidth="1"/>
    <col min="21" max="21" width="9.33203125" customWidth="1"/>
    <col min="22" max="22" width="10.88671875" customWidth="1"/>
    <col min="23" max="23" width="9.33203125" customWidth="1"/>
    <col min="24" max="24" width="11.88671875" customWidth="1"/>
    <col min="25" max="25" width="9.33203125" customWidth="1"/>
    <col min="26" max="26" width="1.44140625" customWidth="1"/>
    <col min="27" max="27" width="13.21875" customWidth="1"/>
    <col min="28" max="28" width="8.88671875" customWidth="1"/>
  </cols>
  <sheetData>
    <row r="1" spans="1:29" ht="18.75" customHeight="1" x14ac:dyDescent="0.2">
      <c r="A1" s="147" t="s">
        <v>52</v>
      </c>
      <c r="C1" s="886"/>
      <c r="D1" s="886"/>
      <c r="E1" s="886"/>
      <c r="F1" s="886"/>
      <c r="G1" s="886"/>
      <c r="H1" s="886"/>
      <c r="I1" s="886"/>
      <c r="J1" s="886"/>
      <c r="K1" s="886"/>
      <c r="L1" s="887"/>
      <c r="M1" s="1326"/>
      <c r="N1" s="1326"/>
      <c r="O1" s="1326"/>
      <c r="P1" s="1326"/>
      <c r="Q1" s="1326"/>
      <c r="R1" s="887"/>
      <c r="S1" s="147"/>
      <c r="T1" s="147"/>
      <c r="U1" s="147"/>
      <c r="V1" s="147"/>
      <c r="W1" s="147"/>
      <c r="X1" s="147"/>
      <c r="Y1" s="147"/>
      <c r="AA1" s="886"/>
      <c r="AB1" s="886"/>
    </row>
    <row r="2" spans="1:29" ht="18.75" customHeight="1" x14ac:dyDescent="0.2">
      <c r="A2" s="887"/>
      <c r="B2" s="888"/>
      <c r="C2" s="888"/>
      <c r="D2" s="888"/>
      <c r="E2" s="888"/>
      <c r="F2" s="888"/>
      <c r="G2" s="888"/>
      <c r="H2" s="888"/>
      <c r="I2" s="888"/>
      <c r="J2" s="888"/>
      <c r="K2" s="888"/>
      <c r="L2" s="260"/>
      <c r="M2" s="1327"/>
      <c r="N2" s="1327"/>
      <c r="O2" s="1327"/>
      <c r="P2" s="1327"/>
      <c r="Q2" s="1327"/>
      <c r="R2" s="260"/>
      <c r="S2" s="889"/>
      <c r="T2" s="889"/>
      <c r="U2" s="889"/>
      <c r="V2" s="889"/>
      <c r="W2" s="889"/>
      <c r="X2" s="889"/>
      <c r="Y2" s="889"/>
      <c r="AA2" s="886"/>
      <c r="AB2" s="886"/>
    </row>
    <row r="3" spans="1:29" ht="17.25" customHeight="1" x14ac:dyDescent="0.2">
      <c r="A3" s="268" t="s">
        <v>525</v>
      </c>
      <c r="B3" s="1331" t="s">
        <v>57</v>
      </c>
      <c r="C3" s="1332"/>
      <c r="D3" s="1333"/>
      <c r="E3" s="1337" t="s">
        <v>665</v>
      </c>
      <c r="F3" s="1338"/>
      <c r="G3" s="1338"/>
      <c r="H3" s="1338"/>
      <c r="I3" s="1338"/>
      <c r="J3" s="185"/>
      <c r="K3" s="186"/>
      <c r="L3" s="1344" t="s">
        <v>613</v>
      </c>
      <c r="M3" s="1345"/>
      <c r="N3" s="1311" t="s">
        <v>634</v>
      </c>
      <c r="O3" s="1325"/>
      <c r="P3" s="1311" t="s">
        <v>634</v>
      </c>
      <c r="Q3" s="1312"/>
      <c r="R3" s="1320" t="s">
        <v>531</v>
      </c>
      <c r="S3" s="1321"/>
      <c r="T3" s="1322"/>
      <c r="U3" s="1323"/>
      <c r="V3" s="1317" t="s">
        <v>532</v>
      </c>
      <c r="W3" s="1318"/>
      <c r="X3" s="1318"/>
      <c r="Y3" s="1319"/>
      <c r="AA3" s="1309" t="s">
        <v>464</v>
      </c>
      <c r="AB3" s="1310"/>
    </row>
    <row r="4" spans="1:29" ht="17.25" customHeight="1" x14ac:dyDescent="0.2">
      <c r="A4" s="269"/>
      <c r="B4" s="1341" t="s">
        <v>666</v>
      </c>
      <c r="C4" s="1342"/>
      <c r="D4" s="1343"/>
      <c r="E4" s="148"/>
      <c r="F4" s="1339" t="s">
        <v>58</v>
      </c>
      <c r="G4" s="1340"/>
      <c r="H4" s="1339" t="s">
        <v>59</v>
      </c>
      <c r="I4" s="1340"/>
      <c r="J4" s="1334" t="s">
        <v>60</v>
      </c>
      <c r="K4" s="1335"/>
      <c r="L4" s="1307" t="s">
        <v>667</v>
      </c>
      <c r="M4" s="1328" t="s">
        <v>428</v>
      </c>
      <c r="N4" s="1315" t="s">
        <v>63</v>
      </c>
      <c r="O4" s="1336"/>
      <c r="P4" s="1315" t="s">
        <v>64</v>
      </c>
      <c r="Q4" s="1330"/>
      <c r="R4" s="1324" t="s">
        <v>63</v>
      </c>
      <c r="S4" s="1316"/>
      <c r="T4" s="1315" t="s">
        <v>67</v>
      </c>
      <c r="U4" s="1316"/>
      <c r="V4" s="1315" t="s">
        <v>63</v>
      </c>
      <c r="W4" s="1316"/>
      <c r="X4" s="1315" t="s">
        <v>67</v>
      </c>
      <c r="Y4" s="1330"/>
      <c r="AA4" s="1307" t="s">
        <v>486</v>
      </c>
      <c r="AB4" s="1313" t="s">
        <v>463</v>
      </c>
    </row>
    <row r="5" spans="1:29" ht="17.25" customHeight="1" x14ac:dyDescent="0.2">
      <c r="A5" s="270"/>
      <c r="B5" s="272" t="s">
        <v>53</v>
      </c>
      <c r="C5" s="265" t="s">
        <v>54</v>
      </c>
      <c r="D5" s="266" t="s">
        <v>55</v>
      </c>
      <c r="E5" s="256"/>
      <c r="F5" s="149"/>
      <c r="G5" s="265" t="s">
        <v>61</v>
      </c>
      <c r="H5" s="259"/>
      <c r="I5" s="265" t="s">
        <v>61</v>
      </c>
      <c r="J5" s="150"/>
      <c r="K5" s="267" t="s">
        <v>61</v>
      </c>
      <c r="L5" s="1308"/>
      <c r="M5" s="1329"/>
      <c r="O5" s="258" t="s">
        <v>205</v>
      </c>
      <c r="P5" s="264"/>
      <c r="Q5" s="257" t="s">
        <v>395</v>
      </c>
      <c r="R5" s="494"/>
      <c r="S5" s="258" t="s">
        <v>205</v>
      </c>
      <c r="T5" s="263"/>
      <c r="U5" s="258" t="s">
        <v>396</v>
      </c>
      <c r="V5" s="262"/>
      <c r="W5" s="258" t="s">
        <v>205</v>
      </c>
      <c r="X5" s="261"/>
      <c r="Y5" s="257" t="s">
        <v>396</v>
      </c>
      <c r="Z5" s="275"/>
      <c r="AA5" s="1346"/>
      <c r="AB5" s="1314"/>
    </row>
    <row r="6" spans="1:29" ht="17.25" customHeight="1" x14ac:dyDescent="0.2">
      <c r="A6" s="271" t="s">
        <v>516</v>
      </c>
      <c r="B6" s="174" t="s">
        <v>56</v>
      </c>
      <c r="C6" s="152" t="s">
        <v>56</v>
      </c>
      <c r="D6" s="152" t="s">
        <v>56</v>
      </c>
      <c r="E6" s="152" t="s">
        <v>30</v>
      </c>
      <c r="F6" s="152" t="s">
        <v>30</v>
      </c>
      <c r="G6" s="152" t="s">
        <v>429</v>
      </c>
      <c r="H6" s="152" t="s">
        <v>30</v>
      </c>
      <c r="I6" s="152" t="s">
        <v>429</v>
      </c>
      <c r="J6" s="153" t="s">
        <v>30</v>
      </c>
      <c r="K6" s="175" t="s">
        <v>429</v>
      </c>
      <c r="L6" s="174" t="s">
        <v>430</v>
      </c>
      <c r="M6" s="151" t="s">
        <v>220</v>
      </c>
      <c r="N6" s="152" t="s">
        <v>65</v>
      </c>
      <c r="O6" s="153" t="s">
        <v>429</v>
      </c>
      <c r="P6" s="152" t="s">
        <v>66</v>
      </c>
      <c r="Q6" s="175" t="s">
        <v>66</v>
      </c>
      <c r="R6" s="174" t="s">
        <v>56</v>
      </c>
      <c r="S6" s="152" t="s">
        <v>429</v>
      </c>
      <c r="T6" s="152" t="s">
        <v>66</v>
      </c>
      <c r="U6" s="152" t="s">
        <v>66</v>
      </c>
      <c r="V6" s="152" t="s">
        <v>56</v>
      </c>
      <c r="W6" s="154" t="s">
        <v>429</v>
      </c>
      <c r="X6" s="152" t="s">
        <v>66</v>
      </c>
      <c r="Y6" s="155" t="s">
        <v>66</v>
      </c>
      <c r="Z6" s="964"/>
      <c r="AA6" s="174" t="s">
        <v>103</v>
      </c>
      <c r="AB6" s="175" t="s">
        <v>462</v>
      </c>
    </row>
    <row r="7" spans="1:29" s="954" customFormat="1" ht="15.75" customHeight="1" x14ac:dyDescent="0.2">
      <c r="A7" s="343" t="s">
        <v>274</v>
      </c>
      <c r="B7" s="748">
        <v>40</v>
      </c>
      <c r="C7" s="387">
        <v>1716</v>
      </c>
      <c r="D7" s="387">
        <v>11162</v>
      </c>
      <c r="E7" s="387">
        <v>112081</v>
      </c>
      <c r="F7" s="387">
        <v>401</v>
      </c>
      <c r="G7" s="572">
        <v>0.4</v>
      </c>
      <c r="H7" s="387">
        <v>17850</v>
      </c>
      <c r="I7" s="572">
        <v>15.9</v>
      </c>
      <c r="J7" s="387">
        <v>93830</v>
      </c>
      <c r="K7" s="749">
        <v>83.7</v>
      </c>
      <c r="L7" s="748">
        <v>1394</v>
      </c>
      <c r="M7" s="750">
        <v>220</v>
      </c>
      <c r="N7" s="387">
        <v>313</v>
      </c>
      <c r="O7" s="385">
        <v>10.6</v>
      </c>
      <c r="P7" s="751">
        <v>201459</v>
      </c>
      <c r="Q7" s="388">
        <v>644</v>
      </c>
      <c r="R7" s="748">
        <v>657</v>
      </c>
      <c r="S7" s="572">
        <v>3.8</v>
      </c>
      <c r="T7" s="387">
        <v>408097</v>
      </c>
      <c r="U7" s="387">
        <v>621</v>
      </c>
      <c r="V7" s="387">
        <v>2030</v>
      </c>
      <c r="W7" s="572">
        <v>-3.8</v>
      </c>
      <c r="X7" s="387">
        <v>286639</v>
      </c>
      <c r="Y7" s="388">
        <v>141</v>
      </c>
      <c r="Z7" s="125"/>
      <c r="AA7" s="748">
        <v>5261300</v>
      </c>
      <c r="AB7" s="388">
        <v>8784</v>
      </c>
    </row>
    <row r="8" spans="1:29" s="954" customFormat="1" ht="15.75" customHeight="1" x14ac:dyDescent="0.2">
      <c r="A8" s="63" t="s">
        <v>533</v>
      </c>
      <c r="B8" s="316">
        <v>73</v>
      </c>
      <c r="C8" s="314">
        <v>2125</v>
      </c>
      <c r="D8" s="314">
        <v>12295</v>
      </c>
      <c r="E8" s="314">
        <v>139204</v>
      </c>
      <c r="F8" s="314">
        <v>735</v>
      </c>
      <c r="G8" s="313">
        <v>0.52800206890606594</v>
      </c>
      <c r="H8" s="314">
        <v>22102</v>
      </c>
      <c r="I8" s="313">
        <v>15.87741731559438</v>
      </c>
      <c r="J8" s="510">
        <v>116367</v>
      </c>
      <c r="K8" s="550">
        <v>83.594580615499552</v>
      </c>
      <c r="L8" s="316">
        <v>10887.83</v>
      </c>
      <c r="M8" s="752">
        <v>1196</v>
      </c>
      <c r="N8" s="314">
        <v>389</v>
      </c>
      <c r="O8" s="312">
        <v>15.08</v>
      </c>
      <c r="P8" s="510">
        <v>215640</v>
      </c>
      <c r="Q8" s="315">
        <v>554.34447300771205</v>
      </c>
      <c r="R8" s="316">
        <v>819</v>
      </c>
      <c r="S8" s="313">
        <v>-1.6</v>
      </c>
      <c r="T8" s="314">
        <v>544934</v>
      </c>
      <c r="U8" s="314">
        <v>665</v>
      </c>
      <c r="V8" s="314">
        <v>2034</v>
      </c>
      <c r="W8" s="313">
        <v>2.8</v>
      </c>
      <c r="X8" s="314">
        <v>462278</v>
      </c>
      <c r="Y8" s="315">
        <v>227</v>
      </c>
      <c r="AA8" s="316">
        <v>5270500</v>
      </c>
      <c r="AB8" s="315">
        <v>5077</v>
      </c>
      <c r="AC8" s="971"/>
    </row>
    <row r="9" spans="1:29" s="954" customFormat="1" ht="15.75" customHeight="1" x14ac:dyDescent="0.2">
      <c r="A9" s="343" t="s">
        <v>225</v>
      </c>
      <c r="B9" s="392">
        <v>32</v>
      </c>
      <c r="C9" s="389">
        <v>1575</v>
      </c>
      <c r="D9" s="389">
        <v>11342</v>
      </c>
      <c r="E9" s="389">
        <v>118455</v>
      </c>
      <c r="F9" s="389">
        <v>285</v>
      </c>
      <c r="G9" s="386">
        <v>0.2</v>
      </c>
      <c r="H9" s="389">
        <v>16547</v>
      </c>
      <c r="I9" s="386">
        <v>13.96</v>
      </c>
      <c r="J9" s="394">
        <v>101623</v>
      </c>
      <c r="K9" s="753">
        <v>85.79</v>
      </c>
      <c r="L9" s="392">
        <v>4843</v>
      </c>
      <c r="M9" s="754">
        <v>1969</v>
      </c>
      <c r="N9" s="389">
        <v>213</v>
      </c>
      <c r="O9" s="385">
        <v>16.399999999999999</v>
      </c>
      <c r="P9" s="394">
        <v>109435</v>
      </c>
      <c r="Q9" s="390">
        <v>514</v>
      </c>
      <c r="R9" s="392">
        <v>821</v>
      </c>
      <c r="S9" s="386">
        <v>6.6</v>
      </c>
      <c r="T9" s="389">
        <v>688130</v>
      </c>
      <c r="U9" s="389">
        <v>838</v>
      </c>
      <c r="V9" s="389">
        <v>1968</v>
      </c>
      <c r="W9" s="386">
        <v>4.5</v>
      </c>
      <c r="X9" s="389">
        <v>300603</v>
      </c>
      <c r="Y9" s="390">
        <v>153</v>
      </c>
      <c r="AA9" s="391">
        <v>6190129</v>
      </c>
      <c r="AB9" s="390">
        <v>4921</v>
      </c>
      <c r="AC9" s="971"/>
    </row>
    <row r="10" spans="1:29" s="954" customFormat="1" ht="15.75" customHeight="1" x14ac:dyDescent="0.2">
      <c r="A10" s="63" t="s">
        <v>604</v>
      </c>
      <c r="B10" s="316">
        <v>66</v>
      </c>
      <c r="C10" s="314">
        <v>1558</v>
      </c>
      <c r="D10" s="314">
        <v>9601</v>
      </c>
      <c r="E10" s="314">
        <v>104728</v>
      </c>
      <c r="F10" s="314">
        <v>1237</v>
      </c>
      <c r="G10" s="313">
        <v>1.2</v>
      </c>
      <c r="H10" s="314">
        <v>23268</v>
      </c>
      <c r="I10" s="313">
        <v>22.2</v>
      </c>
      <c r="J10" s="510">
        <v>80223</v>
      </c>
      <c r="K10" s="550">
        <v>76.599999999999994</v>
      </c>
      <c r="L10" s="505">
        <v>2156</v>
      </c>
      <c r="M10" s="752">
        <v>1472</v>
      </c>
      <c r="N10" s="314">
        <v>353</v>
      </c>
      <c r="O10" s="312">
        <v>2.9</v>
      </c>
      <c r="P10" s="510">
        <v>512701</v>
      </c>
      <c r="Q10" s="315">
        <v>1452</v>
      </c>
      <c r="R10" s="316">
        <v>707</v>
      </c>
      <c r="S10" s="313">
        <v>5.7</v>
      </c>
      <c r="T10" s="314">
        <v>475276</v>
      </c>
      <c r="U10" s="314">
        <v>672</v>
      </c>
      <c r="V10" s="314">
        <v>1750</v>
      </c>
      <c r="W10" s="313">
        <v>-1.9</v>
      </c>
      <c r="X10" s="314">
        <v>230709</v>
      </c>
      <c r="Y10" s="315">
        <v>132</v>
      </c>
      <c r="AA10" s="316">
        <v>6394237</v>
      </c>
      <c r="AB10" s="315">
        <v>3884</v>
      </c>
      <c r="AC10" s="971"/>
    </row>
    <row r="11" spans="1:29" s="954" customFormat="1" ht="15.75" customHeight="1" x14ac:dyDescent="0.2">
      <c r="A11" s="343" t="s">
        <v>534</v>
      </c>
      <c r="B11" s="364">
        <v>62</v>
      </c>
      <c r="C11" s="365">
        <v>1609</v>
      </c>
      <c r="D11" s="366">
        <v>13361</v>
      </c>
      <c r="E11" s="389">
        <v>146110</v>
      </c>
      <c r="F11" s="389">
        <v>854</v>
      </c>
      <c r="G11" s="386">
        <v>0.57999999999999996</v>
      </c>
      <c r="H11" s="389">
        <v>17923</v>
      </c>
      <c r="I11" s="386">
        <v>12.27</v>
      </c>
      <c r="J11" s="394">
        <v>127333</v>
      </c>
      <c r="K11" s="753">
        <v>87.15</v>
      </c>
      <c r="L11" s="392">
        <v>7813</v>
      </c>
      <c r="M11" s="754">
        <v>2866</v>
      </c>
      <c r="N11" s="389">
        <v>204</v>
      </c>
      <c r="O11" s="385">
        <v>17.899999999999999</v>
      </c>
      <c r="P11" s="394">
        <v>150186</v>
      </c>
      <c r="Q11" s="390">
        <v>736.20588235294122</v>
      </c>
      <c r="R11" s="392">
        <v>844</v>
      </c>
      <c r="S11" s="386">
        <v>2.6</v>
      </c>
      <c r="T11" s="389">
        <v>620386</v>
      </c>
      <c r="U11" s="389">
        <v>735</v>
      </c>
      <c r="V11" s="389">
        <v>2181</v>
      </c>
      <c r="W11" s="386">
        <v>9.3000000000000007</v>
      </c>
      <c r="X11" s="389">
        <v>401664</v>
      </c>
      <c r="Y11" s="390">
        <v>184</v>
      </c>
      <c r="Z11" s="448"/>
      <c r="AA11" s="350">
        <v>5081443</v>
      </c>
      <c r="AB11" s="352">
        <v>5613</v>
      </c>
      <c r="AC11" s="890"/>
    </row>
    <row r="12" spans="1:29" s="954" customFormat="1" ht="15.75" customHeight="1" x14ac:dyDescent="0.2">
      <c r="A12" s="63" t="s">
        <v>284</v>
      </c>
      <c r="B12" s="597">
        <v>65</v>
      </c>
      <c r="C12" s="573">
        <v>1965</v>
      </c>
      <c r="D12" s="603">
        <v>12953</v>
      </c>
      <c r="E12" s="588">
        <v>146415</v>
      </c>
      <c r="F12" s="588">
        <v>620</v>
      </c>
      <c r="G12" s="587">
        <v>0.4</v>
      </c>
      <c r="H12" s="588">
        <v>22702</v>
      </c>
      <c r="I12" s="587">
        <v>15.5</v>
      </c>
      <c r="J12" s="758">
        <v>123093</v>
      </c>
      <c r="K12" s="946">
        <v>84.1</v>
      </c>
      <c r="L12" s="947">
        <v>7183</v>
      </c>
      <c r="M12" s="948">
        <v>2728</v>
      </c>
      <c r="N12" s="588">
        <v>266</v>
      </c>
      <c r="O12" s="949">
        <v>-9.2150170648464158</v>
      </c>
      <c r="P12" s="758">
        <v>307518</v>
      </c>
      <c r="Q12" s="759">
        <v>1156</v>
      </c>
      <c r="R12" s="947">
        <v>952</v>
      </c>
      <c r="S12" s="587">
        <v>-3.741152679474216</v>
      </c>
      <c r="T12" s="588">
        <v>664103</v>
      </c>
      <c r="U12" s="588">
        <v>698</v>
      </c>
      <c r="V12" s="588">
        <v>2184</v>
      </c>
      <c r="W12" s="587">
        <v>0.45998160073597055</v>
      </c>
      <c r="X12" s="588">
        <v>342438</v>
      </c>
      <c r="Y12" s="759">
        <v>157</v>
      </c>
      <c r="Z12" s="77"/>
      <c r="AA12" s="201">
        <v>8312020</v>
      </c>
      <c r="AB12" s="211">
        <v>4731</v>
      </c>
      <c r="AC12" s="890"/>
    </row>
    <row r="13" spans="1:29" s="954" customFormat="1" ht="15.75" customHeight="1" x14ac:dyDescent="0.2">
      <c r="A13" s="620" t="s">
        <v>660</v>
      </c>
      <c r="B13" s="364">
        <v>38</v>
      </c>
      <c r="C13" s="365">
        <v>1982</v>
      </c>
      <c r="D13" s="366">
        <v>11101</v>
      </c>
      <c r="E13" s="389">
        <v>123247</v>
      </c>
      <c r="F13" s="389">
        <v>417</v>
      </c>
      <c r="G13" s="386">
        <v>0.33834494957280908</v>
      </c>
      <c r="H13" s="389">
        <v>21030</v>
      </c>
      <c r="I13" s="386">
        <v>17.063295658312171</v>
      </c>
      <c r="J13" s="394">
        <v>101800</v>
      </c>
      <c r="K13" s="753">
        <v>82.598359392115015</v>
      </c>
      <c r="L13" s="392">
        <v>3666</v>
      </c>
      <c r="M13" s="754">
        <v>2130</v>
      </c>
      <c r="N13" s="389">
        <v>405</v>
      </c>
      <c r="O13" s="385">
        <v>3.5805626598465472</v>
      </c>
      <c r="P13" s="394">
        <v>218791</v>
      </c>
      <c r="Q13" s="390">
        <v>540.22469135802464</v>
      </c>
      <c r="R13" s="392">
        <v>857</v>
      </c>
      <c r="S13" s="386">
        <v>-3.1638418079096047</v>
      </c>
      <c r="T13" s="389">
        <v>631543.17000000004</v>
      </c>
      <c r="U13" s="389">
        <v>736.92318553092184</v>
      </c>
      <c r="V13" s="389">
        <v>1941</v>
      </c>
      <c r="W13" s="386">
        <v>-0.71611253196930946</v>
      </c>
      <c r="X13" s="389">
        <v>320448.19</v>
      </c>
      <c r="Y13" s="390">
        <v>165.09437918598661</v>
      </c>
      <c r="Z13" s="77"/>
      <c r="AA13" s="350">
        <v>3000400</v>
      </c>
      <c r="AB13" s="352">
        <v>4926</v>
      </c>
      <c r="AC13" s="890"/>
    </row>
    <row r="14" spans="1:29" s="954" customFormat="1" ht="15.75" customHeight="1" x14ac:dyDescent="0.2">
      <c r="A14" s="63" t="s">
        <v>639</v>
      </c>
      <c r="B14" s="316">
        <v>37</v>
      </c>
      <c r="C14" s="314">
        <v>1862</v>
      </c>
      <c r="D14" s="314">
        <v>10873</v>
      </c>
      <c r="E14" s="314">
        <v>130297</v>
      </c>
      <c r="F14" s="314">
        <v>403</v>
      </c>
      <c r="G14" s="313">
        <v>0.3</v>
      </c>
      <c r="H14" s="314">
        <v>28104</v>
      </c>
      <c r="I14" s="313">
        <v>21.6</v>
      </c>
      <c r="J14" s="510">
        <v>101790</v>
      </c>
      <c r="K14" s="550">
        <v>78.099999999999994</v>
      </c>
      <c r="L14" s="505">
        <v>5098</v>
      </c>
      <c r="M14" s="752">
        <v>4007</v>
      </c>
      <c r="N14" s="314">
        <v>384</v>
      </c>
      <c r="O14" s="312">
        <v>-1.8</v>
      </c>
      <c r="P14" s="510">
        <v>636525</v>
      </c>
      <c r="Q14" s="315">
        <v>1658</v>
      </c>
      <c r="R14" s="316">
        <v>596</v>
      </c>
      <c r="S14" s="313">
        <v>-24</v>
      </c>
      <c r="T14" s="314">
        <v>447298</v>
      </c>
      <c r="U14" s="314">
        <v>751</v>
      </c>
      <c r="V14" s="314">
        <v>2004</v>
      </c>
      <c r="W14" s="313">
        <v>-19.239999999999998</v>
      </c>
      <c r="X14" s="314">
        <v>338213</v>
      </c>
      <c r="Y14" s="315">
        <v>169</v>
      </c>
      <c r="AA14" s="316">
        <v>6049311</v>
      </c>
      <c r="AB14" s="315">
        <v>5707</v>
      </c>
      <c r="AC14" s="971"/>
    </row>
    <row r="15" spans="1:29" s="954" customFormat="1" ht="15.75" customHeight="1" x14ac:dyDescent="0.2">
      <c r="A15" s="620" t="s">
        <v>535</v>
      </c>
      <c r="B15" s="364">
        <v>54</v>
      </c>
      <c r="C15" s="365">
        <v>2670</v>
      </c>
      <c r="D15" s="366">
        <v>13112</v>
      </c>
      <c r="E15" s="389">
        <v>165207</v>
      </c>
      <c r="F15" s="389">
        <v>599</v>
      </c>
      <c r="G15" s="1059">
        <v>0.4</v>
      </c>
      <c r="H15" s="389">
        <v>35205</v>
      </c>
      <c r="I15" s="1059">
        <v>21.3</v>
      </c>
      <c r="J15" s="1060">
        <v>129403</v>
      </c>
      <c r="K15" s="1061">
        <v>78.3</v>
      </c>
      <c r="L15" s="392">
        <v>9346</v>
      </c>
      <c r="M15" s="754">
        <v>4423</v>
      </c>
      <c r="N15" s="389">
        <v>457</v>
      </c>
      <c r="O15" s="385">
        <v>7.5</v>
      </c>
      <c r="P15" s="394">
        <v>681009</v>
      </c>
      <c r="Q15" s="390">
        <v>1490</v>
      </c>
      <c r="R15" s="392">
        <v>1014</v>
      </c>
      <c r="S15" s="386">
        <v>-5.0999999999999996</v>
      </c>
      <c r="T15" s="389">
        <v>851193</v>
      </c>
      <c r="U15" s="389">
        <v>839</v>
      </c>
      <c r="V15" s="389">
        <v>2041</v>
      </c>
      <c r="W15" s="386">
        <v>-4.5999999999999996</v>
      </c>
      <c r="X15" s="389">
        <v>401373</v>
      </c>
      <c r="Y15" s="390">
        <v>197</v>
      </c>
      <c r="Z15" s="448"/>
      <c r="AA15" s="350">
        <v>4770379</v>
      </c>
      <c r="AB15" s="352">
        <v>5655</v>
      </c>
      <c r="AC15" s="890"/>
    </row>
    <row r="16" spans="1:29" s="954" customFormat="1" ht="15.75" customHeight="1" x14ac:dyDescent="0.2">
      <c r="A16" s="63" t="s">
        <v>536</v>
      </c>
      <c r="B16" s="206">
        <v>84</v>
      </c>
      <c r="C16" s="207">
        <v>2790</v>
      </c>
      <c r="D16" s="208">
        <v>11406</v>
      </c>
      <c r="E16" s="492">
        <v>139554</v>
      </c>
      <c r="F16" s="492">
        <v>1416</v>
      </c>
      <c r="G16" s="509">
        <v>1</v>
      </c>
      <c r="H16" s="492">
        <v>41676</v>
      </c>
      <c r="I16" s="509">
        <v>29.86</v>
      </c>
      <c r="J16" s="755">
        <v>96462</v>
      </c>
      <c r="K16" s="756">
        <v>69.099999999999994</v>
      </c>
      <c r="L16" s="516">
        <v>5323</v>
      </c>
      <c r="M16" s="757">
        <v>4120</v>
      </c>
      <c r="N16" s="492">
        <v>653</v>
      </c>
      <c r="O16" s="508">
        <v>8.5</v>
      </c>
      <c r="P16" s="755">
        <v>955052</v>
      </c>
      <c r="Q16" s="493">
        <v>1463</v>
      </c>
      <c r="R16" s="516">
        <v>588</v>
      </c>
      <c r="S16" s="509">
        <v>-22</v>
      </c>
      <c r="T16" s="492">
        <v>449393</v>
      </c>
      <c r="U16" s="492">
        <v>765</v>
      </c>
      <c r="V16" s="492">
        <v>2136</v>
      </c>
      <c r="W16" s="509">
        <v>-27.5</v>
      </c>
      <c r="X16" s="492">
        <v>353193</v>
      </c>
      <c r="Y16" s="493">
        <v>165</v>
      </c>
      <c r="Z16" s="77"/>
      <c r="AA16" s="201">
        <v>8004534</v>
      </c>
      <c r="AB16" s="211">
        <v>6788</v>
      </c>
      <c r="AC16" s="890"/>
    </row>
    <row r="17" spans="1:29" s="954" customFormat="1" ht="15.75" customHeight="1" x14ac:dyDescent="0.2">
      <c r="A17" s="620" t="s">
        <v>708</v>
      </c>
      <c r="B17" s="364">
        <v>24</v>
      </c>
      <c r="C17" s="365">
        <v>1745</v>
      </c>
      <c r="D17" s="366">
        <v>11367</v>
      </c>
      <c r="E17" s="389">
        <v>145374</v>
      </c>
      <c r="F17" s="389">
        <v>294</v>
      </c>
      <c r="G17" s="386">
        <v>0.2</v>
      </c>
      <c r="H17" s="389">
        <v>18081</v>
      </c>
      <c r="I17" s="386">
        <v>12.4</v>
      </c>
      <c r="J17" s="394">
        <v>126999</v>
      </c>
      <c r="K17" s="753">
        <v>87.3</v>
      </c>
      <c r="L17" s="392">
        <v>4041</v>
      </c>
      <c r="M17" s="754">
        <v>2666</v>
      </c>
      <c r="N17" s="389">
        <v>231</v>
      </c>
      <c r="O17" s="385">
        <v>1.7621100000000001</v>
      </c>
      <c r="P17" s="394">
        <v>139028</v>
      </c>
      <c r="Q17" s="390">
        <v>601.79999999999995</v>
      </c>
      <c r="R17" s="392">
        <v>796</v>
      </c>
      <c r="S17" s="386">
        <v>-28.352830000000001</v>
      </c>
      <c r="T17" s="389">
        <v>1057429</v>
      </c>
      <c r="U17" s="389">
        <v>1328.4283</v>
      </c>
      <c r="V17" s="389">
        <v>1856</v>
      </c>
      <c r="W17" s="386">
        <v>-25.521660000000001</v>
      </c>
      <c r="X17" s="389">
        <v>367324</v>
      </c>
      <c r="Y17" s="390">
        <v>197.91163</v>
      </c>
      <c r="Z17" s="77"/>
      <c r="AA17" s="350">
        <v>3676200</v>
      </c>
      <c r="AB17" s="352">
        <v>4298</v>
      </c>
      <c r="AC17" s="890"/>
    </row>
    <row r="18" spans="1:29" s="954" customFormat="1" ht="15.75" customHeight="1" x14ac:dyDescent="0.2">
      <c r="A18" s="63" t="s">
        <v>537</v>
      </c>
      <c r="B18" s="206">
        <v>79</v>
      </c>
      <c r="C18" s="207">
        <v>3258</v>
      </c>
      <c r="D18" s="208">
        <v>18569</v>
      </c>
      <c r="E18" s="492">
        <v>241408</v>
      </c>
      <c r="F18" s="492">
        <v>799</v>
      </c>
      <c r="G18" s="509">
        <v>0.33097494697773061</v>
      </c>
      <c r="H18" s="492">
        <v>48949</v>
      </c>
      <c r="I18" s="509">
        <v>20.276461426299043</v>
      </c>
      <c r="J18" s="755">
        <v>191660</v>
      </c>
      <c r="K18" s="756">
        <v>79.392563626723216</v>
      </c>
      <c r="L18" s="516">
        <v>9899</v>
      </c>
      <c r="M18" s="757">
        <v>3940</v>
      </c>
      <c r="N18" s="492">
        <v>581</v>
      </c>
      <c r="O18" s="508">
        <v>9.8000000000000007</v>
      </c>
      <c r="P18" s="755">
        <v>2097337</v>
      </c>
      <c r="Q18" s="493">
        <v>3609.8743545611014</v>
      </c>
      <c r="R18" s="516">
        <v>1386</v>
      </c>
      <c r="S18" s="509">
        <v>-1.911</v>
      </c>
      <c r="T18" s="492">
        <v>1434238</v>
      </c>
      <c r="U18" s="492">
        <v>1034.8</v>
      </c>
      <c r="V18" s="492">
        <v>3060</v>
      </c>
      <c r="W18" s="509">
        <v>5.2629999999999999</v>
      </c>
      <c r="X18" s="492">
        <v>605982</v>
      </c>
      <c r="Y18" s="493">
        <v>198.03</v>
      </c>
      <c r="Z18" s="77"/>
      <c r="AA18" s="201">
        <v>14768400</v>
      </c>
      <c r="AB18" s="211">
        <v>5998</v>
      </c>
      <c r="AC18" s="890"/>
    </row>
    <row r="19" spans="1:29" s="954" customFormat="1" ht="15.75" customHeight="1" x14ac:dyDescent="0.2">
      <c r="A19" s="620" t="s">
        <v>400</v>
      </c>
      <c r="B19" s="364">
        <v>146</v>
      </c>
      <c r="C19" s="365">
        <v>2763</v>
      </c>
      <c r="D19" s="366">
        <v>12825</v>
      </c>
      <c r="E19" s="389">
        <v>160065</v>
      </c>
      <c r="F19" s="389">
        <v>1867</v>
      </c>
      <c r="G19" s="386">
        <v>1.2</v>
      </c>
      <c r="H19" s="389">
        <v>34114</v>
      </c>
      <c r="I19" s="386">
        <v>21.3</v>
      </c>
      <c r="J19" s="394">
        <v>124084</v>
      </c>
      <c r="K19" s="753">
        <v>77.5</v>
      </c>
      <c r="L19" s="392">
        <v>6369</v>
      </c>
      <c r="M19" s="754">
        <v>3701</v>
      </c>
      <c r="N19" s="389">
        <v>519</v>
      </c>
      <c r="O19" s="385">
        <v>113.8</v>
      </c>
      <c r="P19" s="394">
        <v>589812</v>
      </c>
      <c r="Q19" s="390">
        <v>1136</v>
      </c>
      <c r="R19" s="392">
        <v>815</v>
      </c>
      <c r="S19" s="386">
        <v>-4.5999999999999996</v>
      </c>
      <c r="T19" s="389">
        <v>631751</v>
      </c>
      <c r="U19" s="389">
        <v>775</v>
      </c>
      <c r="V19" s="389">
        <v>2317</v>
      </c>
      <c r="W19" s="386">
        <v>-1.2</v>
      </c>
      <c r="X19" s="389">
        <v>373407</v>
      </c>
      <c r="Y19" s="390">
        <v>161</v>
      </c>
      <c r="Z19" s="77"/>
      <c r="AA19" s="350">
        <v>6768900</v>
      </c>
      <c r="AB19" s="352">
        <v>2724</v>
      </c>
      <c r="AC19" s="890"/>
    </row>
    <row r="20" spans="1:29" s="954" customFormat="1" ht="15.75" customHeight="1" x14ac:dyDescent="0.2">
      <c r="A20" s="63" t="s">
        <v>538</v>
      </c>
      <c r="B20" s="206">
        <v>62</v>
      </c>
      <c r="C20" s="207">
        <v>3237</v>
      </c>
      <c r="D20" s="208">
        <v>13641</v>
      </c>
      <c r="E20" s="492">
        <v>174044</v>
      </c>
      <c r="F20" s="492">
        <v>630</v>
      </c>
      <c r="G20" s="509">
        <v>0.4</v>
      </c>
      <c r="H20" s="492">
        <v>42277</v>
      </c>
      <c r="I20" s="509">
        <v>24.3</v>
      </c>
      <c r="J20" s="755">
        <v>131137</v>
      </c>
      <c r="K20" s="756">
        <v>75.3</v>
      </c>
      <c r="L20" s="516">
        <v>3741</v>
      </c>
      <c r="M20" s="757">
        <v>3539</v>
      </c>
      <c r="N20" s="492">
        <v>744</v>
      </c>
      <c r="O20" s="508">
        <v>9.6</v>
      </c>
      <c r="P20" s="755">
        <v>769780</v>
      </c>
      <c r="Q20" s="493">
        <v>1035</v>
      </c>
      <c r="R20" s="516">
        <v>954</v>
      </c>
      <c r="S20" s="509">
        <v>-30.7</v>
      </c>
      <c r="T20" s="492">
        <v>2248719</v>
      </c>
      <c r="U20" s="492">
        <v>2357</v>
      </c>
      <c r="V20" s="492">
        <v>2417</v>
      </c>
      <c r="W20" s="509">
        <v>-23.8</v>
      </c>
      <c r="X20" s="492">
        <v>442343</v>
      </c>
      <c r="Y20" s="493">
        <v>183</v>
      </c>
      <c r="Z20" s="77"/>
      <c r="AA20" s="201">
        <v>7469000</v>
      </c>
      <c r="AB20" s="211">
        <v>3950</v>
      </c>
      <c r="AC20" s="890"/>
    </row>
    <row r="21" spans="1:29" s="954" customFormat="1" ht="15.75" customHeight="1" x14ac:dyDescent="0.2">
      <c r="A21" s="620" t="s">
        <v>539</v>
      </c>
      <c r="B21" s="364">
        <v>15</v>
      </c>
      <c r="C21" s="365">
        <v>2085</v>
      </c>
      <c r="D21" s="366">
        <v>8557</v>
      </c>
      <c r="E21" s="389">
        <v>141082</v>
      </c>
      <c r="F21" s="389">
        <v>192</v>
      </c>
      <c r="G21" s="386">
        <v>0.1</v>
      </c>
      <c r="H21" s="389">
        <v>31665</v>
      </c>
      <c r="I21" s="386">
        <v>22.4</v>
      </c>
      <c r="J21" s="394">
        <v>109225</v>
      </c>
      <c r="K21" s="753">
        <v>77.400000000000006</v>
      </c>
      <c r="L21" s="392">
        <v>2449</v>
      </c>
      <c r="M21" s="754">
        <v>1964</v>
      </c>
      <c r="N21" s="389">
        <v>519</v>
      </c>
      <c r="O21" s="385">
        <v>10</v>
      </c>
      <c r="P21" s="394">
        <v>1097537</v>
      </c>
      <c r="Q21" s="390">
        <v>2115</v>
      </c>
      <c r="R21" s="392">
        <v>448</v>
      </c>
      <c r="S21" s="386">
        <v>-4.5</v>
      </c>
      <c r="T21" s="389">
        <v>337898</v>
      </c>
      <c r="U21" s="389">
        <v>754</v>
      </c>
      <c r="V21" s="389">
        <v>1402</v>
      </c>
      <c r="W21" s="386">
        <v>-7</v>
      </c>
      <c r="X21" s="389">
        <v>301618</v>
      </c>
      <c r="Y21" s="390">
        <v>215</v>
      </c>
      <c r="Z21" s="77"/>
      <c r="AA21" s="350">
        <v>7342000</v>
      </c>
      <c r="AB21" s="352">
        <v>1233</v>
      </c>
      <c r="AC21" s="890"/>
    </row>
    <row r="22" spans="1:29" s="954" customFormat="1" ht="15.75" customHeight="1" x14ac:dyDescent="0.2">
      <c r="A22" s="63" t="s">
        <v>707</v>
      </c>
      <c r="B22" s="316">
        <v>34</v>
      </c>
      <c r="C22" s="314">
        <v>6143</v>
      </c>
      <c r="D22" s="314">
        <v>14676</v>
      </c>
      <c r="E22" s="314">
        <v>179695</v>
      </c>
      <c r="F22" s="314">
        <v>214</v>
      </c>
      <c r="G22" s="313">
        <v>0.1</v>
      </c>
      <c r="H22" s="314">
        <v>48159</v>
      </c>
      <c r="I22" s="313">
        <v>26.8</v>
      </c>
      <c r="J22" s="510">
        <v>131322</v>
      </c>
      <c r="K22" s="550">
        <v>73.099999999999994</v>
      </c>
      <c r="L22" s="316">
        <v>403</v>
      </c>
      <c r="M22" s="752">
        <v>522</v>
      </c>
      <c r="N22" s="314">
        <v>1513</v>
      </c>
      <c r="O22" s="312">
        <v>4.0999999999999996</v>
      </c>
      <c r="P22" s="758">
        <v>487226</v>
      </c>
      <c r="Q22" s="759">
        <v>322</v>
      </c>
      <c r="R22" s="316">
        <v>901</v>
      </c>
      <c r="S22" s="313" t="s">
        <v>768</v>
      </c>
      <c r="T22" s="314">
        <v>655546</v>
      </c>
      <c r="U22" s="314">
        <v>728</v>
      </c>
      <c r="V22" s="314">
        <v>2340</v>
      </c>
      <c r="W22" s="313" t="s">
        <v>769</v>
      </c>
      <c r="X22" s="314">
        <v>396286</v>
      </c>
      <c r="Y22" s="315">
        <v>169</v>
      </c>
      <c r="AA22" s="317">
        <v>3297622</v>
      </c>
      <c r="AB22" s="318">
        <v>1571</v>
      </c>
    </row>
    <row r="23" spans="1:29" s="954" customFormat="1" ht="15.75" customHeight="1" x14ac:dyDescent="0.2">
      <c r="A23" s="620" t="s">
        <v>540</v>
      </c>
      <c r="B23" s="392">
        <v>10</v>
      </c>
      <c r="C23" s="389">
        <v>2035</v>
      </c>
      <c r="D23" s="389">
        <v>9008</v>
      </c>
      <c r="E23" s="389">
        <v>110758</v>
      </c>
      <c r="F23" s="389">
        <v>101</v>
      </c>
      <c r="G23" s="386">
        <v>0.09</v>
      </c>
      <c r="H23" s="389">
        <v>20847</v>
      </c>
      <c r="I23" s="386">
        <v>18.82</v>
      </c>
      <c r="J23" s="394">
        <v>89810</v>
      </c>
      <c r="K23" s="753">
        <v>81.09</v>
      </c>
      <c r="L23" s="392">
        <v>834</v>
      </c>
      <c r="M23" s="754">
        <v>680</v>
      </c>
      <c r="N23" s="389">
        <v>467</v>
      </c>
      <c r="O23" s="385">
        <v>14.46</v>
      </c>
      <c r="P23" s="394">
        <v>231944</v>
      </c>
      <c r="Q23" s="390">
        <v>497</v>
      </c>
      <c r="R23" s="392">
        <v>484</v>
      </c>
      <c r="S23" s="386">
        <v>1.4</v>
      </c>
      <c r="T23" s="389">
        <v>402818</v>
      </c>
      <c r="U23" s="389">
        <v>832</v>
      </c>
      <c r="V23" s="389">
        <v>1650</v>
      </c>
      <c r="W23" s="386">
        <v>2</v>
      </c>
      <c r="X23" s="389">
        <v>324334</v>
      </c>
      <c r="Y23" s="390">
        <v>197</v>
      </c>
      <c r="AA23" s="392">
        <v>60454140</v>
      </c>
      <c r="AB23" s="390">
        <v>349</v>
      </c>
    </row>
    <row r="24" spans="1:29" s="954" customFormat="1" ht="15.75" customHeight="1" x14ac:dyDescent="0.2">
      <c r="A24" s="63" t="s">
        <v>541</v>
      </c>
      <c r="B24" s="316">
        <v>23</v>
      </c>
      <c r="C24" s="314">
        <v>2042</v>
      </c>
      <c r="D24" s="314">
        <v>13538</v>
      </c>
      <c r="E24" s="314">
        <v>189232</v>
      </c>
      <c r="F24" s="314">
        <v>128</v>
      </c>
      <c r="G24" s="313">
        <v>0.1</v>
      </c>
      <c r="H24" s="314">
        <v>30247</v>
      </c>
      <c r="I24" s="313">
        <v>16</v>
      </c>
      <c r="J24" s="510">
        <v>158857</v>
      </c>
      <c r="K24" s="550">
        <v>83.9</v>
      </c>
      <c r="L24" s="316">
        <v>946</v>
      </c>
      <c r="M24" s="752">
        <v>764</v>
      </c>
      <c r="N24" s="314">
        <v>309</v>
      </c>
      <c r="O24" s="313">
        <v>4</v>
      </c>
      <c r="P24" s="510">
        <v>632561</v>
      </c>
      <c r="Q24" s="315">
        <v>2047</v>
      </c>
      <c r="R24" s="316">
        <v>622</v>
      </c>
      <c r="S24" s="313" t="s">
        <v>771</v>
      </c>
      <c r="T24" s="314">
        <v>553603</v>
      </c>
      <c r="U24" s="314">
        <v>890</v>
      </c>
      <c r="V24" s="314">
        <v>2224</v>
      </c>
      <c r="W24" s="313" t="s">
        <v>772</v>
      </c>
      <c r="X24" s="314">
        <v>479817</v>
      </c>
      <c r="Y24" s="315">
        <v>216</v>
      </c>
      <c r="AA24" s="316">
        <v>1502318</v>
      </c>
      <c r="AB24" s="315">
        <v>1647</v>
      </c>
    </row>
    <row r="25" spans="1:29" s="954" customFormat="1" ht="15.75" customHeight="1" x14ac:dyDescent="0.2">
      <c r="A25" s="620" t="s">
        <v>223</v>
      </c>
      <c r="B25" s="392">
        <v>30</v>
      </c>
      <c r="C25" s="389">
        <v>1816</v>
      </c>
      <c r="D25" s="389">
        <v>10505</v>
      </c>
      <c r="E25" s="389">
        <v>150671</v>
      </c>
      <c r="F25" s="389">
        <v>214</v>
      </c>
      <c r="G25" s="386">
        <v>0.2</v>
      </c>
      <c r="H25" s="389">
        <v>19935</v>
      </c>
      <c r="I25" s="386">
        <v>13.2</v>
      </c>
      <c r="J25" s="394">
        <v>130522</v>
      </c>
      <c r="K25" s="753">
        <v>86.6</v>
      </c>
      <c r="L25" s="392">
        <v>1773</v>
      </c>
      <c r="M25" s="754">
        <v>870</v>
      </c>
      <c r="N25" s="389">
        <v>287</v>
      </c>
      <c r="O25" s="385">
        <v>1.1000000000000001</v>
      </c>
      <c r="P25" s="394">
        <v>300833</v>
      </c>
      <c r="Q25" s="390">
        <v>1049</v>
      </c>
      <c r="R25" s="392">
        <v>568</v>
      </c>
      <c r="S25" s="386">
        <v>11.4</v>
      </c>
      <c r="T25" s="389">
        <v>377993</v>
      </c>
      <c r="U25" s="389">
        <v>665</v>
      </c>
      <c r="V25" s="389">
        <v>1674</v>
      </c>
      <c r="W25" s="386">
        <v>2.8</v>
      </c>
      <c r="X25" s="389">
        <v>412054</v>
      </c>
      <c r="Y25" s="390">
        <v>246</v>
      </c>
      <c r="AA25" s="393">
        <v>4022670</v>
      </c>
      <c r="AB25" s="390">
        <v>1996</v>
      </c>
    </row>
    <row r="26" spans="1:29" s="954" customFormat="1" ht="15.75" customHeight="1" x14ac:dyDescent="0.2">
      <c r="A26" s="63" t="s">
        <v>542</v>
      </c>
      <c r="B26" s="516">
        <v>27</v>
      </c>
      <c r="C26" s="492">
        <v>3204</v>
      </c>
      <c r="D26" s="492">
        <v>14949</v>
      </c>
      <c r="E26" s="492">
        <v>215748</v>
      </c>
      <c r="F26" s="492">
        <v>250</v>
      </c>
      <c r="G26" s="509">
        <v>0.1</v>
      </c>
      <c r="H26" s="492">
        <v>30832</v>
      </c>
      <c r="I26" s="509">
        <v>14.3</v>
      </c>
      <c r="J26" s="755">
        <v>184666</v>
      </c>
      <c r="K26" s="756">
        <v>85.6</v>
      </c>
      <c r="L26" s="516">
        <v>275</v>
      </c>
      <c r="M26" s="757">
        <v>405</v>
      </c>
      <c r="N26" s="492">
        <v>583</v>
      </c>
      <c r="O26" s="508">
        <v>3.9</v>
      </c>
      <c r="P26" s="755">
        <v>373314</v>
      </c>
      <c r="Q26" s="493">
        <v>640</v>
      </c>
      <c r="R26" s="516">
        <v>809</v>
      </c>
      <c r="S26" s="587">
        <v>-16.399999999999999</v>
      </c>
      <c r="T26" s="492">
        <v>663881</v>
      </c>
      <c r="U26" s="492">
        <v>821</v>
      </c>
      <c r="V26" s="492">
        <v>25789</v>
      </c>
      <c r="W26" s="587">
        <v>-37.1</v>
      </c>
      <c r="X26" s="492">
        <v>488342</v>
      </c>
      <c r="Y26" s="493">
        <v>19</v>
      </c>
      <c r="Z26" s="493"/>
      <c r="AA26" s="510">
        <v>7997079</v>
      </c>
      <c r="AB26" s="315">
        <v>2653</v>
      </c>
    </row>
    <row r="27" spans="1:29" s="954" customFormat="1" ht="15.75" customHeight="1" x14ac:dyDescent="0.2">
      <c r="A27" s="620" t="s">
        <v>543</v>
      </c>
      <c r="B27" s="392">
        <v>21</v>
      </c>
      <c r="C27" s="389">
        <v>1865</v>
      </c>
      <c r="D27" s="389">
        <v>10930</v>
      </c>
      <c r="E27" s="389">
        <v>120811</v>
      </c>
      <c r="F27" s="389">
        <v>269</v>
      </c>
      <c r="G27" s="386">
        <v>0.22</v>
      </c>
      <c r="H27" s="389">
        <v>22204</v>
      </c>
      <c r="I27" s="386">
        <v>18.37</v>
      </c>
      <c r="J27" s="394">
        <v>98338</v>
      </c>
      <c r="K27" s="753">
        <v>81.39</v>
      </c>
      <c r="L27" s="392">
        <v>399.16</v>
      </c>
      <c r="M27" s="754">
        <v>374</v>
      </c>
      <c r="N27" s="389">
        <v>242</v>
      </c>
      <c r="O27" s="385">
        <v>13.084</v>
      </c>
      <c r="P27" s="394">
        <v>525179.75</v>
      </c>
      <c r="Q27" s="390">
        <v>2170.1642499999998</v>
      </c>
      <c r="R27" s="392">
        <v>323</v>
      </c>
      <c r="S27" s="386">
        <v>-1.524</v>
      </c>
      <c r="T27" s="389">
        <v>108256.04</v>
      </c>
      <c r="U27" s="389">
        <v>335.15800000000002</v>
      </c>
      <c r="V27" s="389">
        <v>2033</v>
      </c>
      <c r="W27" s="386">
        <v>-3.2360000000000002</v>
      </c>
      <c r="X27" s="389">
        <v>322016.63</v>
      </c>
      <c r="Y27" s="390">
        <v>158.39400000000001</v>
      </c>
      <c r="AA27" s="392">
        <v>8571513</v>
      </c>
      <c r="AB27" s="390">
        <v>1811</v>
      </c>
    </row>
    <row r="28" spans="1:29" s="954" customFormat="1" ht="15.75" customHeight="1" x14ac:dyDescent="0.2">
      <c r="A28" s="63" t="s">
        <v>227</v>
      </c>
      <c r="B28" s="516">
        <v>96</v>
      </c>
      <c r="C28" s="492">
        <v>3666</v>
      </c>
      <c r="D28" s="492">
        <v>16597</v>
      </c>
      <c r="E28" s="492">
        <v>217688</v>
      </c>
      <c r="F28" s="492">
        <v>1338</v>
      </c>
      <c r="G28" s="509">
        <v>0.6</v>
      </c>
      <c r="H28" s="492">
        <v>58043</v>
      </c>
      <c r="I28" s="509">
        <v>26.7</v>
      </c>
      <c r="J28" s="755">
        <v>158307</v>
      </c>
      <c r="K28" s="756">
        <v>72.7</v>
      </c>
      <c r="L28" s="516">
        <v>10902</v>
      </c>
      <c r="M28" s="757">
        <v>4939</v>
      </c>
      <c r="N28" s="492">
        <v>869</v>
      </c>
      <c r="O28" s="508">
        <v>6.8</v>
      </c>
      <c r="P28" s="755">
        <v>1307998</v>
      </c>
      <c r="Q28" s="493">
        <v>1505</v>
      </c>
      <c r="R28" s="516">
        <v>1720</v>
      </c>
      <c r="S28" s="509">
        <v>-0.9</v>
      </c>
      <c r="T28" s="492">
        <v>1097477</v>
      </c>
      <c r="U28" s="492">
        <v>638</v>
      </c>
      <c r="V28" s="492">
        <v>3964</v>
      </c>
      <c r="W28" s="509">
        <v>0.3</v>
      </c>
      <c r="X28" s="492">
        <v>469662</v>
      </c>
      <c r="Y28" s="493">
        <v>118</v>
      </c>
      <c r="Z28" s="954">
        <v>1307998</v>
      </c>
      <c r="AA28" s="516">
        <v>7977520</v>
      </c>
      <c r="AB28" s="493">
        <v>8257</v>
      </c>
    </row>
    <row r="29" spans="1:29" s="954" customFormat="1" ht="15.75" customHeight="1" x14ac:dyDescent="0.2">
      <c r="A29" s="620" t="s">
        <v>544</v>
      </c>
      <c r="B29" s="392">
        <v>68</v>
      </c>
      <c r="C29" s="389">
        <v>4254</v>
      </c>
      <c r="D29" s="389">
        <v>21946</v>
      </c>
      <c r="E29" s="389">
        <v>251418</v>
      </c>
      <c r="F29" s="389">
        <v>505</v>
      </c>
      <c r="G29" s="386">
        <v>0.2</v>
      </c>
      <c r="H29" s="389">
        <v>42634</v>
      </c>
      <c r="I29" s="386">
        <v>17</v>
      </c>
      <c r="J29" s="394">
        <v>208279</v>
      </c>
      <c r="K29" s="753">
        <v>82.8</v>
      </c>
      <c r="L29" s="392">
        <v>3196</v>
      </c>
      <c r="M29" s="754">
        <v>1771</v>
      </c>
      <c r="N29" s="389">
        <v>871</v>
      </c>
      <c r="O29" s="385">
        <v>13.4</v>
      </c>
      <c r="P29" s="394">
        <v>458381</v>
      </c>
      <c r="Q29" s="390">
        <v>526</v>
      </c>
      <c r="R29" s="392">
        <v>1731</v>
      </c>
      <c r="S29" s="386">
        <v>-8.4</v>
      </c>
      <c r="T29" s="389">
        <v>1748164</v>
      </c>
      <c r="U29" s="389">
        <v>1010</v>
      </c>
      <c r="V29" s="389">
        <v>3247</v>
      </c>
      <c r="W29" s="386">
        <v>0.5</v>
      </c>
      <c r="X29" s="389">
        <v>514654</v>
      </c>
      <c r="Y29" s="390">
        <v>159</v>
      </c>
      <c r="AA29" s="391">
        <v>10445000</v>
      </c>
      <c r="AB29" s="390">
        <v>10890</v>
      </c>
    </row>
    <row r="30" spans="1:29" s="954" customFormat="1" ht="15.75" customHeight="1" x14ac:dyDescent="0.2">
      <c r="A30" s="63" t="s">
        <v>706</v>
      </c>
      <c r="B30" s="516">
        <v>63</v>
      </c>
      <c r="C30" s="314">
        <v>2971</v>
      </c>
      <c r="D30" s="314">
        <v>12755</v>
      </c>
      <c r="E30" s="314">
        <v>149061</v>
      </c>
      <c r="F30" s="314">
        <v>775</v>
      </c>
      <c r="G30" s="313">
        <v>0.5</v>
      </c>
      <c r="H30" s="314">
        <v>32637</v>
      </c>
      <c r="I30" s="313">
        <v>21.9</v>
      </c>
      <c r="J30" s="510">
        <v>115649</v>
      </c>
      <c r="K30" s="756">
        <v>77.599999999999994</v>
      </c>
      <c r="L30" s="516">
        <v>7448</v>
      </c>
      <c r="M30" s="752">
        <v>3569</v>
      </c>
      <c r="N30" s="314">
        <v>736</v>
      </c>
      <c r="O30" s="312">
        <v>28.9</v>
      </c>
      <c r="P30" s="510">
        <v>400689</v>
      </c>
      <c r="Q30" s="315">
        <v>544</v>
      </c>
      <c r="R30" s="316">
        <v>1023</v>
      </c>
      <c r="S30" s="313">
        <v>1.2</v>
      </c>
      <c r="T30" s="314">
        <v>808520</v>
      </c>
      <c r="U30" s="314">
        <v>790</v>
      </c>
      <c r="V30" s="314">
        <v>2358</v>
      </c>
      <c r="W30" s="313">
        <v>-2.8</v>
      </c>
      <c r="X30" s="314">
        <v>317608</v>
      </c>
      <c r="Y30" s="315">
        <v>135</v>
      </c>
      <c r="AA30" s="1131">
        <v>4187972</v>
      </c>
      <c r="AB30" s="1132">
        <v>3523</v>
      </c>
    </row>
    <row r="31" spans="1:29" s="954" customFormat="1" ht="15.75" customHeight="1" x14ac:dyDescent="0.2">
      <c r="A31" s="620" t="s">
        <v>705</v>
      </c>
      <c r="B31" s="875">
        <v>13</v>
      </c>
      <c r="C31" s="389">
        <v>1566</v>
      </c>
      <c r="D31" s="389">
        <v>9452</v>
      </c>
      <c r="E31" s="389">
        <v>100001</v>
      </c>
      <c r="F31" s="389">
        <v>132</v>
      </c>
      <c r="G31" s="386">
        <v>0.1319986800132</v>
      </c>
      <c r="H31" s="389">
        <v>16709</v>
      </c>
      <c r="I31" s="386">
        <v>16.7088329116709</v>
      </c>
      <c r="J31" s="389">
        <v>83160</v>
      </c>
      <c r="K31" s="753">
        <v>83.159168408315907</v>
      </c>
      <c r="L31" s="875">
        <v>839</v>
      </c>
      <c r="M31" s="876">
        <v>1195</v>
      </c>
      <c r="N31" s="891">
        <v>333</v>
      </c>
      <c r="O31" s="892">
        <v>21.1</v>
      </c>
      <c r="P31" s="876">
        <v>307659</v>
      </c>
      <c r="Q31" s="893">
        <v>924</v>
      </c>
      <c r="R31" s="875">
        <v>740</v>
      </c>
      <c r="S31" s="877">
        <v>3.2</v>
      </c>
      <c r="T31" s="876">
        <v>414643</v>
      </c>
      <c r="U31" s="876">
        <v>560</v>
      </c>
      <c r="V31" s="876">
        <v>1536</v>
      </c>
      <c r="W31" s="877">
        <v>-6.6</v>
      </c>
      <c r="X31" s="876">
        <v>216638</v>
      </c>
      <c r="Y31" s="894">
        <v>141</v>
      </c>
      <c r="AA31" s="392">
        <v>6293404</v>
      </c>
      <c r="AB31" s="390">
        <v>3596</v>
      </c>
    </row>
    <row r="32" spans="1:29" s="954" customFormat="1" ht="15.75" customHeight="1" x14ac:dyDescent="0.2">
      <c r="A32" s="63" t="s">
        <v>278</v>
      </c>
      <c r="B32" s="516">
        <v>117</v>
      </c>
      <c r="C32" s="314">
        <v>3073</v>
      </c>
      <c r="D32" s="314">
        <v>15942</v>
      </c>
      <c r="E32" s="314">
        <v>183710</v>
      </c>
      <c r="F32" s="314">
        <v>1935</v>
      </c>
      <c r="G32" s="313">
        <v>1.1000000000000001</v>
      </c>
      <c r="H32" s="314">
        <v>35898</v>
      </c>
      <c r="I32" s="313">
        <v>19.5</v>
      </c>
      <c r="J32" s="510">
        <v>145877</v>
      </c>
      <c r="K32" s="756">
        <v>79.400000000000006</v>
      </c>
      <c r="L32" s="516">
        <v>4048</v>
      </c>
      <c r="M32" s="752">
        <v>5491</v>
      </c>
      <c r="N32" s="314">
        <v>558</v>
      </c>
      <c r="O32" s="312">
        <v>8.1</v>
      </c>
      <c r="P32" s="510">
        <v>580144</v>
      </c>
      <c r="Q32" s="315">
        <v>1040</v>
      </c>
      <c r="R32" s="316">
        <v>1085</v>
      </c>
      <c r="S32" s="313">
        <v>-2.8</v>
      </c>
      <c r="T32" s="314">
        <v>1063519</v>
      </c>
      <c r="U32" s="314">
        <v>980</v>
      </c>
      <c r="V32" s="314">
        <v>2538</v>
      </c>
      <c r="W32" s="313">
        <v>-0.8</v>
      </c>
      <c r="X32" s="314">
        <v>429004</v>
      </c>
      <c r="Y32" s="315">
        <v>169</v>
      </c>
      <c r="AA32" s="317">
        <v>10675400</v>
      </c>
      <c r="AB32" s="315">
        <v>6022</v>
      </c>
    </row>
    <row r="33" spans="1:28" s="954" customFormat="1" ht="15.75" customHeight="1" x14ac:dyDescent="0.2">
      <c r="A33" s="620" t="s">
        <v>239</v>
      </c>
      <c r="B33" s="392">
        <v>48</v>
      </c>
      <c r="C33" s="389">
        <v>3292</v>
      </c>
      <c r="D33" s="389">
        <v>17727</v>
      </c>
      <c r="E33" s="389">
        <v>189438</v>
      </c>
      <c r="F33" s="389">
        <v>693</v>
      </c>
      <c r="G33" s="386">
        <v>0.4</v>
      </c>
      <c r="H33" s="389">
        <v>28197</v>
      </c>
      <c r="I33" s="386">
        <v>14.9</v>
      </c>
      <c r="J33" s="394">
        <v>160548</v>
      </c>
      <c r="K33" s="753">
        <v>84.7</v>
      </c>
      <c r="L33" s="392">
        <v>2815</v>
      </c>
      <c r="M33" s="754">
        <v>3129</v>
      </c>
      <c r="N33" s="389">
        <v>644</v>
      </c>
      <c r="O33" s="385">
        <v>8.8000000000000007</v>
      </c>
      <c r="P33" s="394">
        <v>249108</v>
      </c>
      <c r="Q33" s="390">
        <v>387</v>
      </c>
      <c r="R33" s="392">
        <v>1578</v>
      </c>
      <c r="S33" s="386">
        <v>-5.0999999999999996</v>
      </c>
      <c r="T33" s="389">
        <v>1113010</v>
      </c>
      <c r="U33" s="389">
        <v>705</v>
      </c>
      <c r="V33" s="389">
        <v>2877</v>
      </c>
      <c r="W33" s="386">
        <v>-4.7</v>
      </c>
      <c r="X33" s="389">
        <v>415026</v>
      </c>
      <c r="Y33" s="390">
        <v>144</v>
      </c>
      <c r="AA33" s="392">
        <v>7776004</v>
      </c>
      <c r="AB33" s="390">
        <v>4030</v>
      </c>
    </row>
    <row r="34" spans="1:28" s="954" customFormat="1" ht="15.75" customHeight="1" x14ac:dyDescent="0.2">
      <c r="A34" s="63" t="s">
        <v>545</v>
      </c>
      <c r="B34" s="516">
        <v>114</v>
      </c>
      <c r="C34" s="314">
        <v>3037</v>
      </c>
      <c r="D34" s="314">
        <v>12270</v>
      </c>
      <c r="E34" s="314">
        <v>164878</v>
      </c>
      <c r="F34" s="314">
        <v>1070</v>
      </c>
      <c r="G34" s="313">
        <v>0.6</v>
      </c>
      <c r="H34" s="314">
        <v>47438</v>
      </c>
      <c r="I34" s="313">
        <v>28.8</v>
      </c>
      <c r="J34" s="510">
        <v>116370</v>
      </c>
      <c r="K34" s="756">
        <v>70.599999999999994</v>
      </c>
      <c r="L34" s="516">
        <v>5157</v>
      </c>
      <c r="M34" s="752">
        <v>3522</v>
      </c>
      <c r="N34" s="314">
        <v>817</v>
      </c>
      <c r="O34" s="312">
        <v>9.4</v>
      </c>
      <c r="P34" s="510">
        <v>1301476</v>
      </c>
      <c r="Q34" s="315">
        <v>1593</v>
      </c>
      <c r="R34" s="316">
        <v>877</v>
      </c>
      <c r="S34" s="313">
        <v>-7.3</v>
      </c>
      <c r="T34" s="314">
        <v>878109</v>
      </c>
      <c r="U34" s="314">
        <v>1001</v>
      </c>
      <c r="V34" s="314">
        <v>2168</v>
      </c>
      <c r="W34" s="313">
        <v>-4.5</v>
      </c>
      <c r="X34" s="314">
        <v>331485</v>
      </c>
      <c r="Y34" s="315">
        <v>153</v>
      </c>
      <c r="AA34" s="316">
        <v>3186199</v>
      </c>
      <c r="AB34" s="315">
        <v>2864</v>
      </c>
    </row>
    <row r="35" spans="1:28" s="954" customFormat="1" ht="15.75" customHeight="1" x14ac:dyDescent="0.2">
      <c r="A35" s="620" t="s">
        <v>237</v>
      </c>
      <c r="B35" s="392">
        <v>34</v>
      </c>
      <c r="C35" s="389">
        <v>2939</v>
      </c>
      <c r="D35" s="389">
        <v>10956</v>
      </c>
      <c r="E35" s="389">
        <v>163737</v>
      </c>
      <c r="F35" s="389">
        <v>447</v>
      </c>
      <c r="G35" s="386">
        <v>0.27200000000000002</v>
      </c>
      <c r="H35" s="389">
        <v>51897</v>
      </c>
      <c r="I35" s="386">
        <v>31.695</v>
      </c>
      <c r="J35" s="394">
        <v>111393</v>
      </c>
      <c r="K35" s="753">
        <v>68.031000000000006</v>
      </c>
      <c r="L35" s="392">
        <v>2137</v>
      </c>
      <c r="M35" s="754">
        <v>1546</v>
      </c>
      <c r="N35" s="389">
        <v>738</v>
      </c>
      <c r="O35" s="385">
        <v>1.0900000000000001</v>
      </c>
      <c r="P35" s="394">
        <v>2057440</v>
      </c>
      <c r="Q35" s="390">
        <v>2787.8</v>
      </c>
      <c r="R35" s="392">
        <v>673</v>
      </c>
      <c r="S35" s="386">
        <v>-4.13</v>
      </c>
      <c r="T35" s="389">
        <v>519765</v>
      </c>
      <c r="U35" s="389">
        <v>772.3</v>
      </c>
      <c r="V35" s="389">
        <v>2118</v>
      </c>
      <c r="W35" s="386">
        <v>0.18</v>
      </c>
      <c r="X35" s="389">
        <v>367828</v>
      </c>
      <c r="Y35" s="390">
        <v>173.7</v>
      </c>
      <c r="AA35" s="392">
        <v>5844968</v>
      </c>
      <c r="AB35" s="390">
        <v>1652</v>
      </c>
    </row>
    <row r="36" spans="1:28" s="954" customFormat="1" ht="15.75" customHeight="1" x14ac:dyDescent="0.2">
      <c r="A36" s="63" t="s">
        <v>229</v>
      </c>
      <c r="B36" s="316">
        <v>68</v>
      </c>
      <c r="C36" s="314">
        <v>2897</v>
      </c>
      <c r="D36" s="314">
        <v>10542</v>
      </c>
      <c r="E36" s="314">
        <v>248872</v>
      </c>
      <c r="F36" s="314">
        <v>968</v>
      </c>
      <c r="G36" s="313">
        <v>0.4</v>
      </c>
      <c r="H36" s="314">
        <v>127463</v>
      </c>
      <c r="I36" s="313">
        <v>51.2</v>
      </c>
      <c r="J36" s="510">
        <v>120441</v>
      </c>
      <c r="K36" s="550">
        <v>48.4</v>
      </c>
      <c r="L36" s="316">
        <v>3381</v>
      </c>
      <c r="M36" s="752">
        <v>2652</v>
      </c>
      <c r="N36" s="314">
        <v>897</v>
      </c>
      <c r="O36" s="312">
        <v>4.3</v>
      </c>
      <c r="P36" s="510">
        <v>14166632</v>
      </c>
      <c r="Q36" s="315">
        <v>15793</v>
      </c>
      <c r="R36" s="316">
        <v>435</v>
      </c>
      <c r="S36" s="313">
        <v>-0.9</v>
      </c>
      <c r="T36" s="314">
        <v>1331115</v>
      </c>
      <c r="U36" s="314">
        <v>3060</v>
      </c>
      <c r="V36" s="314">
        <v>1862</v>
      </c>
      <c r="W36" s="313">
        <v>3.1</v>
      </c>
      <c r="X36" s="314">
        <v>341753</v>
      </c>
      <c r="Y36" s="315">
        <v>184</v>
      </c>
      <c r="AA36" s="316">
        <v>10566819</v>
      </c>
      <c r="AB36" s="493">
        <v>3146</v>
      </c>
    </row>
    <row r="37" spans="1:28" s="954" customFormat="1" ht="15.75" customHeight="1" x14ac:dyDescent="0.2">
      <c r="A37" s="620" t="s">
        <v>248</v>
      </c>
      <c r="B37" s="392">
        <v>24</v>
      </c>
      <c r="C37" s="389">
        <v>1626</v>
      </c>
      <c r="D37" s="389">
        <v>9717</v>
      </c>
      <c r="E37" s="389">
        <v>116437</v>
      </c>
      <c r="F37" s="389">
        <v>217</v>
      </c>
      <c r="G37" s="386">
        <v>0.19</v>
      </c>
      <c r="H37" s="389">
        <v>20918</v>
      </c>
      <c r="I37" s="386">
        <v>18</v>
      </c>
      <c r="J37" s="394">
        <v>95302</v>
      </c>
      <c r="K37" s="753">
        <v>81.8</v>
      </c>
      <c r="L37" s="392">
        <v>1449.21</v>
      </c>
      <c r="M37" s="754">
        <v>1615</v>
      </c>
      <c r="N37" s="389">
        <v>252</v>
      </c>
      <c r="O37" s="385">
        <v>13.5</v>
      </c>
      <c r="P37" s="394">
        <v>359487</v>
      </c>
      <c r="Q37" s="390">
        <v>1426.5</v>
      </c>
      <c r="R37" s="392">
        <v>342</v>
      </c>
      <c r="S37" s="386">
        <v>0.59</v>
      </c>
      <c r="T37" s="389">
        <v>267541</v>
      </c>
      <c r="U37" s="389">
        <v>782.2</v>
      </c>
      <c r="V37" s="389">
        <v>1486</v>
      </c>
      <c r="W37" s="386">
        <v>-3.63</v>
      </c>
      <c r="X37" s="389">
        <v>251402</v>
      </c>
      <c r="Y37" s="390">
        <v>169.1</v>
      </c>
      <c r="AA37" s="391">
        <v>13231100</v>
      </c>
      <c r="AB37" s="390">
        <v>3796</v>
      </c>
    </row>
    <row r="38" spans="1:28" s="954" customFormat="1" ht="15.75" customHeight="1" x14ac:dyDescent="0.2">
      <c r="A38" s="63" t="s">
        <v>546</v>
      </c>
      <c r="B38" s="316">
        <v>11</v>
      </c>
      <c r="C38" s="314">
        <v>2064</v>
      </c>
      <c r="D38" s="314">
        <v>10969</v>
      </c>
      <c r="E38" s="314">
        <v>127496</v>
      </c>
      <c r="F38" s="314">
        <v>54</v>
      </c>
      <c r="G38" s="313">
        <v>0</v>
      </c>
      <c r="H38" s="314">
        <v>20709</v>
      </c>
      <c r="I38" s="313">
        <v>16.2</v>
      </c>
      <c r="J38" s="510">
        <v>106733</v>
      </c>
      <c r="K38" s="550">
        <v>83.7</v>
      </c>
      <c r="L38" s="316">
        <v>54</v>
      </c>
      <c r="M38" s="752">
        <v>78</v>
      </c>
      <c r="N38" s="314">
        <v>587</v>
      </c>
      <c r="O38" s="312">
        <v>10.3</v>
      </c>
      <c r="P38" s="510">
        <v>296823</v>
      </c>
      <c r="Q38" s="315">
        <v>506</v>
      </c>
      <c r="R38" s="316">
        <v>448</v>
      </c>
      <c r="S38" s="509">
        <v>-6.5</v>
      </c>
      <c r="T38" s="314">
        <v>965417</v>
      </c>
      <c r="U38" s="314">
        <v>2155</v>
      </c>
      <c r="V38" s="314">
        <v>1612</v>
      </c>
      <c r="W38" s="509">
        <v>-2.4</v>
      </c>
      <c r="X38" s="314">
        <v>261511</v>
      </c>
      <c r="Y38" s="315">
        <v>162</v>
      </c>
      <c r="AA38" s="319" t="s">
        <v>673</v>
      </c>
      <c r="AB38" s="315">
        <v>1283</v>
      </c>
    </row>
    <row r="39" spans="1:28" s="954" customFormat="1" ht="15.75" customHeight="1" x14ac:dyDescent="0.2">
      <c r="A39" s="620" t="s">
        <v>709</v>
      </c>
      <c r="B39" s="392">
        <v>5</v>
      </c>
      <c r="C39" s="389">
        <v>1265</v>
      </c>
      <c r="D39" s="389">
        <v>10256</v>
      </c>
      <c r="E39" s="389">
        <v>144593</v>
      </c>
      <c r="F39" s="389">
        <v>38</v>
      </c>
      <c r="G39" s="386">
        <v>2.5999999999999999E-2</v>
      </c>
      <c r="H39" s="389">
        <v>14589</v>
      </c>
      <c r="I39" s="386">
        <v>10.08</v>
      </c>
      <c r="J39" s="394">
        <v>129966</v>
      </c>
      <c r="K39" s="753">
        <v>89.884</v>
      </c>
      <c r="L39" s="392">
        <v>5.44</v>
      </c>
      <c r="M39" s="394">
        <v>72</v>
      </c>
      <c r="N39" s="389">
        <v>172</v>
      </c>
      <c r="O39" s="385">
        <v>16.21</v>
      </c>
      <c r="P39" s="394">
        <v>292530</v>
      </c>
      <c r="Q39" s="390">
        <v>1701</v>
      </c>
      <c r="R39" s="392">
        <v>909</v>
      </c>
      <c r="S39" s="386">
        <v>-3.29</v>
      </c>
      <c r="T39" s="389">
        <v>1260803</v>
      </c>
      <c r="U39" s="389">
        <v>1387</v>
      </c>
      <c r="V39" s="389">
        <v>1202</v>
      </c>
      <c r="W39" s="386">
        <v>-1.06</v>
      </c>
      <c r="X39" s="389">
        <v>256712</v>
      </c>
      <c r="Y39" s="390">
        <v>214</v>
      </c>
      <c r="AA39" s="392">
        <v>4680865</v>
      </c>
      <c r="AB39" s="390">
        <v>2226</v>
      </c>
    </row>
    <row r="40" spans="1:28" s="954" customFormat="1" ht="15.75" customHeight="1" x14ac:dyDescent="0.2">
      <c r="A40" s="63" t="s">
        <v>547</v>
      </c>
      <c r="B40" s="316">
        <v>15</v>
      </c>
      <c r="C40" s="314">
        <v>1169</v>
      </c>
      <c r="D40" s="314">
        <v>8136</v>
      </c>
      <c r="E40" s="314">
        <v>102933</v>
      </c>
      <c r="F40" s="314">
        <v>77</v>
      </c>
      <c r="G40" s="509">
        <v>0.1</v>
      </c>
      <c r="H40" s="492">
        <v>16965</v>
      </c>
      <c r="I40" s="509">
        <v>16.5</v>
      </c>
      <c r="J40" s="755">
        <v>85891</v>
      </c>
      <c r="K40" s="756">
        <v>83.4</v>
      </c>
      <c r="L40" s="316">
        <v>277</v>
      </c>
      <c r="M40" s="752">
        <v>499</v>
      </c>
      <c r="N40" s="314">
        <v>209</v>
      </c>
      <c r="O40" s="312">
        <v>-1.9</v>
      </c>
      <c r="P40" s="755">
        <v>374618</v>
      </c>
      <c r="Q40" s="493">
        <v>1792</v>
      </c>
      <c r="R40" s="316">
        <v>235</v>
      </c>
      <c r="S40" s="313">
        <v>-6.3</v>
      </c>
      <c r="T40" s="314">
        <v>237814</v>
      </c>
      <c r="U40" s="314">
        <v>1012</v>
      </c>
      <c r="V40" s="314">
        <v>1348</v>
      </c>
      <c r="W40" s="313">
        <v>-5.8</v>
      </c>
      <c r="X40" s="314">
        <v>278082</v>
      </c>
      <c r="Y40" s="315">
        <v>206</v>
      </c>
      <c r="AA40" s="317">
        <v>877907</v>
      </c>
      <c r="AB40" s="315">
        <v>297</v>
      </c>
    </row>
    <row r="41" spans="1:28" s="954" customFormat="1" ht="15.75" customHeight="1" x14ac:dyDescent="0.2">
      <c r="A41" s="620" t="s">
        <v>548</v>
      </c>
      <c r="B41" s="392">
        <v>8</v>
      </c>
      <c r="C41" s="389">
        <v>1330</v>
      </c>
      <c r="D41" s="389">
        <v>8736</v>
      </c>
      <c r="E41" s="389">
        <v>120556</v>
      </c>
      <c r="F41" s="389">
        <v>24</v>
      </c>
      <c r="G41" s="386">
        <v>0.02</v>
      </c>
      <c r="H41" s="389">
        <v>24014</v>
      </c>
      <c r="I41" s="386">
        <v>19.91</v>
      </c>
      <c r="J41" s="394">
        <v>96518</v>
      </c>
      <c r="K41" s="753">
        <v>80.06</v>
      </c>
      <c r="L41" s="392">
        <v>271</v>
      </c>
      <c r="M41" s="754">
        <v>465</v>
      </c>
      <c r="N41" s="389">
        <v>304</v>
      </c>
      <c r="O41" s="385">
        <v>2.2999999999999998</v>
      </c>
      <c r="P41" s="394">
        <v>753382</v>
      </c>
      <c r="Q41" s="390">
        <v>2478</v>
      </c>
      <c r="R41" s="392">
        <v>241</v>
      </c>
      <c r="S41" s="386">
        <v>-14.5</v>
      </c>
      <c r="T41" s="389">
        <v>162004</v>
      </c>
      <c r="U41" s="389">
        <v>672</v>
      </c>
      <c r="V41" s="389">
        <v>1471</v>
      </c>
      <c r="W41" s="386">
        <v>-3.5</v>
      </c>
      <c r="X41" s="389">
        <v>262768</v>
      </c>
      <c r="Y41" s="390">
        <v>179</v>
      </c>
      <c r="AA41" s="392" t="s">
        <v>770</v>
      </c>
      <c r="AB41" s="390">
        <v>450</v>
      </c>
    </row>
    <row r="42" spans="1:28" s="954" customFormat="1" ht="15.75" customHeight="1" x14ac:dyDescent="0.2">
      <c r="A42" s="63" t="s">
        <v>704</v>
      </c>
      <c r="B42" s="316">
        <v>18</v>
      </c>
      <c r="C42" s="314">
        <v>3842</v>
      </c>
      <c r="D42" s="314">
        <v>8080</v>
      </c>
      <c r="E42" s="314">
        <v>110440</v>
      </c>
      <c r="F42" s="314">
        <v>114</v>
      </c>
      <c r="G42" s="313">
        <v>0.10322346975733401</v>
      </c>
      <c r="H42" s="314">
        <v>42638</v>
      </c>
      <c r="I42" s="313">
        <v>38.6073886273089</v>
      </c>
      <c r="J42" s="510">
        <v>67688</v>
      </c>
      <c r="K42" s="550">
        <v>61.289387902933697</v>
      </c>
      <c r="L42" s="316">
        <v>157</v>
      </c>
      <c r="M42" s="752">
        <v>278</v>
      </c>
      <c r="N42" s="314">
        <v>1456</v>
      </c>
      <c r="O42" s="312">
        <v>2.2000000000000002</v>
      </c>
      <c r="P42" s="510">
        <v>994294</v>
      </c>
      <c r="Q42" s="315">
        <v>683</v>
      </c>
      <c r="R42" s="316">
        <v>422</v>
      </c>
      <c r="S42" s="313">
        <v>-1.9</v>
      </c>
      <c r="T42" s="314">
        <v>310551</v>
      </c>
      <c r="U42" s="314">
        <v>736</v>
      </c>
      <c r="V42" s="314">
        <v>1379</v>
      </c>
      <c r="W42" s="313">
        <v>-3.5</v>
      </c>
      <c r="X42" s="314">
        <v>217177</v>
      </c>
      <c r="Y42" s="315">
        <v>157</v>
      </c>
      <c r="AA42" s="316" t="s">
        <v>773</v>
      </c>
      <c r="AB42" s="315">
        <v>258</v>
      </c>
    </row>
    <row r="43" spans="1:28" s="954" customFormat="1" ht="15.75" customHeight="1" x14ac:dyDescent="0.2">
      <c r="A43" s="620" t="s">
        <v>703</v>
      </c>
      <c r="B43" s="392">
        <v>4</v>
      </c>
      <c r="C43" s="389">
        <v>1101</v>
      </c>
      <c r="D43" s="389">
        <v>5991</v>
      </c>
      <c r="E43" s="389">
        <v>69396</v>
      </c>
      <c r="F43" s="389">
        <v>14</v>
      </c>
      <c r="G43" s="386">
        <v>0.02</v>
      </c>
      <c r="H43" s="389">
        <v>12804</v>
      </c>
      <c r="I43" s="386">
        <v>18.45</v>
      </c>
      <c r="J43" s="394">
        <v>56578</v>
      </c>
      <c r="K43" s="753">
        <v>81.52</v>
      </c>
      <c r="L43" s="392">
        <v>104</v>
      </c>
      <c r="M43" s="754">
        <v>141</v>
      </c>
      <c r="N43" s="389">
        <v>255</v>
      </c>
      <c r="O43" s="385">
        <v>4.5</v>
      </c>
      <c r="P43" s="394">
        <v>176510</v>
      </c>
      <c r="Q43" s="390">
        <v>692</v>
      </c>
      <c r="R43" s="392">
        <v>184</v>
      </c>
      <c r="S43" s="386">
        <v>-11.96</v>
      </c>
      <c r="T43" s="389">
        <v>119390</v>
      </c>
      <c r="U43" s="389">
        <v>648.79999999999995</v>
      </c>
      <c r="V43" s="389">
        <v>985</v>
      </c>
      <c r="W43" s="386">
        <v>-8.11</v>
      </c>
      <c r="X43" s="389">
        <v>185733</v>
      </c>
      <c r="Y43" s="394">
        <v>188.5</v>
      </c>
      <c r="Z43" s="972"/>
      <c r="AA43" s="392" t="s">
        <v>773</v>
      </c>
      <c r="AB43" s="390">
        <v>280</v>
      </c>
    </row>
    <row r="44" spans="1:28" s="954" customFormat="1" ht="15.75" customHeight="1" x14ac:dyDescent="0.2">
      <c r="A44" s="63" t="s">
        <v>549</v>
      </c>
      <c r="B44" s="316">
        <v>11</v>
      </c>
      <c r="C44" s="314">
        <v>7445</v>
      </c>
      <c r="D44" s="314">
        <v>17188</v>
      </c>
      <c r="E44" s="314">
        <v>231607</v>
      </c>
      <c r="F44" s="314">
        <v>66</v>
      </c>
      <c r="G44" s="313">
        <v>0.03</v>
      </c>
      <c r="H44" s="314">
        <v>72467</v>
      </c>
      <c r="I44" s="313">
        <v>31.29</v>
      </c>
      <c r="J44" s="510">
        <v>159074</v>
      </c>
      <c r="K44" s="550">
        <v>68.680000000000007</v>
      </c>
      <c r="L44" s="316">
        <v>69</v>
      </c>
      <c r="M44" s="752">
        <v>137</v>
      </c>
      <c r="N44" s="314">
        <v>2671</v>
      </c>
      <c r="O44" s="312">
        <v>2.928709055876686</v>
      </c>
      <c r="P44" s="510">
        <v>1060572</v>
      </c>
      <c r="Q44" s="315">
        <v>397.06926244852116</v>
      </c>
      <c r="R44" s="316">
        <v>1516</v>
      </c>
      <c r="S44" s="313" t="s">
        <v>783</v>
      </c>
      <c r="T44" s="314">
        <v>1405733</v>
      </c>
      <c r="U44" s="314">
        <v>927</v>
      </c>
      <c r="V44" s="314">
        <v>2444</v>
      </c>
      <c r="W44" s="313" t="s">
        <v>784</v>
      </c>
      <c r="X44" s="314">
        <v>370362</v>
      </c>
      <c r="Y44" s="315">
        <v>152</v>
      </c>
      <c r="AA44" s="316" t="s">
        <v>773</v>
      </c>
      <c r="AB44" s="315">
        <v>1115</v>
      </c>
    </row>
    <row r="45" spans="1:28" s="954" customFormat="1" ht="15.75" customHeight="1" x14ac:dyDescent="0.2">
      <c r="A45" s="620" t="s">
        <v>550</v>
      </c>
      <c r="B45" s="392">
        <v>65</v>
      </c>
      <c r="C45" s="389">
        <v>4170</v>
      </c>
      <c r="D45" s="389">
        <v>19425</v>
      </c>
      <c r="E45" s="389">
        <v>244970</v>
      </c>
      <c r="F45" s="389">
        <v>877</v>
      </c>
      <c r="G45" s="386">
        <v>0.35800302077805446</v>
      </c>
      <c r="H45" s="389">
        <v>66955</v>
      </c>
      <c r="I45" s="386">
        <v>27.331918194064581</v>
      </c>
      <c r="J45" s="394">
        <v>177138</v>
      </c>
      <c r="K45" s="753">
        <v>72.310078785157359</v>
      </c>
      <c r="L45" s="392">
        <v>2556</v>
      </c>
      <c r="M45" s="754">
        <v>2567</v>
      </c>
      <c r="N45" s="389">
        <v>1075</v>
      </c>
      <c r="O45" s="385">
        <v>1.9</v>
      </c>
      <c r="P45" s="394">
        <v>2349558</v>
      </c>
      <c r="Q45" s="390">
        <v>2186</v>
      </c>
      <c r="R45" s="392">
        <v>1320</v>
      </c>
      <c r="S45" s="386">
        <v>-25.1</v>
      </c>
      <c r="T45" s="389">
        <v>1034235</v>
      </c>
      <c r="U45" s="389">
        <v>784</v>
      </c>
      <c r="V45" s="389">
        <v>3622</v>
      </c>
      <c r="W45" s="386">
        <v>-23.1</v>
      </c>
      <c r="X45" s="389">
        <v>511763</v>
      </c>
      <c r="Y45" s="390">
        <v>141</v>
      </c>
      <c r="AA45" s="392">
        <v>9094233</v>
      </c>
      <c r="AB45" s="390">
        <v>6388</v>
      </c>
    </row>
    <row r="46" spans="1:28" s="954" customFormat="1" ht="15.75" customHeight="1" x14ac:dyDescent="0.2">
      <c r="A46" s="63" t="s">
        <v>551</v>
      </c>
      <c r="B46" s="316">
        <v>14</v>
      </c>
      <c r="C46" s="314">
        <v>3075</v>
      </c>
      <c r="D46" s="314">
        <v>14244</v>
      </c>
      <c r="E46" s="314">
        <v>191556</v>
      </c>
      <c r="F46" s="314">
        <v>348</v>
      </c>
      <c r="G46" s="313">
        <v>0.2</v>
      </c>
      <c r="H46" s="314">
        <v>52211</v>
      </c>
      <c r="I46" s="313">
        <v>27.3</v>
      </c>
      <c r="J46" s="510">
        <v>138997</v>
      </c>
      <c r="K46" s="550">
        <v>72.5</v>
      </c>
      <c r="L46" s="316">
        <v>62</v>
      </c>
      <c r="M46" s="752">
        <v>127</v>
      </c>
      <c r="N46" s="314">
        <v>809</v>
      </c>
      <c r="O46" s="312">
        <v>3.3</v>
      </c>
      <c r="P46" s="510">
        <v>1377550</v>
      </c>
      <c r="Q46" s="315">
        <v>1702.7812113720643</v>
      </c>
      <c r="R46" s="316">
        <v>679</v>
      </c>
      <c r="S46" s="313">
        <v>-1.9</v>
      </c>
      <c r="T46" s="314">
        <v>568427</v>
      </c>
      <c r="U46" s="314">
        <v>837</v>
      </c>
      <c r="V46" s="314">
        <v>2335</v>
      </c>
      <c r="W46" s="313">
        <v>-2.2000000000000002</v>
      </c>
      <c r="X46" s="314">
        <v>346075</v>
      </c>
      <c r="Y46" s="315">
        <v>148</v>
      </c>
      <c r="AA46" s="516">
        <v>2425918</v>
      </c>
      <c r="AB46" s="315">
        <v>1781</v>
      </c>
    </row>
    <row r="47" spans="1:28" s="954" customFormat="1" ht="15.75" customHeight="1" x14ac:dyDescent="0.2">
      <c r="A47" s="620" t="s">
        <v>702</v>
      </c>
      <c r="B47" s="392">
        <v>9</v>
      </c>
      <c r="C47" s="389">
        <v>1112</v>
      </c>
      <c r="D47" s="389">
        <v>7816</v>
      </c>
      <c r="E47" s="389">
        <v>100301</v>
      </c>
      <c r="F47" s="389">
        <v>54</v>
      </c>
      <c r="G47" s="386">
        <v>0.1</v>
      </c>
      <c r="H47" s="389">
        <v>25941</v>
      </c>
      <c r="I47" s="386">
        <v>25.9</v>
      </c>
      <c r="J47" s="394">
        <v>74306</v>
      </c>
      <c r="K47" s="753">
        <v>74.099999999999994</v>
      </c>
      <c r="L47" s="392">
        <v>499</v>
      </c>
      <c r="M47" s="754">
        <v>505</v>
      </c>
      <c r="N47" s="389">
        <v>327</v>
      </c>
      <c r="O47" s="385">
        <v>4.8</v>
      </c>
      <c r="P47" s="394">
        <v>1111685</v>
      </c>
      <c r="Q47" s="390">
        <v>3400</v>
      </c>
      <c r="R47" s="392">
        <v>323</v>
      </c>
      <c r="S47" s="386">
        <v>-9.8000000000000007</v>
      </c>
      <c r="T47" s="389">
        <v>377922</v>
      </c>
      <c r="U47" s="389">
        <v>1170</v>
      </c>
      <c r="V47" s="389">
        <v>1365</v>
      </c>
      <c r="W47" s="386">
        <v>5.2</v>
      </c>
      <c r="X47" s="389">
        <v>172791</v>
      </c>
      <c r="Y47" s="390">
        <v>127</v>
      </c>
      <c r="AA47" s="392">
        <v>5482639</v>
      </c>
      <c r="AB47" s="390">
        <v>1470</v>
      </c>
    </row>
    <row r="48" spans="1:28" s="954" customFormat="1" ht="15.75" customHeight="1" x14ac:dyDescent="0.2">
      <c r="A48" s="63" t="s">
        <v>552</v>
      </c>
      <c r="B48" s="316">
        <v>16</v>
      </c>
      <c r="C48" s="314">
        <v>1171</v>
      </c>
      <c r="D48" s="314">
        <v>12708</v>
      </c>
      <c r="E48" s="314">
        <v>150119</v>
      </c>
      <c r="F48" s="314">
        <v>98</v>
      </c>
      <c r="G48" s="313">
        <v>0.1</v>
      </c>
      <c r="H48" s="314">
        <v>17667</v>
      </c>
      <c r="I48" s="313">
        <v>11.8</v>
      </c>
      <c r="J48" s="510">
        <v>132354</v>
      </c>
      <c r="K48" s="550">
        <v>88.2</v>
      </c>
      <c r="L48" s="316">
        <v>101.78</v>
      </c>
      <c r="M48" s="752">
        <v>175</v>
      </c>
      <c r="N48" s="314">
        <v>189</v>
      </c>
      <c r="O48" s="312">
        <v>-1.6</v>
      </c>
      <c r="P48" s="510">
        <v>307441</v>
      </c>
      <c r="Q48" s="315">
        <v>1627</v>
      </c>
      <c r="R48" s="316">
        <v>438</v>
      </c>
      <c r="S48" s="313">
        <v>-8.4</v>
      </c>
      <c r="T48" s="314">
        <v>623010</v>
      </c>
      <c r="U48" s="314">
        <v>1422</v>
      </c>
      <c r="V48" s="314">
        <v>2019</v>
      </c>
      <c r="W48" s="313">
        <v>6.6</v>
      </c>
      <c r="X48" s="314">
        <v>403795</v>
      </c>
      <c r="Y48" s="315">
        <v>200</v>
      </c>
      <c r="AA48" s="316">
        <v>12132172</v>
      </c>
      <c r="AB48" s="315">
        <v>979</v>
      </c>
    </row>
    <row r="49" spans="1:28" s="954" customFormat="1" ht="15.75" customHeight="1" x14ac:dyDescent="0.2">
      <c r="A49" s="620" t="s">
        <v>231</v>
      </c>
      <c r="B49" s="392">
        <v>19</v>
      </c>
      <c r="C49" s="389">
        <v>1279</v>
      </c>
      <c r="D49" s="389">
        <v>10717</v>
      </c>
      <c r="E49" s="389">
        <v>123876</v>
      </c>
      <c r="F49" s="389">
        <v>170</v>
      </c>
      <c r="G49" s="386">
        <v>0.1</v>
      </c>
      <c r="H49" s="389">
        <v>12867</v>
      </c>
      <c r="I49" s="386">
        <v>10.4</v>
      </c>
      <c r="J49" s="394">
        <v>110839</v>
      </c>
      <c r="K49" s="753">
        <v>89.5</v>
      </c>
      <c r="L49" s="392">
        <v>1983</v>
      </c>
      <c r="M49" s="754">
        <v>1798</v>
      </c>
      <c r="N49" s="389">
        <v>241</v>
      </c>
      <c r="O49" s="385">
        <v>9.5</v>
      </c>
      <c r="P49" s="394">
        <v>185021</v>
      </c>
      <c r="Q49" s="390">
        <v>768</v>
      </c>
      <c r="R49" s="392">
        <v>366</v>
      </c>
      <c r="S49" s="386">
        <v>5.2</v>
      </c>
      <c r="T49" s="389">
        <v>222251</v>
      </c>
      <c r="U49" s="389">
        <v>607</v>
      </c>
      <c r="V49" s="389">
        <v>1746</v>
      </c>
      <c r="W49" s="386">
        <v>-0.7</v>
      </c>
      <c r="X49" s="389">
        <v>317433</v>
      </c>
      <c r="Y49" s="390">
        <v>182</v>
      </c>
      <c r="AA49" s="392">
        <v>17025000</v>
      </c>
      <c r="AB49" s="390">
        <v>4775</v>
      </c>
    </row>
    <row r="50" spans="1:28" s="954" customFormat="1" ht="15.75" customHeight="1" x14ac:dyDescent="0.2">
      <c r="A50" s="63" t="s">
        <v>553</v>
      </c>
      <c r="B50" s="516">
        <v>24</v>
      </c>
      <c r="C50" s="492">
        <v>2499</v>
      </c>
      <c r="D50" s="492">
        <v>13859</v>
      </c>
      <c r="E50" s="492">
        <v>166736</v>
      </c>
      <c r="F50" s="492">
        <v>437</v>
      </c>
      <c r="G50" s="509">
        <v>0.3</v>
      </c>
      <c r="H50" s="492">
        <v>35786</v>
      </c>
      <c r="I50" s="509">
        <v>21.5</v>
      </c>
      <c r="J50" s="755">
        <v>130513</v>
      </c>
      <c r="K50" s="756">
        <v>78.3</v>
      </c>
      <c r="L50" s="516">
        <v>1721</v>
      </c>
      <c r="M50" s="757">
        <v>2193</v>
      </c>
      <c r="N50" s="492">
        <v>694</v>
      </c>
      <c r="O50" s="508">
        <v>7.9</v>
      </c>
      <c r="P50" s="755">
        <v>1417882</v>
      </c>
      <c r="Q50" s="493">
        <v>2043</v>
      </c>
      <c r="R50" s="516">
        <v>820</v>
      </c>
      <c r="S50" s="509">
        <v>-3.2</v>
      </c>
      <c r="T50" s="492">
        <v>551713</v>
      </c>
      <c r="U50" s="492">
        <v>673</v>
      </c>
      <c r="V50" s="492">
        <v>2391</v>
      </c>
      <c r="W50" s="509">
        <v>-2.2000000000000002</v>
      </c>
      <c r="X50" s="492">
        <v>360473</v>
      </c>
      <c r="Y50" s="493">
        <v>151</v>
      </c>
      <c r="AA50" s="516">
        <v>6685722</v>
      </c>
      <c r="AB50" s="493">
        <v>3421</v>
      </c>
    </row>
    <row r="51" spans="1:28" s="954" customFormat="1" ht="15.75" customHeight="1" x14ac:dyDescent="0.2">
      <c r="A51" s="620" t="s">
        <v>701</v>
      </c>
      <c r="B51" s="392">
        <v>87</v>
      </c>
      <c r="C51" s="389">
        <v>1256</v>
      </c>
      <c r="D51" s="389">
        <v>7675</v>
      </c>
      <c r="E51" s="389">
        <v>83868</v>
      </c>
      <c r="F51" s="389">
        <v>821</v>
      </c>
      <c r="G51" s="386">
        <v>1</v>
      </c>
      <c r="H51" s="389">
        <v>17338</v>
      </c>
      <c r="I51" s="386">
        <v>20.7</v>
      </c>
      <c r="J51" s="394">
        <v>65709</v>
      </c>
      <c r="K51" s="753">
        <v>78.3</v>
      </c>
      <c r="L51" s="392">
        <v>5140</v>
      </c>
      <c r="M51" s="754">
        <v>4321</v>
      </c>
      <c r="N51" s="389">
        <v>291</v>
      </c>
      <c r="O51" s="385">
        <v>7.4</v>
      </c>
      <c r="P51" s="394">
        <v>213595</v>
      </c>
      <c r="Q51" s="390">
        <v>734</v>
      </c>
      <c r="R51" s="392">
        <v>1799</v>
      </c>
      <c r="S51" s="386">
        <v>1.1000000000000001</v>
      </c>
      <c r="T51" s="389">
        <v>213976</v>
      </c>
      <c r="U51" s="389">
        <v>119</v>
      </c>
      <c r="V51" s="389">
        <v>1383</v>
      </c>
      <c r="W51" s="386">
        <v>2.2999999999999998</v>
      </c>
      <c r="X51" s="389">
        <v>189174</v>
      </c>
      <c r="Y51" s="390">
        <v>137</v>
      </c>
      <c r="AA51" s="392">
        <v>7629517</v>
      </c>
      <c r="AB51" s="390">
        <v>2915</v>
      </c>
    </row>
    <row r="52" spans="1:28" s="954" customFormat="1" ht="15.75" customHeight="1" x14ac:dyDescent="0.2">
      <c r="A52" s="63" t="s">
        <v>700</v>
      </c>
      <c r="B52" s="316">
        <v>52</v>
      </c>
      <c r="C52" s="314">
        <v>1425</v>
      </c>
      <c r="D52" s="314">
        <v>8651</v>
      </c>
      <c r="E52" s="314">
        <v>94347</v>
      </c>
      <c r="F52" s="314">
        <v>622</v>
      </c>
      <c r="G52" s="313">
        <v>0.65926844520758476</v>
      </c>
      <c r="H52" s="314">
        <v>15648</v>
      </c>
      <c r="I52" s="313">
        <v>16.585583007408822</v>
      </c>
      <c r="J52" s="510">
        <v>78077</v>
      </c>
      <c r="K52" s="550">
        <v>82.7</v>
      </c>
      <c r="L52" s="316">
        <v>2828</v>
      </c>
      <c r="M52" s="752">
        <v>2284</v>
      </c>
      <c r="N52" s="314">
        <v>252</v>
      </c>
      <c r="O52" s="312">
        <v>-1.2</v>
      </c>
      <c r="P52" s="510">
        <v>115973</v>
      </c>
      <c r="Q52" s="315">
        <v>460</v>
      </c>
      <c r="R52" s="316">
        <v>590</v>
      </c>
      <c r="S52" s="509">
        <v>5.4</v>
      </c>
      <c r="T52" s="314">
        <v>397798</v>
      </c>
      <c r="U52" s="314">
        <v>674.23389830508472</v>
      </c>
      <c r="V52" s="314">
        <v>1553</v>
      </c>
      <c r="W52" s="509">
        <v>-0.3</v>
      </c>
      <c r="X52" s="314">
        <v>197615</v>
      </c>
      <c r="Y52" s="315">
        <v>127.24726336123632</v>
      </c>
      <c r="AA52" s="316">
        <v>9737345</v>
      </c>
      <c r="AB52" s="315">
        <v>4366</v>
      </c>
    </row>
    <row r="53" spans="1:28" s="954" customFormat="1" ht="15.75" customHeight="1" x14ac:dyDescent="0.2">
      <c r="A53" s="620" t="s">
        <v>233</v>
      </c>
      <c r="B53" s="392">
        <v>29</v>
      </c>
      <c r="C53" s="389">
        <v>3604</v>
      </c>
      <c r="D53" s="389">
        <v>14730</v>
      </c>
      <c r="E53" s="389">
        <v>205279</v>
      </c>
      <c r="F53" s="389">
        <v>179</v>
      </c>
      <c r="G53" s="386">
        <v>0.09</v>
      </c>
      <c r="H53" s="389">
        <v>60351</v>
      </c>
      <c r="I53" s="386">
        <v>29.4</v>
      </c>
      <c r="J53" s="394">
        <v>144749</v>
      </c>
      <c r="K53" s="753">
        <v>70.510000000000005</v>
      </c>
      <c r="L53" s="392">
        <v>2260.9499999999998</v>
      </c>
      <c r="M53" s="754">
        <v>3169</v>
      </c>
      <c r="N53" s="389">
        <v>857</v>
      </c>
      <c r="O53" s="385">
        <v>5.5</v>
      </c>
      <c r="P53" s="394">
        <v>4108613</v>
      </c>
      <c r="Q53" s="390">
        <v>4794</v>
      </c>
      <c r="R53" s="392">
        <v>811</v>
      </c>
      <c r="S53" s="386">
        <v>-4.5999999999999996</v>
      </c>
      <c r="T53" s="389">
        <v>484658</v>
      </c>
      <c r="U53" s="389">
        <v>598</v>
      </c>
      <c r="V53" s="389">
        <v>2823</v>
      </c>
      <c r="W53" s="386">
        <v>-1.5</v>
      </c>
      <c r="X53" s="389">
        <v>458968</v>
      </c>
      <c r="Y53" s="390">
        <v>163</v>
      </c>
      <c r="AA53" s="392">
        <v>4819000</v>
      </c>
      <c r="AB53" s="390">
        <v>5068</v>
      </c>
    </row>
    <row r="54" spans="1:28" s="954" customFormat="1" ht="15.75" customHeight="1" x14ac:dyDescent="0.2">
      <c r="A54" s="63" t="s">
        <v>699</v>
      </c>
      <c r="B54" s="316">
        <v>41</v>
      </c>
      <c r="C54" s="314">
        <v>1750</v>
      </c>
      <c r="D54" s="314">
        <v>7743</v>
      </c>
      <c r="E54" s="314">
        <v>91931</v>
      </c>
      <c r="F54" s="314">
        <v>503</v>
      </c>
      <c r="G54" s="313">
        <v>0.55000000000000004</v>
      </c>
      <c r="H54" s="314">
        <v>28231</v>
      </c>
      <c r="I54" s="313">
        <v>30.71</v>
      </c>
      <c r="J54" s="510">
        <v>63197</v>
      </c>
      <c r="K54" s="550">
        <v>68.739999999999995</v>
      </c>
      <c r="L54" s="316">
        <v>827</v>
      </c>
      <c r="M54" s="752">
        <v>1364</v>
      </c>
      <c r="N54" s="314">
        <v>511</v>
      </c>
      <c r="O54" s="312">
        <v>19.100000000000001</v>
      </c>
      <c r="P54" s="510">
        <v>1083497</v>
      </c>
      <c r="Q54" s="315">
        <v>2120</v>
      </c>
      <c r="R54" s="316">
        <v>538</v>
      </c>
      <c r="S54" s="313">
        <v>-0.7</v>
      </c>
      <c r="T54" s="314">
        <v>170886</v>
      </c>
      <c r="U54" s="314">
        <v>318</v>
      </c>
      <c r="V54" s="314">
        <v>2222</v>
      </c>
      <c r="W54" s="313">
        <v>-3.1</v>
      </c>
      <c r="X54" s="314">
        <v>187545</v>
      </c>
      <c r="Y54" s="315">
        <v>84</v>
      </c>
      <c r="AA54" s="316">
        <v>2743000</v>
      </c>
      <c r="AB54" s="315">
        <v>1860</v>
      </c>
    </row>
    <row r="55" spans="1:28" s="954" customFormat="1" ht="15.75" customHeight="1" x14ac:dyDescent="0.2">
      <c r="A55" s="620" t="s">
        <v>270</v>
      </c>
      <c r="B55" s="392">
        <v>39</v>
      </c>
      <c r="C55" s="389">
        <v>4338</v>
      </c>
      <c r="D55" s="389">
        <v>16655</v>
      </c>
      <c r="E55" s="389">
        <v>213750</v>
      </c>
      <c r="F55" s="389">
        <v>403</v>
      </c>
      <c r="G55" s="386">
        <v>0.188</v>
      </c>
      <c r="H55" s="389">
        <v>59583</v>
      </c>
      <c r="I55" s="386">
        <v>27.875</v>
      </c>
      <c r="J55" s="394">
        <v>153764</v>
      </c>
      <c r="K55" s="753">
        <v>71.936000000000007</v>
      </c>
      <c r="L55" s="392">
        <v>1207</v>
      </c>
      <c r="M55" s="754">
        <v>1895</v>
      </c>
      <c r="N55" s="389">
        <v>1371</v>
      </c>
      <c r="O55" s="385">
        <v>11.7</v>
      </c>
      <c r="P55" s="394">
        <v>2144814</v>
      </c>
      <c r="Q55" s="390">
        <v>1564.41</v>
      </c>
      <c r="R55" s="392">
        <v>1649</v>
      </c>
      <c r="S55" s="386">
        <v>4.3</v>
      </c>
      <c r="T55" s="389">
        <v>922895</v>
      </c>
      <c r="U55" s="389">
        <v>559.6</v>
      </c>
      <c r="V55" s="389">
        <v>3998</v>
      </c>
      <c r="W55" s="386">
        <v>-0.39</v>
      </c>
      <c r="X55" s="389">
        <v>481352</v>
      </c>
      <c r="Y55" s="390">
        <v>120.39</v>
      </c>
      <c r="AA55" s="392">
        <v>3624000</v>
      </c>
      <c r="AB55" s="390">
        <v>3961</v>
      </c>
    </row>
    <row r="56" spans="1:28" s="954" customFormat="1" ht="15.75" customHeight="1" x14ac:dyDescent="0.2">
      <c r="A56" s="63" t="s">
        <v>289</v>
      </c>
      <c r="B56" s="516">
        <v>69</v>
      </c>
      <c r="C56" s="492">
        <v>1711</v>
      </c>
      <c r="D56" s="492">
        <v>10150</v>
      </c>
      <c r="E56" s="492">
        <v>108866</v>
      </c>
      <c r="F56" s="492">
        <v>945</v>
      </c>
      <c r="G56" s="509">
        <v>0.86799999999999999</v>
      </c>
      <c r="H56" s="492">
        <v>23563</v>
      </c>
      <c r="I56" s="509">
        <v>21.643999999999998</v>
      </c>
      <c r="J56" s="755">
        <v>84358</v>
      </c>
      <c r="K56" s="756">
        <v>77.486999999999995</v>
      </c>
      <c r="L56" s="516">
        <v>5413</v>
      </c>
      <c r="M56" s="757">
        <v>3608</v>
      </c>
      <c r="N56" s="492">
        <v>412</v>
      </c>
      <c r="O56" s="508">
        <v>5.0999999999999996</v>
      </c>
      <c r="P56" s="755">
        <v>630919</v>
      </c>
      <c r="Q56" s="493">
        <v>1531</v>
      </c>
      <c r="R56" s="516">
        <v>604</v>
      </c>
      <c r="S56" s="509">
        <v>0.2</v>
      </c>
      <c r="T56" s="492">
        <v>263922</v>
      </c>
      <c r="U56" s="492">
        <v>437</v>
      </c>
      <c r="V56" s="492">
        <v>2131</v>
      </c>
      <c r="W56" s="509">
        <v>1</v>
      </c>
      <c r="X56" s="492">
        <v>260361</v>
      </c>
      <c r="Y56" s="493">
        <v>122</v>
      </c>
      <c r="AA56" s="541">
        <v>7003488</v>
      </c>
      <c r="AB56" s="493">
        <v>3821</v>
      </c>
    </row>
    <row r="57" spans="1:28" s="954" customFormat="1" ht="15.75" customHeight="1" x14ac:dyDescent="0.2">
      <c r="A57" s="620" t="s">
        <v>235</v>
      </c>
      <c r="B57" s="392">
        <v>90</v>
      </c>
      <c r="C57" s="389">
        <v>3277</v>
      </c>
      <c r="D57" s="389">
        <v>18465</v>
      </c>
      <c r="E57" s="389">
        <v>203222</v>
      </c>
      <c r="F57" s="389">
        <v>691</v>
      </c>
      <c r="G57" s="386">
        <f>+F57/E57*100</f>
        <v>0.34002224168643158</v>
      </c>
      <c r="H57" s="389">
        <v>34130</v>
      </c>
      <c r="I57" s="386">
        <f>+H57/E57*100</f>
        <v>16.794441546682936</v>
      </c>
      <c r="J57" s="394">
        <v>168401</v>
      </c>
      <c r="K57" s="753">
        <f>+J57/E57*100</f>
        <v>82.865536211630626</v>
      </c>
      <c r="L57" s="392">
        <v>3926</v>
      </c>
      <c r="M57" s="754">
        <v>4927</v>
      </c>
      <c r="N57" s="389">
        <v>626</v>
      </c>
      <c r="O57" s="385">
        <f>+N57/591</f>
        <v>1.0592216582064298</v>
      </c>
      <c r="P57" s="394">
        <v>363706</v>
      </c>
      <c r="Q57" s="390">
        <f>+P57/N57</f>
        <v>581</v>
      </c>
      <c r="R57" s="392">
        <v>1562</v>
      </c>
      <c r="S57" s="386">
        <v>-9.5541401273885356</v>
      </c>
      <c r="T57" s="389">
        <v>1512452</v>
      </c>
      <c r="U57" s="389">
        <v>968.27912932138281</v>
      </c>
      <c r="V57" s="389">
        <v>2661</v>
      </c>
      <c r="W57" s="386">
        <v>-5.0321199143468949</v>
      </c>
      <c r="X57" s="389">
        <v>518939</v>
      </c>
      <c r="Y57" s="390">
        <v>195.01653513716647</v>
      </c>
      <c r="AA57" s="392">
        <v>6652113</v>
      </c>
      <c r="AB57" s="390">
        <v>6460</v>
      </c>
    </row>
    <row r="58" spans="1:28" s="954" customFormat="1" ht="15.75" customHeight="1" x14ac:dyDescent="0.2">
      <c r="A58" s="63" t="s">
        <v>280</v>
      </c>
      <c r="B58" s="316">
        <v>57</v>
      </c>
      <c r="C58" s="314">
        <v>2726</v>
      </c>
      <c r="D58" s="314">
        <v>18218</v>
      </c>
      <c r="E58" s="314">
        <v>215683</v>
      </c>
      <c r="F58" s="314">
        <v>414</v>
      </c>
      <c r="G58" s="509">
        <v>0.2</v>
      </c>
      <c r="H58" s="314">
        <v>30459</v>
      </c>
      <c r="I58" s="313">
        <v>14.1</v>
      </c>
      <c r="J58" s="510">
        <v>184810</v>
      </c>
      <c r="K58" s="756">
        <v>85.7</v>
      </c>
      <c r="L58" s="316">
        <v>3422</v>
      </c>
      <c r="M58" s="752">
        <v>3454</v>
      </c>
      <c r="N58" s="314">
        <v>390</v>
      </c>
      <c r="O58" s="312">
        <v>-2.7</v>
      </c>
      <c r="P58" s="510">
        <v>329663</v>
      </c>
      <c r="Q58" s="315">
        <v>845</v>
      </c>
      <c r="R58" s="316">
        <v>1131</v>
      </c>
      <c r="S58" s="313">
        <v>-4.4000000000000004</v>
      </c>
      <c r="T58" s="314">
        <v>901273</v>
      </c>
      <c r="U58" s="314">
        <v>797</v>
      </c>
      <c r="V58" s="314">
        <v>2689</v>
      </c>
      <c r="W58" s="313">
        <v>-4.5</v>
      </c>
      <c r="X58" s="314">
        <v>459650</v>
      </c>
      <c r="Y58" s="315">
        <v>171</v>
      </c>
      <c r="AA58" s="317">
        <v>6011600</v>
      </c>
      <c r="AB58" s="315">
        <v>8101</v>
      </c>
    </row>
    <row r="59" spans="1:28" s="954" customFormat="1" ht="15.75" customHeight="1" x14ac:dyDescent="0.2">
      <c r="A59" s="620" t="s">
        <v>281</v>
      </c>
      <c r="B59" s="392">
        <v>44</v>
      </c>
      <c r="C59" s="389">
        <v>2037</v>
      </c>
      <c r="D59" s="389">
        <v>14747</v>
      </c>
      <c r="E59" s="389">
        <v>147187</v>
      </c>
      <c r="F59" s="389">
        <v>545</v>
      </c>
      <c r="G59" s="386">
        <v>0.37027726633466274</v>
      </c>
      <c r="H59" s="389">
        <v>19622</v>
      </c>
      <c r="I59" s="386">
        <v>13.331340403704131</v>
      </c>
      <c r="J59" s="394">
        <v>127020</v>
      </c>
      <c r="K59" s="753">
        <v>86.298382329961214</v>
      </c>
      <c r="L59" s="392">
        <v>1711</v>
      </c>
      <c r="M59" s="754">
        <v>1568</v>
      </c>
      <c r="N59" s="389">
        <v>373</v>
      </c>
      <c r="O59" s="385">
        <v>0.18789808917197454</v>
      </c>
      <c r="P59" s="394">
        <v>166691</v>
      </c>
      <c r="Q59" s="390">
        <v>446.89276139410185</v>
      </c>
      <c r="R59" s="392">
        <v>914</v>
      </c>
      <c r="S59" s="386">
        <v>-2.0364415862808145</v>
      </c>
      <c r="T59" s="389">
        <v>586018</v>
      </c>
      <c r="U59" s="389">
        <v>641.15754923413567</v>
      </c>
      <c r="V59" s="389">
        <v>2398</v>
      </c>
      <c r="W59" s="386">
        <v>-6.2915201250488471</v>
      </c>
      <c r="X59" s="389">
        <v>358709</v>
      </c>
      <c r="Y59" s="390">
        <v>149.58673894912428</v>
      </c>
      <c r="AA59" s="392">
        <v>3329000</v>
      </c>
      <c r="AB59" s="390">
        <v>6009</v>
      </c>
    </row>
    <row r="60" spans="1:28" s="954" customFormat="1" ht="15.75" customHeight="1" x14ac:dyDescent="0.2">
      <c r="A60" s="63" t="s">
        <v>287</v>
      </c>
      <c r="B60" s="316">
        <v>88</v>
      </c>
      <c r="C60" s="314">
        <v>2018</v>
      </c>
      <c r="D60" s="314">
        <v>11538</v>
      </c>
      <c r="E60" s="314">
        <v>129899</v>
      </c>
      <c r="F60" s="314">
        <v>1210</v>
      </c>
      <c r="G60" s="313">
        <v>0.9</v>
      </c>
      <c r="H60" s="314">
        <v>21926</v>
      </c>
      <c r="I60" s="313">
        <v>16.899999999999999</v>
      </c>
      <c r="J60" s="510">
        <v>106763</v>
      </c>
      <c r="K60" s="550">
        <v>82.2</v>
      </c>
      <c r="L60" s="316">
        <v>8638</v>
      </c>
      <c r="M60" s="752">
        <v>3349</v>
      </c>
      <c r="N60" s="314">
        <v>440</v>
      </c>
      <c r="O60" s="312">
        <v>7.8</v>
      </c>
      <c r="P60" s="510">
        <v>308639</v>
      </c>
      <c r="Q60" s="315">
        <v>701</v>
      </c>
      <c r="R60" s="316">
        <v>782</v>
      </c>
      <c r="S60" s="587">
        <v>0.6</v>
      </c>
      <c r="T60" s="588">
        <v>398650</v>
      </c>
      <c r="U60" s="588">
        <v>510</v>
      </c>
      <c r="V60" s="588">
        <v>2062</v>
      </c>
      <c r="W60" s="587">
        <v>2.8</v>
      </c>
      <c r="X60" s="314">
        <v>286417</v>
      </c>
      <c r="Y60" s="315">
        <v>139</v>
      </c>
      <c r="AA60" s="316">
        <v>6002169</v>
      </c>
      <c r="AB60" s="315">
        <v>2387</v>
      </c>
    </row>
    <row r="61" spans="1:28" s="954" customFormat="1" ht="15.75" customHeight="1" x14ac:dyDescent="0.2">
      <c r="A61" s="620" t="s">
        <v>384</v>
      </c>
      <c r="B61" s="376">
        <v>52</v>
      </c>
      <c r="C61" s="365">
        <v>2192</v>
      </c>
      <c r="D61" s="365">
        <v>16596</v>
      </c>
      <c r="E61" s="365">
        <v>187492</v>
      </c>
      <c r="F61" s="403">
        <v>741</v>
      </c>
      <c r="G61" s="359">
        <v>0.4</v>
      </c>
      <c r="H61" s="365">
        <v>28445</v>
      </c>
      <c r="I61" s="359">
        <v>15.2</v>
      </c>
      <c r="J61" s="365">
        <v>158306</v>
      </c>
      <c r="K61" s="402">
        <v>84.4</v>
      </c>
      <c r="L61" s="364">
        <v>1125</v>
      </c>
      <c r="M61" s="365">
        <v>2947</v>
      </c>
      <c r="N61" s="365">
        <v>387</v>
      </c>
      <c r="O61" s="385">
        <v>19.100000000000001</v>
      </c>
      <c r="P61" s="394">
        <v>474275</v>
      </c>
      <c r="Q61" s="390">
        <v>1226</v>
      </c>
      <c r="R61" s="376">
        <v>916</v>
      </c>
      <c r="S61" s="386">
        <v>0.3</v>
      </c>
      <c r="T61" s="389">
        <v>721493</v>
      </c>
      <c r="U61" s="389">
        <v>788</v>
      </c>
      <c r="V61" s="389">
        <v>3132</v>
      </c>
      <c r="W61" s="386">
        <v>-1.8</v>
      </c>
      <c r="X61" s="365">
        <v>379661</v>
      </c>
      <c r="Y61" s="379">
        <v>121</v>
      </c>
      <c r="Z61" s="760"/>
      <c r="AA61" s="376">
        <v>7055400</v>
      </c>
      <c r="AB61" s="367">
        <v>6916</v>
      </c>
    </row>
    <row r="62" spans="1:28" s="954" customFormat="1" ht="15.75" customHeight="1" x14ac:dyDescent="0.2">
      <c r="A62" s="63" t="s">
        <v>698</v>
      </c>
      <c r="B62" s="319">
        <v>65</v>
      </c>
      <c r="C62" s="314">
        <v>1542</v>
      </c>
      <c r="D62" s="314">
        <v>9162</v>
      </c>
      <c r="E62" s="492">
        <v>96038</v>
      </c>
      <c r="F62" s="492">
        <v>1168</v>
      </c>
      <c r="G62" s="509">
        <v>1.2</v>
      </c>
      <c r="H62" s="314">
        <v>16696</v>
      </c>
      <c r="I62" s="313">
        <v>17.399999999999999</v>
      </c>
      <c r="J62" s="314">
        <v>78174</v>
      </c>
      <c r="K62" s="550">
        <v>81.400000000000006</v>
      </c>
      <c r="L62" s="316">
        <v>2928</v>
      </c>
      <c r="M62" s="314">
        <v>2277</v>
      </c>
      <c r="N62" s="314">
        <v>260</v>
      </c>
      <c r="O62" s="313">
        <v>-6.5</v>
      </c>
      <c r="P62" s="510">
        <v>184843</v>
      </c>
      <c r="Q62" s="315">
        <v>711</v>
      </c>
      <c r="R62" s="316">
        <v>535</v>
      </c>
      <c r="S62" s="313">
        <v>0.7</v>
      </c>
      <c r="T62" s="314">
        <v>253871</v>
      </c>
      <c r="U62" s="314">
        <v>475</v>
      </c>
      <c r="V62" s="314">
        <v>1858</v>
      </c>
      <c r="W62" s="313">
        <v>1.3</v>
      </c>
      <c r="X62" s="314">
        <v>380021</v>
      </c>
      <c r="Y62" s="315">
        <v>205</v>
      </c>
      <c r="AA62" s="319">
        <v>7457211</v>
      </c>
      <c r="AB62" s="493">
        <v>5125</v>
      </c>
    </row>
    <row r="63" spans="1:28" s="954" customFormat="1" ht="15.75" customHeight="1" x14ac:dyDescent="0.2">
      <c r="A63" s="620" t="s">
        <v>282</v>
      </c>
      <c r="B63" s="376">
        <v>78</v>
      </c>
      <c r="C63" s="365">
        <v>2716</v>
      </c>
      <c r="D63" s="365">
        <v>16930</v>
      </c>
      <c r="E63" s="365">
        <v>214982</v>
      </c>
      <c r="F63" s="403">
        <v>1228</v>
      </c>
      <c r="G63" s="359">
        <v>0.6</v>
      </c>
      <c r="H63" s="365">
        <v>46455</v>
      </c>
      <c r="I63" s="359">
        <v>21.6</v>
      </c>
      <c r="J63" s="365">
        <v>167299</v>
      </c>
      <c r="K63" s="402">
        <v>77.8</v>
      </c>
      <c r="L63" s="364">
        <v>1915</v>
      </c>
      <c r="M63" s="365">
        <v>2169</v>
      </c>
      <c r="N63" s="365">
        <v>381</v>
      </c>
      <c r="O63" s="385">
        <v>-7</v>
      </c>
      <c r="P63" s="394">
        <v>2243313</v>
      </c>
      <c r="Q63" s="390">
        <v>5887</v>
      </c>
      <c r="R63" s="376">
        <v>1113</v>
      </c>
      <c r="S63" s="386">
        <v>-0.3</v>
      </c>
      <c r="T63" s="389">
        <v>782190</v>
      </c>
      <c r="U63" s="389">
        <v>703</v>
      </c>
      <c r="V63" s="389">
        <v>2714</v>
      </c>
      <c r="W63" s="386">
        <v>2.2000000000000002</v>
      </c>
      <c r="X63" s="365">
        <v>486257</v>
      </c>
      <c r="Y63" s="379">
        <v>179</v>
      </c>
      <c r="Z63" s="760"/>
      <c r="AA63" s="376">
        <v>3659141</v>
      </c>
      <c r="AB63" s="367">
        <v>6078</v>
      </c>
    </row>
    <row r="64" spans="1:28" s="954" customFormat="1" ht="15.75" customHeight="1" x14ac:dyDescent="0.2">
      <c r="A64" s="63" t="s">
        <v>241</v>
      </c>
      <c r="B64" s="319">
        <v>146</v>
      </c>
      <c r="C64" s="314">
        <v>2231</v>
      </c>
      <c r="D64" s="314">
        <v>15715</v>
      </c>
      <c r="E64" s="492">
        <v>175273</v>
      </c>
      <c r="F64" s="492">
        <v>1814</v>
      </c>
      <c r="G64" s="509">
        <v>1</v>
      </c>
      <c r="H64" s="314">
        <v>24290</v>
      </c>
      <c r="I64" s="313">
        <v>13.9</v>
      </c>
      <c r="J64" s="314">
        <v>149169</v>
      </c>
      <c r="K64" s="550">
        <v>85.1</v>
      </c>
      <c r="L64" s="316">
        <v>5661</v>
      </c>
      <c r="M64" s="314">
        <v>3734</v>
      </c>
      <c r="N64" s="314">
        <v>345</v>
      </c>
      <c r="O64" s="313">
        <v>6.2</v>
      </c>
      <c r="P64" s="510">
        <v>225266</v>
      </c>
      <c r="Q64" s="315">
        <v>653</v>
      </c>
      <c r="R64" s="316">
        <v>944</v>
      </c>
      <c r="S64" s="313">
        <v>-7.3</v>
      </c>
      <c r="T64" s="314">
        <v>873480</v>
      </c>
      <c r="U64" s="314">
        <v>925</v>
      </c>
      <c r="V64" s="314">
        <v>2639</v>
      </c>
      <c r="W64" s="313">
        <v>-0.3</v>
      </c>
      <c r="X64" s="314">
        <v>443750</v>
      </c>
      <c r="Y64" s="315">
        <v>168</v>
      </c>
      <c r="AA64" s="319">
        <v>6155000</v>
      </c>
      <c r="AB64" s="493">
        <v>8004</v>
      </c>
    </row>
    <row r="65" spans="1:28" s="954" customFormat="1" ht="15.75" customHeight="1" x14ac:dyDescent="0.2">
      <c r="A65" s="620" t="s">
        <v>272</v>
      </c>
      <c r="B65" s="761">
        <v>82</v>
      </c>
      <c r="C65" s="389">
        <v>3470</v>
      </c>
      <c r="D65" s="389">
        <v>23727</v>
      </c>
      <c r="E65" s="389">
        <v>274569</v>
      </c>
      <c r="F65" s="389">
        <v>637</v>
      </c>
      <c r="G65" s="386">
        <v>0.2</v>
      </c>
      <c r="H65" s="389">
        <v>35750</v>
      </c>
      <c r="I65" s="386">
        <v>13</v>
      </c>
      <c r="J65" s="389">
        <v>238182</v>
      </c>
      <c r="K65" s="753">
        <v>86.8</v>
      </c>
      <c r="L65" s="392">
        <v>1481</v>
      </c>
      <c r="M65" s="389">
        <v>1310</v>
      </c>
      <c r="N65" s="389">
        <v>532</v>
      </c>
      <c r="O65" s="386">
        <v>7</v>
      </c>
      <c r="P65" s="394">
        <v>375729</v>
      </c>
      <c r="Q65" s="390">
        <v>706</v>
      </c>
      <c r="R65" s="392">
        <v>1759</v>
      </c>
      <c r="S65" s="386">
        <v>-5.0999999999999996</v>
      </c>
      <c r="T65" s="389">
        <v>1636522</v>
      </c>
      <c r="U65" s="389">
        <v>930</v>
      </c>
      <c r="V65" s="389">
        <v>3859</v>
      </c>
      <c r="W65" s="386">
        <v>-2.8</v>
      </c>
      <c r="X65" s="389">
        <v>602661</v>
      </c>
      <c r="Y65" s="390">
        <v>156</v>
      </c>
      <c r="AA65" s="392">
        <v>10194000</v>
      </c>
      <c r="AB65" s="390">
        <v>9308</v>
      </c>
    </row>
    <row r="66" spans="1:28" s="954" customFormat="1" ht="15.75" customHeight="1" thickBot="1" x14ac:dyDescent="0.25">
      <c r="A66" s="63" t="s">
        <v>554</v>
      </c>
      <c r="B66" s="319">
        <v>12</v>
      </c>
      <c r="C66" s="314">
        <v>1158</v>
      </c>
      <c r="D66" s="314">
        <v>16169</v>
      </c>
      <c r="E66" s="314">
        <v>156031</v>
      </c>
      <c r="F66" s="314">
        <v>91</v>
      </c>
      <c r="G66" s="313">
        <v>0.1</v>
      </c>
      <c r="H66" s="314">
        <v>10938</v>
      </c>
      <c r="I66" s="313">
        <v>7</v>
      </c>
      <c r="J66" s="314">
        <v>145002</v>
      </c>
      <c r="K66" s="550">
        <v>92.9</v>
      </c>
      <c r="L66" s="316">
        <v>56</v>
      </c>
      <c r="M66" s="314">
        <v>119</v>
      </c>
      <c r="N66" s="314">
        <v>119</v>
      </c>
      <c r="O66" s="313">
        <v>12.3</v>
      </c>
      <c r="P66" s="510">
        <v>34930</v>
      </c>
      <c r="Q66" s="315">
        <v>294</v>
      </c>
      <c r="R66" s="316">
        <v>693</v>
      </c>
      <c r="S66" s="313">
        <v>-3.9</v>
      </c>
      <c r="T66" s="314">
        <v>500853</v>
      </c>
      <c r="U66" s="314">
        <v>723</v>
      </c>
      <c r="V66" s="314">
        <v>2348</v>
      </c>
      <c r="W66" s="313">
        <v>0.3</v>
      </c>
      <c r="X66" s="314">
        <v>268284</v>
      </c>
      <c r="Y66" s="315">
        <v>114</v>
      </c>
      <c r="AA66" s="319">
        <v>8704727</v>
      </c>
      <c r="AB66" s="315">
        <v>17755</v>
      </c>
    </row>
    <row r="67" spans="1:28" ht="15.75" customHeight="1" thickTop="1" x14ac:dyDescent="0.2">
      <c r="A67" s="621" t="s">
        <v>555</v>
      </c>
      <c r="B67" s="810">
        <f>SUM(B7:B66)</f>
        <v>2917</v>
      </c>
      <c r="C67" s="811">
        <f t="shared" ref="C67:Q67" si="0">SUM(C7:C66)</f>
        <v>148339</v>
      </c>
      <c r="D67" s="811">
        <f t="shared" si="0"/>
        <v>768671</v>
      </c>
      <c r="E67" s="811">
        <f t="shared" si="0"/>
        <v>9422422</v>
      </c>
      <c r="F67" s="811">
        <f t="shared" si="0"/>
        <v>34388</v>
      </c>
      <c r="G67" s="812" t="s">
        <v>564</v>
      </c>
      <c r="H67" s="811">
        <f t="shared" si="0"/>
        <v>1944589</v>
      </c>
      <c r="I67" s="812" t="s">
        <v>564</v>
      </c>
      <c r="J67" s="811">
        <f t="shared" si="0"/>
        <v>7443445</v>
      </c>
      <c r="K67" s="813" t="s">
        <v>564</v>
      </c>
      <c r="L67" s="814">
        <f t="shared" si="0"/>
        <v>186610.37000000002</v>
      </c>
      <c r="M67" s="811">
        <f t="shared" si="0"/>
        <v>125515</v>
      </c>
      <c r="N67" s="811">
        <f t="shared" si="0"/>
        <v>32883</v>
      </c>
      <c r="O67" s="812" t="s">
        <v>564</v>
      </c>
      <c r="P67" s="811">
        <f t="shared" si="0"/>
        <v>56124213.75</v>
      </c>
      <c r="Q67" s="914">
        <f t="shared" si="0"/>
        <v>95187.066886494475</v>
      </c>
      <c r="R67" s="810">
        <f>SUM(R7:R66)</f>
        <v>50406</v>
      </c>
      <c r="S67" s="812" t="s">
        <v>564</v>
      </c>
      <c r="T67" s="811">
        <f t="shared" ref="T67:Y67" si="1">SUM(T7:T66)</f>
        <v>41954555.210000001</v>
      </c>
      <c r="U67" s="811">
        <f t="shared" si="1"/>
        <v>51336.880062391523</v>
      </c>
      <c r="V67" s="811">
        <f t="shared" si="1"/>
        <v>155574</v>
      </c>
      <c r="W67" s="812" t="s">
        <v>564</v>
      </c>
      <c r="X67" s="811">
        <f t="shared" si="1"/>
        <v>21510180.82</v>
      </c>
      <c r="Y67" s="815">
        <f t="shared" si="1"/>
        <v>9754.9705466335145</v>
      </c>
      <c r="Z67" s="964"/>
      <c r="AA67" s="810">
        <f>SUM(AA7:AA66)</f>
        <v>423569648</v>
      </c>
      <c r="AB67" s="816">
        <f>SUM(AB7:AB66)</f>
        <v>254949</v>
      </c>
    </row>
    <row r="68" spans="1:28" ht="15.75" customHeight="1" thickBot="1" x14ac:dyDescent="0.25">
      <c r="A68" s="453" t="s">
        <v>556</v>
      </c>
      <c r="B68" s="817">
        <f>AVERAGE(B7:B66)</f>
        <v>48.616666666666667</v>
      </c>
      <c r="C68" s="818">
        <f t="shared" ref="C68:Q68" si="2">AVERAGE(C7:C66)</f>
        <v>2472.3166666666666</v>
      </c>
      <c r="D68" s="818">
        <f t="shared" si="2"/>
        <v>12811.183333333332</v>
      </c>
      <c r="E68" s="818">
        <f t="shared" si="2"/>
        <v>157040.36666666667</v>
      </c>
      <c r="F68" s="818">
        <f t="shared" si="2"/>
        <v>573.13333333333333</v>
      </c>
      <c r="G68" s="819">
        <f t="shared" si="2"/>
        <v>0.38173525148723109</v>
      </c>
      <c r="H68" s="818">
        <f t="shared" si="2"/>
        <v>32409.816666666666</v>
      </c>
      <c r="I68" s="819">
        <f t="shared" si="2"/>
        <v>20.191844651517435</v>
      </c>
      <c r="J68" s="818">
        <f t="shared" si="2"/>
        <v>124057.41666666667</v>
      </c>
      <c r="K68" s="820">
        <f t="shared" si="2"/>
        <v>79.422934287872252</v>
      </c>
      <c r="L68" s="821">
        <f t="shared" si="2"/>
        <v>3110.1728333333335</v>
      </c>
      <c r="M68" s="818">
        <f t="shared" si="2"/>
        <v>2091.9166666666665</v>
      </c>
      <c r="N68" s="818">
        <f t="shared" si="2"/>
        <v>548.04999999999995</v>
      </c>
      <c r="O68" s="819">
        <f t="shared" si="2"/>
        <v>8.6637914066375874</v>
      </c>
      <c r="P68" s="818">
        <f t="shared" si="2"/>
        <v>935403.5625</v>
      </c>
      <c r="Q68" s="915">
        <f t="shared" si="2"/>
        <v>1586.4511147749079</v>
      </c>
      <c r="R68" s="817">
        <f>AVERAGE(R7:R66)</f>
        <v>840.1</v>
      </c>
      <c r="S68" s="819">
        <f t="shared" ref="S68:Y68" si="3">AVERAGE(S7:S66)</f>
        <v>-4.4486562491412842</v>
      </c>
      <c r="T68" s="818">
        <f t="shared" si="3"/>
        <v>699242.58683333336</v>
      </c>
      <c r="U68" s="818">
        <f t="shared" si="3"/>
        <v>855.61466770652544</v>
      </c>
      <c r="V68" s="818">
        <f t="shared" si="3"/>
        <v>2592.9</v>
      </c>
      <c r="W68" s="819">
        <f t="shared" si="3"/>
        <v>-3.584639139835597</v>
      </c>
      <c r="X68" s="818">
        <f t="shared" si="3"/>
        <v>358503.01366666669</v>
      </c>
      <c r="Y68" s="822">
        <f t="shared" si="3"/>
        <v>162.58284244389191</v>
      </c>
      <c r="Z68" s="964"/>
      <c r="AA68" s="823" t="s">
        <v>564</v>
      </c>
      <c r="AB68" s="824">
        <f>AVERAGE(AB7:AB66)</f>
        <v>4249.1499999999996</v>
      </c>
    </row>
    <row r="69" spans="1:28" s="180" customFormat="1" ht="13.95" customHeight="1" thickTop="1" x14ac:dyDescent="0.2">
      <c r="A69" s="1074" t="s">
        <v>306</v>
      </c>
      <c r="B69" s="1075" t="s">
        <v>847</v>
      </c>
      <c r="C69" s="1075"/>
      <c r="D69" s="1075"/>
      <c r="E69" s="1075"/>
      <c r="F69" s="1075"/>
      <c r="G69" s="1075"/>
      <c r="H69" s="1075"/>
      <c r="I69" s="1075"/>
      <c r="J69" s="1075"/>
      <c r="K69" s="1075"/>
      <c r="L69" s="1075" t="s">
        <v>848</v>
      </c>
      <c r="M69" s="1076"/>
      <c r="N69" s="1076"/>
      <c r="O69" s="1076"/>
      <c r="P69" s="1076"/>
      <c r="Q69" s="1076"/>
      <c r="R69" s="1075" t="s">
        <v>852</v>
      </c>
      <c r="S69" s="226"/>
      <c r="T69" s="156"/>
      <c r="U69" s="227"/>
      <c r="V69" s="227"/>
      <c r="W69" s="227"/>
      <c r="X69" s="227"/>
      <c r="Y69" s="227"/>
      <c r="AA69" s="1126" t="s">
        <v>892</v>
      </c>
      <c r="AB69" s="227"/>
    </row>
    <row r="70" spans="1:28" s="180" customFormat="1" ht="13.2" customHeight="1" x14ac:dyDescent="0.2">
      <c r="A70" s="1077"/>
      <c r="B70" s="1078"/>
      <c r="C70" s="1078"/>
      <c r="D70" s="1078"/>
      <c r="E70" s="1078"/>
      <c r="F70" s="1078"/>
      <c r="G70" s="1078"/>
      <c r="H70" s="1078"/>
      <c r="I70" s="1078"/>
      <c r="J70" s="1078"/>
      <c r="K70" s="1078"/>
      <c r="L70" s="1075" t="s">
        <v>849</v>
      </c>
      <c r="M70" s="1077"/>
      <c r="N70" s="1077"/>
      <c r="O70" s="1077"/>
      <c r="P70" s="1077"/>
      <c r="Q70" s="1077"/>
      <c r="R70" s="156" t="s">
        <v>855</v>
      </c>
      <c r="S70" s="226"/>
      <c r="T70" s="156"/>
      <c r="U70" s="227"/>
      <c r="V70" s="227"/>
      <c r="W70" s="227"/>
      <c r="X70" s="227"/>
      <c r="Y70" s="227"/>
      <c r="AA70" s="227"/>
      <c r="AB70" s="227"/>
    </row>
    <row r="71" spans="1:28" s="180" customFormat="1" ht="13.2" customHeight="1" x14ac:dyDescent="0.2">
      <c r="A71" s="1074"/>
      <c r="B71" s="1078"/>
      <c r="C71" s="1078"/>
      <c r="D71" s="1078"/>
      <c r="E71" s="1078"/>
      <c r="F71" s="1078"/>
      <c r="G71" s="1078"/>
      <c r="H71" s="1078"/>
      <c r="I71" s="1078"/>
      <c r="J71" s="1078"/>
      <c r="K71" s="1078"/>
      <c r="L71" s="1075" t="s">
        <v>850</v>
      </c>
      <c r="M71" s="1077"/>
      <c r="N71" s="1077"/>
      <c r="O71" s="1077"/>
      <c r="P71" s="1077"/>
      <c r="Q71" s="1077"/>
      <c r="R71" s="156" t="s">
        <v>853</v>
      </c>
      <c r="S71" s="226"/>
      <c r="T71" s="156"/>
      <c r="U71" s="227"/>
      <c r="V71" s="227"/>
      <c r="W71" s="227"/>
      <c r="X71" s="227"/>
      <c r="Y71" s="227"/>
      <c r="AA71" s="227"/>
      <c r="AB71" s="227"/>
    </row>
    <row r="72" spans="1:28" s="180" customFormat="1" ht="13.2" customHeight="1" x14ac:dyDescent="0.2">
      <c r="A72" s="1077"/>
      <c r="B72" s="1078"/>
      <c r="C72" s="1078"/>
      <c r="D72" s="1078"/>
      <c r="E72" s="1078"/>
      <c r="F72" s="1078"/>
      <c r="G72" s="1078"/>
      <c r="H72" s="1078"/>
      <c r="I72" s="1078"/>
      <c r="J72" s="1078"/>
      <c r="K72" s="1078"/>
      <c r="L72" s="156" t="s">
        <v>851</v>
      </c>
      <c r="M72" s="1077"/>
      <c r="N72" s="1077"/>
      <c r="O72" s="1077"/>
      <c r="P72" s="1077"/>
      <c r="Q72" s="1077"/>
      <c r="R72" s="156" t="s">
        <v>854</v>
      </c>
      <c r="S72" s="226"/>
      <c r="T72" s="156"/>
      <c r="U72" s="227"/>
      <c r="V72" s="227"/>
      <c r="W72" s="227"/>
      <c r="X72" s="227"/>
      <c r="Y72" s="227"/>
      <c r="AA72" s="227"/>
      <c r="AB72" s="227"/>
    </row>
    <row r="73" spans="1:28" ht="13.2" customHeight="1" x14ac:dyDescent="0.2">
      <c r="A73" s="1079"/>
      <c r="B73" s="1079"/>
      <c r="C73" s="1080"/>
      <c r="D73" s="1081"/>
      <c r="E73" s="1081"/>
      <c r="F73" s="1081"/>
      <c r="G73" s="1081"/>
      <c r="H73" s="1081"/>
      <c r="I73" s="1081"/>
      <c r="J73" s="1081"/>
      <c r="K73" s="1081"/>
      <c r="L73" s="1075"/>
      <c r="M73" s="1081"/>
      <c r="N73" s="1081"/>
      <c r="O73" s="1081"/>
      <c r="P73" s="1081"/>
      <c r="Q73" s="1081"/>
      <c r="R73" s="156"/>
      <c r="S73" s="1081"/>
      <c r="T73" s="1081"/>
      <c r="U73" s="1081"/>
      <c r="V73" s="1081"/>
      <c r="W73" s="1081"/>
      <c r="X73" s="1081"/>
      <c r="Y73" s="1081"/>
      <c r="Z73" s="1081"/>
      <c r="AA73" s="1081"/>
      <c r="AB73" s="1081"/>
    </row>
    <row r="74" spans="1:28" ht="15.6" x14ac:dyDescent="0.2">
      <c r="L74" s="156"/>
      <c r="R74" s="156"/>
      <c r="S74" s="79"/>
      <c r="T74" s="24"/>
      <c r="U74" s="76"/>
      <c r="V74" s="76"/>
      <c r="W74" s="76"/>
      <c r="X74" s="76"/>
      <c r="Y74" s="76"/>
      <c r="AA74" s="76"/>
      <c r="AB74" s="76"/>
    </row>
    <row r="75" spans="1:28" ht="15.6" x14ac:dyDescent="0.2">
      <c r="R75" s="24"/>
      <c r="S75" s="79"/>
      <c r="T75" s="24"/>
      <c r="U75" s="76"/>
      <c r="V75" s="76"/>
      <c r="W75" s="76"/>
      <c r="X75" s="76"/>
      <c r="Y75" s="76"/>
      <c r="AA75" s="76"/>
      <c r="AB75" s="76"/>
    </row>
    <row r="76" spans="1:28" ht="15.6" x14ac:dyDescent="0.2">
      <c r="R76" s="24"/>
      <c r="S76" s="79"/>
      <c r="T76" s="24"/>
      <c r="U76" s="76"/>
      <c r="V76" s="76"/>
      <c r="W76" s="76"/>
      <c r="X76" s="76"/>
      <c r="Y76" s="76"/>
      <c r="AA76" s="76"/>
      <c r="AB76" s="76"/>
    </row>
    <row r="77" spans="1:28" ht="15.6" x14ac:dyDescent="0.2">
      <c r="R77" s="24"/>
      <c r="S77" s="79"/>
      <c r="T77" s="24"/>
      <c r="U77" s="76"/>
      <c r="V77" s="76"/>
      <c r="W77" s="76"/>
      <c r="X77" s="76"/>
      <c r="Y77" s="76"/>
      <c r="AA77" s="76"/>
      <c r="AB77" s="76"/>
    </row>
    <row r="78" spans="1:28" ht="15.6" x14ac:dyDescent="0.2">
      <c r="R78" s="24"/>
      <c r="S78" s="79"/>
      <c r="T78" s="24"/>
      <c r="U78" s="76"/>
      <c r="V78" s="76"/>
      <c r="W78" s="76"/>
      <c r="X78" s="76"/>
      <c r="Y78" s="76"/>
      <c r="AA78" s="76"/>
      <c r="AB78" s="76"/>
    </row>
    <row r="79" spans="1:28" ht="15.6" x14ac:dyDescent="0.2">
      <c r="R79" s="24"/>
      <c r="S79" s="79"/>
      <c r="T79" s="24"/>
      <c r="U79" s="76"/>
      <c r="V79" s="76"/>
      <c r="W79" s="76"/>
      <c r="X79" s="76"/>
      <c r="Y79" s="76"/>
      <c r="AA79" s="76"/>
      <c r="AB79" s="76"/>
    </row>
    <row r="80" spans="1:28" ht="15.6" x14ac:dyDescent="0.2">
      <c r="R80" s="24"/>
      <c r="S80" s="79"/>
      <c r="T80" s="24"/>
      <c r="U80" s="76"/>
      <c r="V80" s="76"/>
      <c r="W80" s="76"/>
      <c r="X80" s="76"/>
      <c r="Y80" s="76"/>
      <c r="AA80" s="76"/>
      <c r="AB80" s="76"/>
    </row>
    <row r="81" spans="18:28" ht="15.6" x14ac:dyDescent="0.2">
      <c r="R81" s="24"/>
      <c r="S81" s="61"/>
      <c r="T81" s="24"/>
      <c r="U81" s="76"/>
      <c r="V81" s="76"/>
      <c r="W81" s="76"/>
      <c r="X81" s="76"/>
      <c r="Y81" s="76"/>
      <c r="AA81" s="76"/>
      <c r="AB81" s="76"/>
    </row>
    <row r="82" spans="18:28" ht="15.6" x14ac:dyDescent="0.2">
      <c r="R82" s="24"/>
      <c r="S82" s="79"/>
      <c r="T82" s="24"/>
      <c r="U82" s="76"/>
      <c r="V82" s="76"/>
      <c r="W82" s="76"/>
      <c r="X82" s="76"/>
      <c r="Y82" s="76"/>
      <c r="AA82" s="76"/>
      <c r="AB82" s="76"/>
    </row>
    <row r="83" spans="18:28" ht="15.6" x14ac:dyDescent="0.2">
      <c r="R83" s="24"/>
      <c r="S83" s="79"/>
      <c r="T83" s="24"/>
      <c r="U83" s="76"/>
      <c r="V83" s="76"/>
      <c r="W83" s="76"/>
      <c r="X83" s="76"/>
      <c r="Y83" s="76"/>
      <c r="AA83" s="76"/>
      <c r="AB83" s="76"/>
    </row>
    <row r="84" spans="18:28" ht="15.6" x14ac:dyDescent="0.2">
      <c r="R84" s="24"/>
      <c r="S84" s="79"/>
      <c r="T84" s="24"/>
      <c r="U84" s="76"/>
      <c r="V84" s="76"/>
      <c r="W84" s="76"/>
      <c r="X84" s="76"/>
      <c r="Y84" s="76"/>
      <c r="AA84" s="76"/>
      <c r="AB84" s="76"/>
    </row>
    <row r="85" spans="18:28" ht="15.6" x14ac:dyDescent="0.2">
      <c r="R85" s="24"/>
      <c r="S85" s="79"/>
      <c r="T85" s="24"/>
      <c r="U85" s="76"/>
      <c r="V85" s="76"/>
      <c r="W85" s="76"/>
      <c r="X85" s="76"/>
      <c r="Y85" s="76"/>
      <c r="AA85" s="76"/>
      <c r="AB85" s="76"/>
    </row>
    <row r="86" spans="18:28" ht="15.6" x14ac:dyDescent="0.2">
      <c r="R86" s="24"/>
      <c r="S86" s="79"/>
      <c r="T86" s="24"/>
      <c r="U86" s="76"/>
      <c r="V86" s="76"/>
      <c r="W86" s="76"/>
      <c r="X86" s="76"/>
      <c r="Y86" s="76"/>
      <c r="AA86" s="76"/>
      <c r="AB86" s="76"/>
    </row>
    <row r="87" spans="18:28" ht="15.6" x14ac:dyDescent="0.2">
      <c r="R87" s="24"/>
      <c r="S87" s="79"/>
      <c r="T87" s="24"/>
      <c r="U87" s="76"/>
      <c r="V87" s="76"/>
      <c r="W87" s="76"/>
      <c r="X87" s="76"/>
      <c r="Y87" s="76"/>
      <c r="AA87" s="76"/>
      <c r="AB87" s="76"/>
    </row>
    <row r="88" spans="18:28" ht="15.6" x14ac:dyDescent="0.2">
      <c r="R88" s="24"/>
      <c r="S88" s="79"/>
      <c r="T88" s="24"/>
      <c r="U88" s="76"/>
      <c r="V88" s="76"/>
      <c r="W88" s="76"/>
      <c r="X88" s="76"/>
      <c r="Y88" s="76"/>
      <c r="AA88" s="76"/>
      <c r="AB88" s="76"/>
    </row>
    <row r="89" spans="18:28" ht="15.6" x14ac:dyDescent="0.2">
      <c r="R89" s="24"/>
      <c r="S89" s="79"/>
      <c r="T89" s="24"/>
      <c r="U89" s="76"/>
      <c r="V89" s="76"/>
      <c r="W89" s="76"/>
      <c r="X89" s="76"/>
      <c r="Y89" s="76"/>
      <c r="AA89" s="76"/>
      <c r="AB89" s="76"/>
    </row>
    <row r="90" spans="18:28" ht="15.6" x14ac:dyDescent="0.2">
      <c r="R90" s="24"/>
      <c r="S90" s="79"/>
      <c r="T90" s="24"/>
      <c r="U90" s="76"/>
      <c r="V90" s="76"/>
      <c r="W90" s="76"/>
      <c r="X90" s="76"/>
      <c r="Y90" s="76"/>
      <c r="AA90" s="76"/>
      <c r="AB90" s="76"/>
    </row>
    <row r="91" spans="18:28" ht="15.6" x14ac:dyDescent="0.2">
      <c r="R91" s="24"/>
      <c r="S91" s="79"/>
      <c r="T91" s="24"/>
      <c r="U91" s="76"/>
      <c r="V91" s="76"/>
      <c r="W91" s="76"/>
      <c r="X91" s="76"/>
      <c r="Y91" s="76"/>
      <c r="AA91" s="76"/>
      <c r="AB91" s="76"/>
    </row>
    <row r="92" spans="18:28" ht="15.6" x14ac:dyDescent="0.2">
      <c r="R92" s="24"/>
      <c r="S92" s="79"/>
      <c r="T92" s="24"/>
      <c r="U92" s="76"/>
      <c r="V92" s="76"/>
      <c r="W92" s="76"/>
      <c r="X92" s="76"/>
      <c r="Y92" s="76"/>
      <c r="AA92" s="76"/>
      <c r="AB92" s="76"/>
    </row>
    <row r="93" spans="18:28" ht="15.6" x14ac:dyDescent="0.2">
      <c r="R93" s="24"/>
      <c r="S93" s="79"/>
      <c r="T93" s="24"/>
      <c r="U93" s="76"/>
      <c r="V93" s="76"/>
      <c r="W93" s="76"/>
      <c r="X93" s="76"/>
      <c r="Y93" s="76"/>
      <c r="AA93" s="76"/>
      <c r="AB93" s="76"/>
    </row>
    <row r="94" spans="18:28" ht="15.6" x14ac:dyDescent="0.2">
      <c r="R94" s="24"/>
      <c r="S94" s="61"/>
      <c r="T94" s="24"/>
      <c r="U94" s="76"/>
      <c r="V94" s="76"/>
      <c r="W94" s="76"/>
      <c r="X94" s="76"/>
      <c r="Y94" s="76"/>
      <c r="AA94" s="76"/>
      <c r="AB94" s="76"/>
    </row>
    <row r="95" spans="18:28" ht="15.6" x14ac:dyDescent="0.2">
      <c r="R95" s="24"/>
      <c r="S95" s="79"/>
      <c r="T95" s="24"/>
      <c r="U95" s="76"/>
      <c r="V95" s="76"/>
      <c r="W95" s="76"/>
      <c r="X95" s="76"/>
      <c r="Y95" s="76"/>
      <c r="AA95" s="76"/>
      <c r="AB95" s="76"/>
    </row>
    <row r="96" spans="18:28" ht="15.6" x14ac:dyDescent="0.2">
      <c r="R96" s="24"/>
      <c r="S96" s="79"/>
      <c r="T96" s="24"/>
      <c r="U96" s="76"/>
      <c r="V96" s="76"/>
      <c r="W96" s="76"/>
      <c r="X96" s="76"/>
      <c r="Y96" s="76"/>
      <c r="AA96" s="76"/>
      <c r="AB96" s="76"/>
    </row>
    <row r="97" spans="18:28" ht="15.6" x14ac:dyDescent="0.2">
      <c r="R97" s="24"/>
      <c r="S97" s="79"/>
      <c r="T97" s="24"/>
      <c r="U97" s="76"/>
      <c r="V97" s="76"/>
      <c r="W97" s="76"/>
      <c r="X97" s="76"/>
      <c r="Y97" s="76"/>
      <c r="AA97" s="76"/>
      <c r="AB97" s="76"/>
    </row>
    <row r="98" spans="18:28" ht="15.6" x14ac:dyDescent="0.2">
      <c r="R98" s="24"/>
      <c r="S98" s="79"/>
      <c r="T98" s="24"/>
      <c r="U98" s="76"/>
      <c r="V98" s="76"/>
      <c r="W98" s="76"/>
      <c r="X98" s="76"/>
      <c r="Y98" s="76"/>
      <c r="AA98" s="76"/>
      <c r="AB98" s="76"/>
    </row>
    <row r="99" spans="18:28" ht="15.6" x14ac:dyDescent="0.2">
      <c r="R99" s="24"/>
      <c r="S99" s="79"/>
      <c r="T99" s="24"/>
      <c r="U99" s="76"/>
      <c r="V99" s="76"/>
      <c r="W99" s="76"/>
      <c r="X99" s="76"/>
      <c r="Y99" s="76"/>
      <c r="AA99" s="76"/>
      <c r="AB99" s="76"/>
    </row>
    <row r="100" spans="18:28" ht="15.6" x14ac:dyDescent="0.2">
      <c r="R100" s="24"/>
      <c r="S100" s="79"/>
      <c r="T100" s="24"/>
      <c r="U100" s="76"/>
      <c r="V100" s="76"/>
      <c r="W100" s="76"/>
      <c r="X100" s="76"/>
      <c r="Y100" s="76"/>
      <c r="AA100" s="76"/>
      <c r="AB100" s="76"/>
    </row>
    <row r="101" spans="18:28" ht="15.6" x14ac:dyDescent="0.2">
      <c r="R101" s="24"/>
      <c r="S101" s="79"/>
      <c r="T101" s="24"/>
      <c r="U101" s="76"/>
      <c r="V101" s="76"/>
      <c r="W101" s="76"/>
      <c r="X101" s="76"/>
      <c r="Y101" s="76"/>
      <c r="AA101" s="76"/>
      <c r="AB101" s="76"/>
    </row>
    <row r="102" spans="18:28" ht="15.6" x14ac:dyDescent="0.2">
      <c r="R102" s="24"/>
      <c r="S102" s="79"/>
      <c r="T102" s="24"/>
      <c r="U102" s="76"/>
      <c r="V102" s="76"/>
      <c r="W102" s="76"/>
      <c r="X102" s="76"/>
      <c r="Y102" s="76"/>
      <c r="AA102" s="76"/>
      <c r="AB102" s="76"/>
    </row>
    <row r="103" spans="18:28" ht="15.6" x14ac:dyDescent="0.2">
      <c r="R103" s="24"/>
      <c r="S103" s="79"/>
      <c r="T103" s="24"/>
      <c r="U103" s="76"/>
      <c r="V103" s="76"/>
      <c r="W103" s="76"/>
      <c r="X103" s="76"/>
      <c r="Y103" s="76"/>
      <c r="AA103" s="76"/>
      <c r="AB103" s="76"/>
    </row>
    <row r="104" spans="18:28" ht="15.6" x14ac:dyDescent="0.2">
      <c r="R104" s="24"/>
      <c r="S104" s="79"/>
      <c r="T104" s="24"/>
      <c r="U104" s="76"/>
      <c r="V104" s="76"/>
      <c r="W104" s="76"/>
      <c r="X104" s="76"/>
      <c r="Y104" s="76"/>
      <c r="AA104" s="76"/>
      <c r="AB104" s="76"/>
    </row>
    <row r="105" spans="18:28" ht="15.6" x14ac:dyDescent="0.2">
      <c r="R105" s="24"/>
      <c r="S105" s="79"/>
      <c r="T105" s="24"/>
      <c r="U105" s="76"/>
      <c r="V105" s="76"/>
      <c r="W105" s="76"/>
      <c r="X105" s="76"/>
      <c r="Y105" s="76"/>
      <c r="AA105" s="76"/>
      <c r="AB105" s="76"/>
    </row>
    <row r="106" spans="18:28" ht="15.6" x14ac:dyDescent="0.2">
      <c r="R106" s="91"/>
      <c r="S106" s="92"/>
      <c r="T106" s="91"/>
      <c r="U106" s="93"/>
      <c r="V106" s="93"/>
      <c r="W106" s="93"/>
      <c r="X106" s="93"/>
      <c r="Y106" s="93"/>
      <c r="AA106" s="93"/>
      <c r="AB106" s="93"/>
    </row>
    <row r="107" spans="18:28" ht="15.6" x14ac:dyDescent="0.2">
      <c r="R107" s="24"/>
      <c r="S107" s="79"/>
      <c r="T107" s="24"/>
      <c r="U107" s="76"/>
      <c r="V107" s="76"/>
      <c r="W107" s="76"/>
      <c r="X107" s="76"/>
      <c r="Y107" s="76"/>
      <c r="AA107" s="76"/>
      <c r="AB107" s="76"/>
    </row>
    <row r="108" spans="18:28" ht="15.6" x14ac:dyDescent="0.2">
      <c r="R108" s="24"/>
      <c r="S108" s="79"/>
      <c r="T108" s="24"/>
      <c r="U108" s="76"/>
      <c r="V108" s="76"/>
      <c r="W108" s="76"/>
      <c r="X108" s="76"/>
      <c r="Y108" s="76"/>
      <c r="AA108" s="76"/>
      <c r="AB108" s="76"/>
    </row>
    <row r="109" spans="18:28" ht="15.6" x14ac:dyDescent="0.2">
      <c r="R109" s="24"/>
      <c r="S109" s="79"/>
      <c r="T109" s="24"/>
      <c r="U109" s="76"/>
      <c r="V109" s="76"/>
      <c r="W109" s="76"/>
      <c r="X109" s="76"/>
      <c r="Y109" s="76"/>
      <c r="AA109" s="76"/>
      <c r="AB109" s="76"/>
    </row>
    <row r="134" spans="2:28" ht="27" customHeight="1" x14ac:dyDescent="0.2">
      <c r="B134" s="1224"/>
      <c r="C134" s="1224"/>
      <c r="D134" s="1224"/>
      <c r="E134" s="1224"/>
      <c r="F134" s="1224"/>
      <c r="G134" s="1224"/>
      <c r="H134" s="1224"/>
      <c r="I134" s="1224"/>
      <c r="J134" s="1224"/>
      <c r="K134" s="1224"/>
      <c r="L134" s="1224"/>
      <c r="M134" s="1224"/>
      <c r="N134" s="1224"/>
      <c r="O134" s="1224"/>
      <c r="P134" s="1224"/>
      <c r="Q134" s="1224"/>
      <c r="R134" s="1224"/>
      <c r="S134" s="1224"/>
      <c r="T134" s="1224"/>
      <c r="U134" s="1224"/>
      <c r="V134" s="1224"/>
      <c r="W134" s="1224"/>
      <c r="X134" s="1224"/>
      <c r="Y134" s="1224"/>
      <c r="Z134" s="1224"/>
      <c r="AA134" s="1224"/>
      <c r="AB134" s="1224"/>
    </row>
  </sheetData>
  <customSheetViews>
    <customSheetView guid="{CFB8F6A3-286B-44DA-98E2-E06FA9DC17D9}" scale="90" showGridLines="0">
      <pane xSplit="1" ySplit="6" topLeftCell="B46" activePane="bottomRight" state="frozen"/>
      <selection pane="bottomRight" activeCell="A7" sqref="A7:A54"/>
      <colBreaks count="3" manualBreakCount="3">
        <brk id="11" max="71" man="1"/>
        <brk id="18" max="71" man="1"/>
        <brk id="31" max="1048575" man="1"/>
      </colBreaks>
      <pageMargins left="0.70866141732283472" right="0.19685039370078741" top="0.78740157480314965" bottom="0.39370078740157483" header="0.51181102362204722" footer="0.19685039370078741"/>
      <pageSetup paperSize="9" scale="80" firstPageNumber="12" fitToWidth="3" orientation="portrait" useFirstPageNumber="1"/>
      <headerFooter alignWithMargins="0"/>
    </customSheetView>
    <customSheetView guid="{429188B7-F8E8-41E0-BAA6-8F869C883D4F}" showGridLines="0">
      <pane xSplit="1" ySplit="6" topLeftCell="B7" activePane="bottomRight" state="frozen"/>
      <selection pane="bottomRight" activeCell="A2" sqref="A2"/>
      <colBreaks count="2" manualBreakCount="2">
        <brk id="11" min="2" max="70" man="1"/>
        <brk id="17" max="1048575" man="1"/>
      </colBreaks>
      <pageMargins left="0.74803149606299202" right="0.23622047244094502" top="0.98425196850393704" bottom="0.39370078740157499" header="0.59055118110236204" footer="0.31496062992126"/>
      <pageSetup paperSize="8" firstPageNumber="12" fitToWidth="3" orientation="portrait"/>
      <headerFooter alignWithMargins="0">
        <oddHeader>&amp;L&amp;"ＭＳ Ｐゴシック,太字"&amp;16 ５　産　業</oddHeader>
      </headerFooter>
    </customSheetView>
  </customSheetViews>
  <mergeCells count="26">
    <mergeCell ref="M1:Q2"/>
    <mergeCell ref="B134:K134"/>
    <mergeCell ref="L134:Q134"/>
    <mergeCell ref="R134:AB134"/>
    <mergeCell ref="M4:M5"/>
    <mergeCell ref="X4:Y4"/>
    <mergeCell ref="B3:D3"/>
    <mergeCell ref="J4:K4"/>
    <mergeCell ref="P4:Q4"/>
    <mergeCell ref="N4:O4"/>
    <mergeCell ref="E3:I3"/>
    <mergeCell ref="H4:I4"/>
    <mergeCell ref="B4:D4"/>
    <mergeCell ref="F4:G4"/>
    <mergeCell ref="L3:M3"/>
    <mergeCell ref="AA4:AA5"/>
    <mergeCell ref="L4:L5"/>
    <mergeCell ref="AA3:AB3"/>
    <mergeCell ref="P3:Q3"/>
    <mergeCell ref="AB4:AB5"/>
    <mergeCell ref="T4:U4"/>
    <mergeCell ref="V3:Y3"/>
    <mergeCell ref="V4:W4"/>
    <mergeCell ref="R3:U3"/>
    <mergeCell ref="R4:S4"/>
    <mergeCell ref="N3:O3"/>
  </mergeCells>
  <phoneticPr fontId="2"/>
  <dataValidations count="1">
    <dataValidation imeMode="disabled" allowBlank="1" showInputMessage="1" showErrorMessage="1" sqref="B7:AB66" xr:uid="{00000000-0002-0000-0600-000000000000}"/>
  </dataValidations>
  <pageMargins left="0.74803149606299202" right="0.23622047244094502" top="0.98425196850393704" bottom="0.39370078740157499" header="0.59055118110236204" footer="0.31496062992126"/>
  <pageSetup paperSize="8" firstPageNumber="12" fitToWidth="3" orientation="portrait" r:id="rId1"/>
  <headerFooter alignWithMargins="0">
    <oddHeader>&amp;L&amp;"ＭＳ Ｐゴシック,太字"&amp;16 ５　産　業</oddHeader>
  </headerFooter>
  <colBreaks count="2" manualBreakCount="2">
    <brk id="11" min="2" max="70" man="1"/>
    <brk id="17"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K130"/>
  <sheetViews>
    <sheetView tabSelected="1" view="pageBreakPreview" zoomScaleNormal="100" zoomScaleSheetLayoutView="100" workbookViewId="0">
      <pane xSplit="1" ySplit="6" topLeftCell="J60" activePane="bottomRight" state="frozen"/>
      <selection pane="topRight" activeCell="B1" sqref="B1"/>
      <selection pane="bottomLeft" activeCell="A7" sqref="A7"/>
      <selection pane="bottomRight" activeCell="P10" sqref="P10"/>
    </sheetView>
  </sheetViews>
  <sheetFormatPr defaultColWidth="8.88671875" defaultRowHeight="13.2" x14ac:dyDescent="0.2"/>
  <cols>
    <col min="1" max="1" width="12.44140625" customWidth="1"/>
    <col min="2" max="2" width="9.77734375" customWidth="1"/>
    <col min="3" max="3" width="12.109375" customWidth="1"/>
    <col min="4" max="5" width="9.6640625" customWidth="1"/>
    <col min="6" max="6" width="10" customWidth="1"/>
    <col min="7" max="7" width="1.44140625" customWidth="1"/>
    <col min="8" max="8" width="10.44140625" customWidth="1"/>
    <col min="9" max="9" width="10.109375" customWidth="1"/>
    <col min="10" max="10" width="1.88671875" customWidth="1"/>
    <col min="11" max="11" width="5.33203125" customWidth="1"/>
    <col min="12" max="12" width="11.88671875" customWidth="1"/>
    <col min="13" max="13" width="6.109375" customWidth="1"/>
    <col min="14" max="14" width="12.33203125" customWidth="1"/>
    <col min="15" max="15" width="6.88671875" customWidth="1"/>
    <col min="16" max="16" width="7.88671875" customWidth="1"/>
    <col min="17" max="17" width="1.44140625" customWidth="1"/>
    <col min="18" max="18" width="10.6640625" customWidth="1"/>
    <col min="19" max="19" width="6.6640625" customWidth="1"/>
    <col min="20" max="20" width="13.88671875" bestFit="1" customWidth="1"/>
    <col min="21" max="21" width="6.6640625" customWidth="1"/>
    <col min="22" max="22" width="7.44140625" bestFit="1" customWidth="1"/>
    <col min="23" max="23" width="8.21875" customWidth="1"/>
    <col min="24" max="24" width="8.33203125" customWidth="1"/>
    <col min="25" max="25" width="8.21875" customWidth="1"/>
    <col min="26" max="26" width="2.44140625" customWidth="1"/>
    <col min="27" max="37" width="10.6640625" customWidth="1"/>
  </cols>
  <sheetData>
    <row r="1" spans="1:37" ht="19.2" x14ac:dyDescent="0.2">
      <c r="A1" s="128" t="s">
        <v>68</v>
      </c>
      <c r="B1" s="128"/>
      <c r="E1" s="954"/>
    </row>
    <row r="2" spans="1:37" ht="18.75" customHeight="1" x14ac:dyDescent="0.2">
      <c r="B2" s="25" t="s">
        <v>72</v>
      </c>
      <c r="C2" s="101"/>
      <c r="D2" s="101"/>
      <c r="E2" s="101"/>
      <c r="F2" s="101"/>
      <c r="G2" s="101"/>
      <c r="H2" s="1380" t="s">
        <v>73</v>
      </c>
      <c r="I2" s="1381"/>
      <c r="J2" s="101"/>
      <c r="K2" s="25" t="s">
        <v>76</v>
      </c>
      <c r="L2" s="101"/>
      <c r="M2" s="101"/>
      <c r="N2" s="25"/>
      <c r="P2" s="101"/>
      <c r="Q2" s="101"/>
      <c r="R2" s="1380" t="s">
        <v>82</v>
      </c>
      <c r="S2" s="1381"/>
      <c r="V2" s="101"/>
      <c r="W2" s="101"/>
      <c r="X2" s="101"/>
      <c r="Y2" s="101"/>
      <c r="Z2" s="101"/>
      <c r="AA2" s="146" t="s">
        <v>79</v>
      </c>
      <c r="AB2" s="216"/>
    </row>
    <row r="3" spans="1:37" ht="17.25" customHeight="1" x14ac:dyDescent="0.2">
      <c r="A3" s="73" t="s">
        <v>528</v>
      </c>
      <c r="B3" s="1358" t="s">
        <v>69</v>
      </c>
      <c r="C3" s="1361" t="s">
        <v>70</v>
      </c>
      <c r="D3" s="1369" t="s">
        <v>71</v>
      </c>
      <c r="E3" s="1369"/>
      <c r="F3" s="1370"/>
      <c r="G3" s="35"/>
      <c r="H3" s="1386" t="s">
        <v>74</v>
      </c>
      <c r="I3" s="1189" t="s">
        <v>206</v>
      </c>
      <c r="J3" s="62"/>
      <c r="K3" s="1391" t="s">
        <v>43</v>
      </c>
      <c r="L3" s="1366" t="s">
        <v>75</v>
      </c>
      <c r="M3" s="1367"/>
      <c r="N3" s="52" t="s">
        <v>78</v>
      </c>
      <c r="O3" s="19"/>
      <c r="P3" s="1389" t="s">
        <v>425</v>
      </c>
      <c r="Q3" s="217"/>
      <c r="R3" s="52" t="s">
        <v>317</v>
      </c>
      <c r="S3" s="75"/>
      <c r="T3" s="19" t="s">
        <v>78</v>
      </c>
      <c r="U3" s="19"/>
      <c r="V3" s="1300" t="s">
        <v>625</v>
      </c>
      <c r="W3" s="1300" t="s">
        <v>627</v>
      </c>
      <c r="X3" s="1393" t="s">
        <v>624</v>
      </c>
      <c r="Y3" s="1389" t="s">
        <v>626</v>
      </c>
      <c r="Z3" s="688"/>
      <c r="AA3" s="1398" t="s">
        <v>363</v>
      </c>
      <c r="AB3" s="1399"/>
      <c r="AC3" s="1244" t="s">
        <v>80</v>
      </c>
      <c r="AD3" s="1396"/>
      <c r="AE3" s="1396"/>
      <c r="AF3" s="1396"/>
      <c r="AG3" s="1396"/>
      <c r="AH3" s="1396"/>
      <c r="AI3" s="1397"/>
      <c r="AJ3" s="1352" t="s">
        <v>651</v>
      </c>
      <c r="AK3" s="1353"/>
    </row>
    <row r="4" spans="1:37" ht="17.25" customHeight="1" x14ac:dyDescent="0.2">
      <c r="A4" s="82"/>
      <c r="B4" s="1359"/>
      <c r="C4" s="1362"/>
      <c r="D4" s="1376" t="s">
        <v>499</v>
      </c>
      <c r="E4" s="1376" t="s">
        <v>668</v>
      </c>
      <c r="F4" s="1364" t="s">
        <v>500</v>
      </c>
      <c r="G4" s="35"/>
      <c r="H4" s="1387"/>
      <c r="I4" s="1190"/>
      <c r="J4" s="63"/>
      <c r="K4" s="1177"/>
      <c r="L4" s="9"/>
      <c r="M4" s="1384" t="s">
        <v>325</v>
      </c>
      <c r="N4" s="63"/>
      <c r="O4" s="1364" t="s">
        <v>77</v>
      </c>
      <c r="P4" s="1390"/>
      <c r="Q4" s="217"/>
      <c r="R4" s="63"/>
      <c r="S4" s="1382" t="s">
        <v>325</v>
      </c>
      <c r="T4" s="53"/>
      <c r="U4" s="1364" t="s">
        <v>77</v>
      </c>
      <c r="V4" s="1372"/>
      <c r="W4" s="1372"/>
      <c r="X4" s="1394"/>
      <c r="Y4" s="1404"/>
      <c r="Z4" s="254"/>
      <c r="AA4" s="1378" t="s">
        <v>862</v>
      </c>
      <c r="AB4" s="1400" t="s">
        <v>345</v>
      </c>
      <c r="AC4" s="864"/>
      <c r="AD4" s="1197" t="s">
        <v>28</v>
      </c>
      <c r="AE4" s="1376" t="s">
        <v>81</v>
      </c>
      <c r="AF4" s="1230" t="s">
        <v>42</v>
      </c>
      <c r="AG4" s="1374" t="s">
        <v>130</v>
      </c>
      <c r="AH4" s="1374" t="s">
        <v>27</v>
      </c>
      <c r="AI4" s="1402" t="s">
        <v>399</v>
      </c>
      <c r="AJ4" s="1354"/>
      <c r="AK4" s="1355"/>
    </row>
    <row r="5" spans="1:37" ht="17.25" customHeight="1" x14ac:dyDescent="0.2">
      <c r="A5" s="964"/>
      <c r="B5" s="1360"/>
      <c r="C5" s="1363"/>
      <c r="D5" s="1377"/>
      <c r="E5" s="1377"/>
      <c r="F5" s="1368"/>
      <c r="G5" s="35"/>
      <c r="H5" s="1388"/>
      <c r="I5" s="1295"/>
      <c r="J5" s="963"/>
      <c r="K5" s="1392"/>
      <c r="L5" s="9"/>
      <c r="M5" s="1385"/>
      <c r="N5" s="63"/>
      <c r="O5" s="1365"/>
      <c r="P5" s="1390"/>
      <c r="Q5" s="217"/>
      <c r="R5" s="63"/>
      <c r="S5" s="1383"/>
      <c r="T5" s="342"/>
      <c r="U5" s="1365"/>
      <c r="V5" s="1373"/>
      <c r="W5" s="1373"/>
      <c r="X5" s="1395"/>
      <c r="Y5" s="1405"/>
      <c r="Z5" s="254"/>
      <c r="AA5" s="1379"/>
      <c r="AB5" s="1401"/>
      <c r="AC5" s="864"/>
      <c r="AD5" s="1285"/>
      <c r="AE5" s="1363"/>
      <c r="AF5" s="1226"/>
      <c r="AG5" s="1375"/>
      <c r="AH5" s="1375"/>
      <c r="AI5" s="1403"/>
      <c r="AJ5" s="1356"/>
      <c r="AK5" s="1357"/>
    </row>
    <row r="6" spans="1:37" ht="17.25" customHeight="1" x14ac:dyDescent="0.2">
      <c r="A6" s="87" t="s">
        <v>513</v>
      </c>
      <c r="B6" s="85"/>
      <c r="C6" s="80" t="s">
        <v>354</v>
      </c>
      <c r="D6" s="80" t="s">
        <v>354</v>
      </c>
      <c r="E6" s="80" t="s">
        <v>354</v>
      </c>
      <c r="F6" s="81" t="s">
        <v>354</v>
      </c>
      <c r="G6" s="36"/>
      <c r="H6" s="90" t="s">
        <v>656</v>
      </c>
      <c r="I6" s="81" t="s">
        <v>128</v>
      </c>
      <c r="J6" s="37"/>
      <c r="K6" s="90" t="s">
        <v>656</v>
      </c>
      <c r="L6" s="80" t="s">
        <v>30</v>
      </c>
      <c r="M6" s="81" t="s">
        <v>108</v>
      </c>
      <c r="N6" s="90" t="s">
        <v>129</v>
      </c>
      <c r="O6" s="97" t="s">
        <v>108</v>
      </c>
      <c r="P6" s="81" t="s">
        <v>108</v>
      </c>
      <c r="Q6" s="34"/>
      <c r="R6" s="90" t="s">
        <v>30</v>
      </c>
      <c r="S6" s="80" t="s">
        <v>108</v>
      </c>
      <c r="T6" s="85" t="s">
        <v>129</v>
      </c>
      <c r="U6" s="97" t="s">
        <v>108</v>
      </c>
      <c r="V6" s="97" t="s">
        <v>374</v>
      </c>
      <c r="W6" s="615" t="s">
        <v>597</v>
      </c>
      <c r="X6" s="616" t="s">
        <v>108</v>
      </c>
      <c r="Y6" s="567" t="s">
        <v>108</v>
      </c>
      <c r="Z6" s="34"/>
      <c r="AA6" s="90" t="s">
        <v>62</v>
      </c>
      <c r="AB6" s="80" t="s">
        <v>104</v>
      </c>
      <c r="AC6" s="80" t="s">
        <v>62</v>
      </c>
      <c r="AD6" s="80" t="s">
        <v>62</v>
      </c>
      <c r="AE6" s="80" t="s">
        <v>62</v>
      </c>
      <c r="AF6" s="80" t="s">
        <v>62</v>
      </c>
      <c r="AG6" s="80" t="s">
        <v>62</v>
      </c>
      <c r="AH6" s="80" t="s">
        <v>62</v>
      </c>
      <c r="AI6" s="80" t="s">
        <v>62</v>
      </c>
      <c r="AJ6" s="80" t="s">
        <v>656</v>
      </c>
      <c r="AK6" s="81" t="s">
        <v>62</v>
      </c>
    </row>
    <row r="7" spans="1:37" ht="15.75" customHeight="1" x14ac:dyDescent="0.2">
      <c r="A7" s="630" t="s">
        <v>274</v>
      </c>
      <c r="B7" s="397">
        <v>4544</v>
      </c>
      <c r="C7" s="365">
        <v>1625</v>
      </c>
      <c r="D7" s="365">
        <v>118</v>
      </c>
      <c r="E7" s="365">
        <v>127</v>
      </c>
      <c r="F7" s="395">
        <v>1380</v>
      </c>
      <c r="G7" s="95"/>
      <c r="H7" s="364">
        <v>374</v>
      </c>
      <c r="I7" s="363">
        <v>23.5</v>
      </c>
      <c r="J7" s="61"/>
      <c r="K7" s="376">
        <v>2</v>
      </c>
      <c r="L7" s="369">
        <v>232480</v>
      </c>
      <c r="M7" s="363">
        <v>90.5</v>
      </c>
      <c r="N7" s="380">
        <v>26701314</v>
      </c>
      <c r="O7" s="396">
        <v>71.8</v>
      </c>
      <c r="P7" s="362">
        <v>91.8</v>
      </c>
      <c r="Q7" s="61"/>
      <c r="R7" s="380">
        <v>256467</v>
      </c>
      <c r="S7" s="359">
        <v>99.9</v>
      </c>
      <c r="T7" s="606">
        <v>28446442</v>
      </c>
      <c r="U7" s="359">
        <v>85.3</v>
      </c>
      <c r="V7" s="396">
        <v>130.1</v>
      </c>
      <c r="W7" s="396">
        <v>7.8</v>
      </c>
      <c r="X7" s="396">
        <v>15.6</v>
      </c>
      <c r="Y7" s="363">
        <v>8.5</v>
      </c>
      <c r="Z7" s="61"/>
      <c r="AA7" s="350">
        <v>1475</v>
      </c>
      <c r="AB7" s="345">
        <v>85.6</v>
      </c>
      <c r="AC7" s="346">
        <v>8013</v>
      </c>
      <c r="AD7" s="346">
        <v>5927</v>
      </c>
      <c r="AE7" s="346" t="s">
        <v>673</v>
      </c>
      <c r="AF7" s="346">
        <v>1789</v>
      </c>
      <c r="AG7" s="346" t="s">
        <v>673</v>
      </c>
      <c r="AH7" s="346">
        <v>297</v>
      </c>
      <c r="AI7" s="346" t="s">
        <v>673</v>
      </c>
      <c r="AJ7" s="346">
        <v>43</v>
      </c>
      <c r="AK7" s="352">
        <v>1448</v>
      </c>
    </row>
    <row r="8" spans="1:37" ht="15.75" customHeight="1" x14ac:dyDescent="0.2">
      <c r="A8" s="925" t="s">
        <v>533</v>
      </c>
      <c r="B8" s="320">
        <v>6088</v>
      </c>
      <c r="C8" s="288">
        <v>2586</v>
      </c>
      <c r="D8" s="288">
        <v>77.245999999999995</v>
      </c>
      <c r="E8" s="288">
        <v>215.79</v>
      </c>
      <c r="F8" s="290">
        <v>2293</v>
      </c>
      <c r="G8" s="291"/>
      <c r="H8" s="286">
        <v>389</v>
      </c>
      <c r="I8" s="289">
        <v>21.4</v>
      </c>
      <c r="J8" s="61"/>
      <c r="K8" s="286">
        <v>1</v>
      </c>
      <c r="L8" s="288">
        <v>324948</v>
      </c>
      <c r="M8" s="289">
        <v>96.9</v>
      </c>
      <c r="N8" s="310">
        <v>31762235</v>
      </c>
      <c r="O8" s="292">
        <v>72.099999999999994</v>
      </c>
      <c r="P8" s="289">
        <v>98.1</v>
      </c>
      <c r="Q8" s="61"/>
      <c r="R8" s="310">
        <v>318104</v>
      </c>
      <c r="S8" s="287">
        <v>95.3</v>
      </c>
      <c r="T8" s="607">
        <v>30121549</v>
      </c>
      <c r="U8" s="287">
        <v>87.9</v>
      </c>
      <c r="V8" s="292">
        <v>107.7</v>
      </c>
      <c r="W8" s="292">
        <v>7.8</v>
      </c>
      <c r="X8" s="292">
        <v>0</v>
      </c>
      <c r="Y8" s="289">
        <v>21.9</v>
      </c>
      <c r="Z8" s="61"/>
      <c r="AA8" s="281">
        <v>1651</v>
      </c>
      <c r="AB8" s="280">
        <v>94.8</v>
      </c>
      <c r="AC8" s="284">
        <v>6178</v>
      </c>
      <c r="AD8" s="284">
        <v>4893</v>
      </c>
      <c r="AE8" s="284" t="s">
        <v>673</v>
      </c>
      <c r="AF8" s="284">
        <v>1285</v>
      </c>
      <c r="AG8" s="284" t="s">
        <v>673</v>
      </c>
      <c r="AH8" s="284" t="s">
        <v>673</v>
      </c>
      <c r="AI8" s="284" t="s">
        <v>673</v>
      </c>
      <c r="AJ8" s="284">
        <v>19</v>
      </c>
      <c r="AK8" s="297">
        <v>743</v>
      </c>
    </row>
    <row r="9" spans="1:37" ht="15.75" customHeight="1" x14ac:dyDescent="0.2">
      <c r="A9" s="630" t="s">
        <v>225</v>
      </c>
      <c r="B9" s="397">
        <v>6514</v>
      </c>
      <c r="C9" s="365">
        <v>2475</v>
      </c>
      <c r="D9" s="365">
        <v>240</v>
      </c>
      <c r="E9" s="365">
        <v>351</v>
      </c>
      <c r="F9" s="367">
        <v>1884</v>
      </c>
      <c r="G9" s="95"/>
      <c r="H9" s="364">
        <v>144</v>
      </c>
      <c r="I9" s="363">
        <v>15.44</v>
      </c>
      <c r="J9" s="61"/>
      <c r="K9" s="364">
        <v>2</v>
      </c>
      <c r="L9" s="365">
        <v>228327</v>
      </c>
      <c r="M9" s="363">
        <v>80.900000000000006</v>
      </c>
      <c r="N9" s="380">
        <v>21927481</v>
      </c>
      <c r="O9" s="396">
        <v>65.748000000000005</v>
      </c>
      <c r="P9" s="363">
        <v>86.5</v>
      </c>
      <c r="Q9" s="61"/>
      <c r="R9" s="380">
        <v>281141</v>
      </c>
      <c r="S9" s="359">
        <v>99.8</v>
      </c>
      <c r="T9" s="608">
        <v>28511433</v>
      </c>
      <c r="U9" s="359">
        <v>87.7</v>
      </c>
      <c r="V9" s="396">
        <v>115.6</v>
      </c>
      <c r="W9" s="396">
        <v>33.1</v>
      </c>
      <c r="X9" s="396">
        <v>32.4</v>
      </c>
      <c r="Y9" s="363">
        <v>81.5</v>
      </c>
      <c r="Z9" s="61"/>
      <c r="AA9" s="350">
        <v>1878</v>
      </c>
      <c r="AB9" s="345">
        <v>86.39</v>
      </c>
      <c r="AC9" s="346">
        <v>4778</v>
      </c>
      <c r="AD9" s="346">
        <v>2688</v>
      </c>
      <c r="AE9" s="346" t="s">
        <v>673</v>
      </c>
      <c r="AF9" s="346">
        <v>2090</v>
      </c>
      <c r="AG9" s="346" t="s">
        <v>673</v>
      </c>
      <c r="AH9" s="346" t="s">
        <v>673</v>
      </c>
      <c r="AI9" s="346" t="s">
        <v>673</v>
      </c>
      <c r="AJ9" s="346">
        <v>16</v>
      </c>
      <c r="AK9" s="352">
        <v>490</v>
      </c>
    </row>
    <row r="10" spans="1:37" ht="15.75" customHeight="1" x14ac:dyDescent="0.2">
      <c r="A10" s="925" t="s">
        <v>604</v>
      </c>
      <c r="B10" s="228">
        <v>3578</v>
      </c>
      <c r="C10" s="207">
        <v>1778</v>
      </c>
      <c r="D10" s="207">
        <v>75</v>
      </c>
      <c r="E10" s="207">
        <v>150</v>
      </c>
      <c r="F10" s="209">
        <v>1553</v>
      </c>
      <c r="G10" s="95"/>
      <c r="H10" s="206">
        <v>172</v>
      </c>
      <c r="I10" s="205">
        <v>10.7</v>
      </c>
      <c r="J10" s="61"/>
      <c r="K10" s="206">
        <v>2</v>
      </c>
      <c r="L10" s="207">
        <v>144353</v>
      </c>
      <c r="M10" s="205">
        <v>63.1</v>
      </c>
      <c r="N10" s="513">
        <v>12734551</v>
      </c>
      <c r="O10" s="83">
        <v>69.8</v>
      </c>
      <c r="P10" s="205">
        <v>78.900000000000006</v>
      </c>
      <c r="Q10" s="61"/>
      <c r="R10" s="513">
        <v>226671</v>
      </c>
      <c r="S10" s="204">
        <v>99.2</v>
      </c>
      <c r="T10" s="609">
        <v>21580977</v>
      </c>
      <c r="U10" s="204">
        <v>89.3</v>
      </c>
      <c r="V10" s="83">
        <v>106.6</v>
      </c>
      <c r="W10" s="83">
        <v>43.1</v>
      </c>
      <c r="X10" s="83">
        <v>42.1</v>
      </c>
      <c r="Y10" s="205">
        <v>44.7</v>
      </c>
      <c r="Z10" s="61"/>
      <c r="AA10" s="201">
        <v>1477</v>
      </c>
      <c r="AB10" s="192">
        <v>96.954999999999998</v>
      </c>
      <c r="AC10" s="210">
        <f>SUM(AD10:AI10)</f>
        <v>4390</v>
      </c>
      <c r="AD10" s="210">
        <v>2993</v>
      </c>
      <c r="AE10" s="210" t="s">
        <v>673</v>
      </c>
      <c r="AF10" s="210">
        <v>1397</v>
      </c>
      <c r="AG10" s="210" t="s">
        <v>673</v>
      </c>
      <c r="AH10" s="210" t="s">
        <v>673</v>
      </c>
      <c r="AI10" s="210" t="s">
        <v>673</v>
      </c>
      <c r="AJ10" s="210">
        <v>16</v>
      </c>
      <c r="AK10" s="211">
        <v>494</v>
      </c>
    </row>
    <row r="11" spans="1:37" ht="15.75" customHeight="1" x14ac:dyDescent="0.2">
      <c r="A11" s="630" t="s">
        <v>534</v>
      </c>
      <c r="B11" s="661">
        <v>7947</v>
      </c>
      <c r="C11" s="642">
        <v>2396</v>
      </c>
      <c r="D11" s="642">
        <v>134</v>
      </c>
      <c r="E11" s="642">
        <v>148</v>
      </c>
      <c r="F11" s="644">
        <v>2114</v>
      </c>
      <c r="G11" s="95"/>
      <c r="H11" s="636">
        <v>475</v>
      </c>
      <c r="I11" s="662">
        <v>10.53</v>
      </c>
      <c r="J11" s="61"/>
      <c r="K11" s="636" t="s">
        <v>673</v>
      </c>
      <c r="L11" s="642">
        <v>258360</v>
      </c>
      <c r="M11" s="662">
        <v>89.5</v>
      </c>
      <c r="N11" s="657">
        <v>28222106</v>
      </c>
      <c r="O11" s="663">
        <v>86.3</v>
      </c>
      <c r="P11" s="662">
        <v>95.9</v>
      </c>
      <c r="Q11" s="61"/>
      <c r="R11" s="657">
        <v>283379</v>
      </c>
      <c r="S11" s="645">
        <v>98.1</v>
      </c>
      <c r="T11" s="664">
        <v>28563971</v>
      </c>
      <c r="U11" s="645">
        <v>94.7</v>
      </c>
      <c r="V11" s="663">
        <v>106.458</v>
      </c>
      <c r="W11" s="663">
        <v>27.364000000000001</v>
      </c>
      <c r="X11" s="663">
        <v>56.1</v>
      </c>
      <c r="Y11" s="662">
        <v>69.599999999999994</v>
      </c>
      <c r="Z11" s="61"/>
      <c r="AA11" s="623">
        <v>2319</v>
      </c>
      <c r="AB11" s="622">
        <v>79.5</v>
      </c>
      <c r="AC11" s="626">
        <v>5507</v>
      </c>
      <c r="AD11" s="626">
        <v>2480</v>
      </c>
      <c r="AE11" s="626" t="s">
        <v>673</v>
      </c>
      <c r="AF11" s="626">
        <v>3027</v>
      </c>
      <c r="AG11" s="626" t="s">
        <v>673</v>
      </c>
      <c r="AH11" s="626" t="s">
        <v>673</v>
      </c>
      <c r="AI11" s="626" t="s">
        <v>673</v>
      </c>
      <c r="AJ11" s="626">
        <v>30</v>
      </c>
      <c r="AK11" s="627">
        <v>840</v>
      </c>
    </row>
    <row r="12" spans="1:37" ht="15.75" customHeight="1" x14ac:dyDescent="0.2">
      <c r="A12" s="925" t="s">
        <v>284</v>
      </c>
      <c r="B12" s="228">
        <v>7556</v>
      </c>
      <c r="C12" s="207">
        <v>2418</v>
      </c>
      <c r="D12" s="207">
        <v>111</v>
      </c>
      <c r="E12" s="207">
        <v>320</v>
      </c>
      <c r="F12" s="209">
        <v>1987</v>
      </c>
      <c r="G12" s="95"/>
      <c r="H12" s="206">
        <v>208</v>
      </c>
      <c r="I12" s="205">
        <v>20</v>
      </c>
      <c r="J12" s="61"/>
      <c r="K12" s="597">
        <v>5</v>
      </c>
      <c r="L12" s="573">
        <v>288365</v>
      </c>
      <c r="M12" s="575">
        <v>93.6</v>
      </c>
      <c r="N12" s="612">
        <v>28010475</v>
      </c>
      <c r="O12" s="600">
        <v>87.7</v>
      </c>
      <c r="P12" s="575">
        <v>98.5</v>
      </c>
      <c r="Q12" s="598"/>
      <c r="R12" s="612">
        <v>304077</v>
      </c>
      <c r="S12" s="574">
        <v>99.4</v>
      </c>
      <c r="T12" s="611">
        <v>32502978</v>
      </c>
      <c r="U12" s="574">
        <v>92</v>
      </c>
      <c r="V12" s="600">
        <v>116.22802448064142</v>
      </c>
      <c r="W12" s="600">
        <v>25.2</v>
      </c>
      <c r="X12" s="600">
        <v>20.100000000000001</v>
      </c>
      <c r="Y12" s="575">
        <v>48.6</v>
      </c>
      <c r="Z12" s="61"/>
      <c r="AA12" s="201">
        <v>2022</v>
      </c>
      <c r="AB12" s="192">
        <v>94.2</v>
      </c>
      <c r="AC12" s="210">
        <v>4293</v>
      </c>
      <c r="AD12" s="210">
        <v>2384</v>
      </c>
      <c r="AE12" s="594" t="s">
        <v>673</v>
      </c>
      <c r="AF12" s="210">
        <v>1909</v>
      </c>
      <c r="AG12" s="594" t="s">
        <v>673</v>
      </c>
      <c r="AH12" s="594" t="s">
        <v>673</v>
      </c>
      <c r="AI12" s="210" t="s">
        <v>673</v>
      </c>
      <c r="AJ12" s="210">
        <v>29</v>
      </c>
      <c r="AK12" s="211">
        <v>746</v>
      </c>
    </row>
    <row r="13" spans="1:37" ht="15.75" customHeight="1" x14ac:dyDescent="0.2">
      <c r="A13" s="630" t="s">
        <v>660</v>
      </c>
      <c r="B13" s="661">
        <v>4270</v>
      </c>
      <c r="C13" s="642">
        <f>SUM(D13:F13)</f>
        <v>1601</v>
      </c>
      <c r="D13" s="642">
        <v>67</v>
      </c>
      <c r="E13" s="642">
        <v>195</v>
      </c>
      <c r="F13" s="644">
        <v>1339</v>
      </c>
      <c r="G13" s="95"/>
      <c r="H13" s="636">
        <v>229</v>
      </c>
      <c r="I13" s="662">
        <v>15.7</v>
      </c>
      <c r="J13" s="61"/>
      <c r="K13" s="636">
        <v>1</v>
      </c>
      <c r="L13" s="642">
        <v>239869</v>
      </c>
      <c r="M13" s="662">
        <v>97.7</v>
      </c>
      <c r="N13" s="657">
        <v>23324032</v>
      </c>
      <c r="O13" s="663">
        <v>78.400000000000006</v>
      </c>
      <c r="P13" s="662">
        <v>99.6</v>
      </c>
      <c r="Q13" s="61"/>
      <c r="R13" s="657">
        <v>241162</v>
      </c>
      <c r="S13" s="645">
        <v>99.9</v>
      </c>
      <c r="T13" s="664">
        <v>24407873</v>
      </c>
      <c r="U13" s="645">
        <v>92.1</v>
      </c>
      <c r="V13" s="663">
        <v>109.9</v>
      </c>
      <c r="W13" s="663">
        <v>48.3</v>
      </c>
      <c r="X13" s="663">
        <v>38.799999999999997</v>
      </c>
      <c r="Y13" s="662">
        <v>36.1</v>
      </c>
      <c r="Z13" s="61"/>
      <c r="AA13" s="623">
        <v>1196</v>
      </c>
      <c r="AB13" s="622">
        <v>120.32</v>
      </c>
      <c r="AC13" s="626">
        <f>SUM(AD13:AI13)</f>
        <v>2733</v>
      </c>
      <c r="AD13" s="626">
        <v>1911</v>
      </c>
      <c r="AE13" s="626" t="s">
        <v>673</v>
      </c>
      <c r="AF13" s="626">
        <v>822</v>
      </c>
      <c r="AG13" s="626" t="s">
        <v>673</v>
      </c>
      <c r="AH13" s="626" t="s">
        <v>673</v>
      </c>
      <c r="AI13" s="626" t="s">
        <v>673</v>
      </c>
      <c r="AJ13" s="626">
        <v>25</v>
      </c>
      <c r="AK13" s="627">
        <v>540</v>
      </c>
    </row>
    <row r="14" spans="1:37" ht="15.75" customHeight="1" x14ac:dyDescent="0.2">
      <c r="A14" s="925" t="s">
        <v>639</v>
      </c>
      <c r="B14" s="228">
        <v>7927</v>
      </c>
      <c r="C14" s="207">
        <v>3437</v>
      </c>
      <c r="D14" s="207">
        <v>147</v>
      </c>
      <c r="E14" s="207">
        <v>247</v>
      </c>
      <c r="F14" s="209">
        <v>3043</v>
      </c>
      <c r="G14" s="95"/>
      <c r="H14" s="206">
        <v>198</v>
      </c>
      <c r="I14" s="205">
        <v>11.47</v>
      </c>
      <c r="J14" s="61"/>
      <c r="K14" s="206">
        <v>2</v>
      </c>
      <c r="L14" s="207">
        <v>183062</v>
      </c>
      <c r="M14" s="205">
        <v>66</v>
      </c>
      <c r="N14" s="513">
        <v>18175588</v>
      </c>
      <c r="O14" s="83">
        <v>91.3</v>
      </c>
      <c r="P14" s="205">
        <v>86.5</v>
      </c>
      <c r="Q14" s="61"/>
      <c r="R14" s="513">
        <v>279971</v>
      </c>
      <c r="S14" s="204">
        <v>97.79</v>
      </c>
      <c r="T14" s="609">
        <v>27442931</v>
      </c>
      <c r="U14" s="204">
        <v>90.31</v>
      </c>
      <c r="V14" s="83">
        <v>108.54</v>
      </c>
      <c r="W14" s="83">
        <v>4.88</v>
      </c>
      <c r="X14" s="83">
        <v>0</v>
      </c>
      <c r="Y14" s="205">
        <v>43.4</v>
      </c>
      <c r="Z14" s="61"/>
      <c r="AA14" s="201">
        <v>2106</v>
      </c>
      <c r="AB14" s="192">
        <v>84.95</v>
      </c>
      <c r="AC14" s="210">
        <v>8266</v>
      </c>
      <c r="AD14" s="210">
        <v>4193</v>
      </c>
      <c r="AE14" s="210" t="s">
        <v>673</v>
      </c>
      <c r="AF14" s="210">
        <v>1784</v>
      </c>
      <c r="AG14" s="210">
        <v>2289</v>
      </c>
      <c r="AH14" s="210" t="s">
        <v>673</v>
      </c>
      <c r="AI14" s="210" t="s">
        <v>673</v>
      </c>
      <c r="AJ14" s="210">
        <v>33</v>
      </c>
      <c r="AK14" s="211">
        <v>1016</v>
      </c>
    </row>
    <row r="15" spans="1:37" ht="15.75" customHeight="1" x14ac:dyDescent="0.2">
      <c r="A15" s="630" t="s">
        <v>535</v>
      </c>
      <c r="B15" s="661">
        <v>9016</v>
      </c>
      <c r="C15" s="642">
        <v>3867.1</v>
      </c>
      <c r="D15" s="642">
        <v>97</v>
      </c>
      <c r="E15" s="642">
        <v>338.1</v>
      </c>
      <c r="F15" s="644">
        <v>3432</v>
      </c>
      <c r="G15" s="95"/>
      <c r="H15" s="636">
        <v>320</v>
      </c>
      <c r="I15" s="662">
        <v>10.81</v>
      </c>
      <c r="J15" s="61"/>
      <c r="K15" s="636">
        <v>2</v>
      </c>
      <c r="L15" s="642">
        <v>237161</v>
      </c>
      <c r="M15" s="662">
        <v>73.5</v>
      </c>
      <c r="N15" s="657">
        <v>22312850</v>
      </c>
      <c r="O15" s="663">
        <v>82.7</v>
      </c>
      <c r="P15" s="662">
        <v>89.9</v>
      </c>
      <c r="Q15" s="61"/>
      <c r="R15" s="657">
        <v>318305</v>
      </c>
      <c r="S15" s="645">
        <v>96</v>
      </c>
      <c r="T15" s="664">
        <v>35100589</v>
      </c>
      <c r="U15" s="645">
        <v>91.9</v>
      </c>
      <c r="V15" s="663">
        <v>120</v>
      </c>
      <c r="W15" s="663">
        <v>14.8</v>
      </c>
      <c r="X15" s="663">
        <v>40.799999999999997</v>
      </c>
      <c r="Y15" s="662">
        <v>41</v>
      </c>
      <c r="Z15" s="61"/>
      <c r="AA15" s="623">
        <v>2363</v>
      </c>
      <c r="AB15" s="622">
        <v>91.2</v>
      </c>
      <c r="AC15" s="626">
        <v>3784</v>
      </c>
      <c r="AD15" s="626">
        <v>3784</v>
      </c>
      <c r="AE15" s="626" t="s">
        <v>673</v>
      </c>
      <c r="AF15" s="626" t="s">
        <v>673</v>
      </c>
      <c r="AG15" s="626" t="s">
        <v>673</v>
      </c>
      <c r="AH15" s="626" t="s">
        <v>673</v>
      </c>
      <c r="AI15" s="626" t="s">
        <v>673</v>
      </c>
      <c r="AJ15" s="626">
        <v>35</v>
      </c>
      <c r="AK15" s="627">
        <v>934</v>
      </c>
    </row>
    <row r="16" spans="1:37" ht="15.75" customHeight="1" x14ac:dyDescent="0.2">
      <c r="A16" s="925" t="s">
        <v>536</v>
      </c>
      <c r="B16" s="228">
        <f>2+2+10+21+5+1+2+4+8854</f>
        <v>8901</v>
      </c>
      <c r="C16" s="207">
        <f>SUM(D16:F16)</f>
        <v>4374.37</v>
      </c>
      <c r="D16" s="207">
        <f>84.5+70.6</f>
        <v>155.1</v>
      </c>
      <c r="E16" s="207">
        <f>584.07</f>
        <v>584.07000000000005</v>
      </c>
      <c r="F16" s="209">
        <f>3635.2</f>
        <v>3635.2</v>
      </c>
      <c r="G16" s="95"/>
      <c r="H16" s="206">
        <v>275</v>
      </c>
      <c r="I16" s="205">
        <v>15.5</v>
      </c>
      <c r="J16" s="61"/>
      <c r="K16" s="206">
        <v>4</v>
      </c>
      <c r="L16" s="207">
        <v>174577</v>
      </c>
      <c r="M16" s="205">
        <v>54.1</v>
      </c>
      <c r="N16" s="513">
        <v>17746449</v>
      </c>
      <c r="O16" s="83">
        <v>72.3</v>
      </c>
      <c r="P16" s="205">
        <v>85.3</v>
      </c>
      <c r="Q16" s="61"/>
      <c r="R16" s="513">
        <v>332353</v>
      </c>
      <c r="S16" s="204">
        <v>99.76</v>
      </c>
      <c r="T16" s="609">
        <v>37579410</v>
      </c>
      <c r="U16" s="204">
        <v>87</v>
      </c>
      <c r="V16" s="83">
        <v>129.96299999999999</v>
      </c>
      <c r="W16" s="83">
        <v>9.8000000000000007</v>
      </c>
      <c r="X16" s="83">
        <v>23.4</v>
      </c>
      <c r="Y16" s="205">
        <v>30.6</v>
      </c>
      <c r="Z16" s="61"/>
      <c r="AA16" s="201">
        <v>2407</v>
      </c>
      <c r="AB16" s="192">
        <v>93.6</v>
      </c>
      <c r="AC16" s="210">
        <v>12445</v>
      </c>
      <c r="AD16" s="210">
        <v>8304</v>
      </c>
      <c r="AE16" s="210" t="s">
        <v>673</v>
      </c>
      <c r="AF16" s="210">
        <v>4141</v>
      </c>
      <c r="AG16" s="210" t="s">
        <v>673</v>
      </c>
      <c r="AH16" s="210" t="s">
        <v>673</v>
      </c>
      <c r="AI16" s="210" t="s">
        <v>673</v>
      </c>
      <c r="AJ16" s="210">
        <v>17</v>
      </c>
      <c r="AK16" s="211">
        <v>435</v>
      </c>
    </row>
    <row r="17" spans="1:37" ht="15.75" customHeight="1" x14ac:dyDescent="0.2">
      <c r="A17" s="630" t="s">
        <v>708</v>
      </c>
      <c r="B17" s="661">
        <v>7707</v>
      </c>
      <c r="C17" s="642">
        <v>2557</v>
      </c>
      <c r="D17" s="642">
        <v>103</v>
      </c>
      <c r="E17" s="642">
        <v>172</v>
      </c>
      <c r="F17" s="644">
        <v>2282</v>
      </c>
      <c r="G17" s="95"/>
      <c r="H17" s="636">
        <v>143</v>
      </c>
      <c r="I17" s="662">
        <v>11.4</v>
      </c>
      <c r="J17" s="61"/>
      <c r="K17" s="636">
        <v>3</v>
      </c>
      <c r="L17" s="642">
        <v>214008</v>
      </c>
      <c r="M17" s="662">
        <v>78.75</v>
      </c>
      <c r="N17" s="657">
        <v>20036164</v>
      </c>
      <c r="O17" s="663">
        <v>66.89</v>
      </c>
      <c r="P17" s="662">
        <v>91.3</v>
      </c>
      <c r="Q17" s="61"/>
      <c r="R17" s="657">
        <v>267887</v>
      </c>
      <c r="S17" s="645">
        <v>99.37</v>
      </c>
      <c r="T17" s="664">
        <v>29166651</v>
      </c>
      <c r="U17" s="645">
        <v>88.53</v>
      </c>
      <c r="V17" s="663">
        <v>123</v>
      </c>
      <c r="W17" s="663">
        <v>4.07</v>
      </c>
      <c r="X17" s="663">
        <v>0</v>
      </c>
      <c r="Y17" s="662">
        <v>99.16</v>
      </c>
      <c r="Z17" s="61"/>
      <c r="AA17" s="623">
        <v>2229</v>
      </c>
      <c r="AB17" s="622">
        <v>92.8</v>
      </c>
      <c r="AC17" s="626">
        <v>7895</v>
      </c>
      <c r="AD17" s="626">
        <v>3694</v>
      </c>
      <c r="AE17" s="626" t="s">
        <v>673</v>
      </c>
      <c r="AF17" s="626">
        <v>4201</v>
      </c>
      <c r="AG17" s="626" t="s">
        <v>673</v>
      </c>
      <c r="AH17" s="626" t="s">
        <v>673</v>
      </c>
      <c r="AI17" s="626" t="s">
        <v>673</v>
      </c>
      <c r="AJ17" s="626">
        <v>34</v>
      </c>
      <c r="AK17" s="627">
        <v>891</v>
      </c>
    </row>
    <row r="18" spans="1:37" ht="15.75" customHeight="1" x14ac:dyDescent="0.2">
      <c r="A18" s="925" t="s">
        <v>537</v>
      </c>
      <c r="B18" s="228">
        <v>7712</v>
      </c>
      <c r="C18" s="207">
        <v>3360</v>
      </c>
      <c r="D18" s="207">
        <v>132</v>
      </c>
      <c r="E18" s="207">
        <v>214</v>
      </c>
      <c r="F18" s="209">
        <v>3014</v>
      </c>
      <c r="G18" s="95"/>
      <c r="H18" s="206">
        <v>1052</v>
      </c>
      <c r="I18" s="205">
        <v>10.8</v>
      </c>
      <c r="J18" s="61"/>
      <c r="K18" s="206">
        <v>5</v>
      </c>
      <c r="L18" s="207">
        <v>464205</v>
      </c>
      <c r="M18" s="205">
        <v>89.1</v>
      </c>
      <c r="N18" s="513">
        <v>49173891</v>
      </c>
      <c r="O18" s="83">
        <v>68.900000000000006</v>
      </c>
      <c r="P18" s="205">
        <v>98.3</v>
      </c>
      <c r="Q18" s="61"/>
      <c r="R18" s="513">
        <v>507945</v>
      </c>
      <c r="S18" s="204">
        <v>98</v>
      </c>
      <c r="T18" s="609">
        <v>53019485</v>
      </c>
      <c r="U18" s="204">
        <v>90.3</v>
      </c>
      <c r="V18" s="83">
        <v>115.6</v>
      </c>
      <c r="W18" s="83">
        <v>5.3</v>
      </c>
      <c r="X18" s="83">
        <v>24</v>
      </c>
      <c r="Y18" s="205">
        <v>34.9</v>
      </c>
      <c r="Z18" s="61"/>
      <c r="AA18" s="201">
        <v>3591</v>
      </c>
      <c r="AB18" s="192">
        <v>97.3</v>
      </c>
      <c r="AC18" s="210">
        <v>7348</v>
      </c>
      <c r="AD18" s="210">
        <v>3633</v>
      </c>
      <c r="AE18" s="210" t="s">
        <v>673</v>
      </c>
      <c r="AF18" s="210">
        <v>3446</v>
      </c>
      <c r="AG18" s="210">
        <v>149</v>
      </c>
      <c r="AH18" s="210" t="s">
        <v>673</v>
      </c>
      <c r="AI18" s="210">
        <v>120</v>
      </c>
      <c r="AJ18" s="210">
        <v>37</v>
      </c>
      <c r="AK18" s="211">
        <v>1310</v>
      </c>
    </row>
    <row r="19" spans="1:37" ht="15.75" customHeight="1" x14ac:dyDescent="0.2">
      <c r="A19" s="630" t="s">
        <v>400</v>
      </c>
      <c r="B19" s="661">
        <v>16961</v>
      </c>
      <c r="C19" s="642">
        <v>4383</v>
      </c>
      <c r="D19" s="642">
        <v>63</v>
      </c>
      <c r="E19" s="642">
        <v>258</v>
      </c>
      <c r="F19" s="644">
        <v>4062</v>
      </c>
      <c r="G19" s="95"/>
      <c r="H19" s="636">
        <v>425</v>
      </c>
      <c r="I19" s="662">
        <v>11.8</v>
      </c>
      <c r="J19" s="61"/>
      <c r="K19" s="636">
        <v>2</v>
      </c>
      <c r="L19" s="642">
        <v>239713</v>
      </c>
      <c r="M19" s="662">
        <v>71.2</v>
      </c>
      <c r="N19" s="657">
        <v>27486744</v>
      </c>
      <c r="O19" s="663">
        <v>79.33</v>
      </c>
      <c r="P19" s="662">
        <v>92.9</v>
      </c>
      <c r="Q19" s="61"/>
      <c r="R19" s="657">
        <v>336320</v>
      </c>
      <c r="S19" s="645">
        <v>99.9</v>
      </c>
      <c r="T19" s="664">
        <v>39884766</v>
      </c>
      <c r="U19" s="645">
        <v>84.4</v>
      </c>
      <c r="V19" s="663">
        <v>140.5</v>
      </c>
      <c r="W19" s="663">
        <v>9.4</v>
      </c>
      <c r="X19" s="663">
        <v>12.7</v>
      </c>
      <c r="Y19" s="662">
        <v>50.6</v>
      </c>
      <c r="Z19" s="61"/>
      <c r="AA19" s="623">
        <v>2424</v>
      </c>
      <c r="AB19" s="622">
        <v>96.7</v>
      </c>
      <c r="AC19" s="626">
        <f>SUM(AD19:AI19)</f>
        <v>7879</v>
      </c>
      <c r="AD19" s="626">
        <v>5394</v>
      </c>
      <c r="AE19" s="626" t="s">
        <v>673</v>
      </c>
      <c r="AF19" s="626">
        <v>2152</v>
      </c>
      <c r="AG19" s="626">
        <v>333</v>
      </c>
      <c r="AH19" s="626" t="s">
        <v>673</v>
      </c>
      <c r="AI19" s="626" t="s">
        <v>673</v>
      </c>
      <c r="AJ19" s="626">
        <v>32</v>
      </c>
      <c r="AK19" s="627">
        <v>970</v>
      </c>
    </row>
    <row r="20" spans="1:37" ht="15.75" customHeight="1" x14ac:dyDescent="0.2">
      <c r="A20" s="925" t="s">
        <v>538</v>
      </c>
      <c r="B20" s="228">
        <v>18821</v>
      </c>
      <c r="C20" s="207">
        <v>4436.3999999999996</v>
      </c>
      <c r="D20" s="207">
        <v>73.400000000000006</v>
      </c>
      <c r="E20" s="207">
        <v>346</v>
      </c>
      <c r="F20" s="209">
        <v>4017</v>
      </c>
      <c r="G20" s="95"/>
      <c r="H20" s="206">
        <v>220</v>
      </c>
      <c r="I20" s="205">
        <v>22.05</v>
      </c>
      <c r="J20" s="61"/>
      <c r="K20" s="206">
        <v>3</v>
      </c>
      <c r="L20" s="207">
        <v>274675</v>
      </c>
      <c r="M20" s="205">
        <v>73.599999999999994</v>
      </c>
      <c r="N20" s="513">
        <v>31871464</v>
      </c>
      <c r="O20" s="83">
        <v>73</v>
      </c>
      <c r="P20" s="205">
        <v>84.3</v>
      </c>
      <c r="Q20" s="61"/>
      <c r="R20" s="513">
        <v>366614</v>
      </c>
      <c r="S20" s="204">
        <v>99.9</v>
      </c>
      <c r="T20" s="609">
        <v>43994932</v>
      </c>
      <c r="U20" s="204">
        <v>87.4</v>
      </c>
      <c r="V20" s="83">
        <v>137.19999999999999</v>
      </c>
      <c r="W20" s="83">
        <v>6.9</v>
      </c>
      <c r="X20" s="83">
        <v>14.2</v>
      </c>
      <c r="Y20" s="205">
        <v>53.9</v>
      </c>
      <c r="Z20" s="61"/>
      <c r="AA20" s="201">
        <v>3051</v>
      </c>
      <c r="AB20" s="192">
        <v>91.9</v>
      </c>
      <c r="AC20" s="210">
        <v>7115</v>
      </c>
      <c r="AD20" s="210">
        <v>4071</v>
      </c>
      <c r="AE20" s="210" t="s">
        <v>673</v>
      </c>
      <c r="AF20" s="210">
        <v>2901</v>
      </c>
      <c r="AG20" s="210">
        <v>143</v>
      </c>
      <c r="AH20" s="210" t="s">
        <v>673</v>
      </c>
      <c r="AI20" s="210" t="s">
        <v>673</v>
      </c>
      <c r="AJ20" s="210">
        <v>37</v>
      </c>
      <c r="AK20" s="211">
        <v>1212</v>
      </c>
    </row>
    <row r="21" spans="1:37" ht="15.75" customHeight="1" x14ac:dyDescent="0.2">
      <c r="A21" s="630" t="s">
        <v>539</v>
      </c>
      <c r="B21" s="397">
        <v>5939</v>
      </c>
      <c r="C21" s="365">
        <v>1717</v>
      </c>
      <c r="D21" s="365">
        <v>27</v>
      </c>
      <c r="E21" s="365">
        <v>73</v>
      </c>
      <c r="F21" s="367">
        <v>1617</v>
      </c>
      <c r="G21" s="95"/>
      <c r="H21" s="364">
        <v>320</v>
      </c>
      <c r="I21" s="363">
        <v>4.6900000000000004</v>
      </c>
      <c r="J21" s="61"/>
      <c r="K21" s="364">
        <v>0</v>
      </c>
      <c r="L21" s="365">
        <v>303981</v>
      </c>
      <c r="M21" s="363">
        <v>86.1</v>
      </c>
      <c r="N21" s="380">
        <v>33090689</v>
      </c>
      <c r="O21" s="396">
        <v>73.5</v>
      </c>
      <c r="P21" s="363">
        <v>95.92</v>
      </c>
      <c r="Q21" s="61"/>
      <c r="R21" s="380">
        <v>353027</v>
      </c>
      <c r="S21" s="359">
        <v>99.9</v>
      </c>
      <c r="T21" s="606">
        <v>37358752</v>
      </c>
      <c r="U21" s="359">
        <v>94.2</v>
      </c>
      <c r="V21" s="396">
        <v>112.31570956329119</v>
      </c>
      <c r="W21" s="396">
        <v>21.5</v>
      </c>
      <c r="X21" s="396">
        <v>11.8</v>
      </c>
      <c r="Y21" s="363">
        <v>89</v>
      </c>
      <c r="Z21" s="61"/>
      <c r="AA21" s="350">
        <v>2748</v>
      </c>
      <c r="AB21" s="345">
        <v>82.5</v>
      </c>
      <c r="AC21" s="346">
        <v>2793</v>
      </c>
      <c r="AD21" s="346">
        <v>1100</v>
      </c>
      <c r="AE21" s="346" t="s">
        <v>673</v>
      </c>
      <c r="AF21" s="346">
        <v>1500</v>
      </c>
      <c r="AG21" s="346" t="s">
        <v>673</v>
      </c>
      <c r="AH21" s="346">
        <v>193</v>
      </c>
      <c r="AI21" s="346" t="s">
        <v>673</v>
      </c>
      <c r="AJ21" s="346">
        <v>15</v>
      </c>
      <c r="AK21" s="352">
        <v>423</v>
      </c>
    </row>
    <row r="22" spans="1:37" ht="15.75" customHeight="1" x14ac:dyDescent="0.2">
      <c r="A22" s="925" t="s">
        <v>707</v>
      </c>
      <c r="B22" s="320">
        <v>6628</v>
      </c>
      <c r="C22" s="288">
        <v>1316</v>
      </c>
      <c r="D22" s="288">
        <v>18</v>
      </c>
      <c r="E22" s="288">
        <v>72</v>
      </c>
      <c r="F22" s="290">
        <v>1226</v>
      </c>
      <c r="G22" s="95"/>
      <c r="H22" s="286">
        <v>458</v>
      </c>
      <c r="I22" s="289">
        <v>3.39</v>
      </c>
      <c r="J22" s="92"/>
      <c r="K22" s="286">
        <v>0</v>
      </c>
      <c r="L22" s="288">
        <v>527506</v>
      </c>
      <c r="M22" s="289">
        <v>87.2</v>
      </c>
      <c r="N22" s="513">
        <v>51535918</v>
      </c>
      <c r="O22" s="292">
        <v>88.2</v>
      </c>
      <c r="P22" s="289">
        <v>95.3</v>
      </c>
      <c r="Q22" s="61"/>
      <c r="R22" s="310">
        <v>604668</v>
      </c>
      <c r="S22" s="287">
        <v>99.9</v>
      </c>
      <c r="T22" s="610">
        <v>58019984</v>
      </c>
      <c r="U22" s="287">
        <v>89.66</v>
      </c>
      <c r="V22" s="292">
        <v>107.017</v>
      </c>
      <c r="W22" s="292">
        <v>21.36</v>
      </c>
      <c r="X22" s="292">
        <v>29.1</v>
      </c>
      <c r="Y22" s="289">
        <v>54.4</v>
      </c>
      <c r="Z22" s="61"/>
      <c r="AA22" s="281">
        <v>5284</v>
      </c>
      <c r="AB22" s="280">
        <v>72.03</v>
      </c>
      <c r="AC22" s="284">
        <v>8636</v>
      </c>
      <c r="AD22" s="284">
        <v>2539</v>
      </c>
      <c r="AE22" s="284">
        <v>0</v>
      </c>
      <c r="AF22" s="284">
        <v>857</v>
      </c>
      <c r="AG22" s="284">
        <v>653</v>
      </c>
      <c r="AH22" s="284">
        <v>4587</v>
      </c>
      <c r="AI22" s="284">
        <v>0</v>
      </c>
      <c r="AJ22" s="284">
        <v>26</v>
      </c>
      <c r="AK22" s="297">
        <v>966</v>
      </c>
    </row>
    <row r="23" spans="1:37" ht="15.75" customHeight="1" x14ac:dyDescent="0.2">
      <c r="A23" s="630" t="s">
        <v>540</v>
      </c>
      <c r="B23" s="397">
        <v>8604</v>
      </c>
      <c r="C23" s="365">
        <v>1394</v>
      </c>
      <c r="D23" s="365">
        <v>20</v>
      </c>
      <c r="E23" s="365">
        <v>62</v>
      </c>
      <c r="F23" s="367">
        <v>1312</v>
      </c>
      <c r="G23" s="95"/>
      <c r="H23" s="364">
        <v>110</v>
      </c>
      <c r="I23" s="363">
        <v>2.7</v>
      </c>
      <c r="J23" s="61"/>
      <c r="K23" s="364" t="s">
        <v>673</v>
      </c>
      <c r="L23" s="365">
        <v>287705</v>
      </c>
      <c r="M23" s="363">
        <v>83.79</v>
      </c>
      <c r="N23" s="380">
        <v>27402600</v>
      </c>
      <c r="O23" s="396">
        <v>89.71</v>
      </c>
      <c r="P23" s="363">
        <v>89.94</v>
      </c>
      <c r="Q23" s="61"/>
      <c r="R23" s="380">
        <v>372717</v>
      </c>
      <c r="S23" s="359">
        <v>99.9</v>
      </c>
      <c r="T23" s="608">
        <v>37029021</v>
      </c>
      <c r="U23" s="359">
        <v>96.7</v>
      </c>
      <c r="V23" s="396">
        <v>102.7</v>
      </c>
      <c r="W23" s="396">
        <v>47.7</v>
      </c>
      <c r="X23" s="396">
        <v>33.799999999999997</v>
      </c>
      <c r="Y23" s="363">
        <v>67.900000000000006</v>
      </c>
      <c r="Z23" s="61"/>
      <c r="AA23" s="350">
        <v>2405</v>
      </c>
      <c r="AB23" s="345">
        <v>87.55</v>
      </c>
      <c r="AC23" s="346">
        <v>2006</v>
      </c>
      <c r="AD23" s="346">
        <v>250</v>
      </c>
      <c r="AE23" s="346" t="s">
        <v>673</v>
      </c>
      <c r="AF23" s="346">
        <v>684</v>
      </c>
      <c r="AG23" s="346">
        <v>176</v>
      </c>
      <c r="AH23" s="346">
        <v>896</v>
      </c>
      <c r="AI23" s="346" t="s">
        <v>673</v>
      </c>
      <c r="AJ23" s="346">
        <v>15</v>
      </c>
      <c r="AK23" s="352">
        <v>566</v>
      </c>
    </row>
    <row r="24" spans="1:37" ht="15.75" customHeight="1" x14ac:dyDescent="0.2">
      <c r="A24" s="925" t="s">
        <v>541</v>
      </c>
      <c r="B24" s="320">
        <v>6177</v>
      </c>
      <c r="C24" s="288">
        <f>SUM(D24:F24)</f>
        <v>1246</v>
      </c>
      <c r="D24" s="288">
        <v>22</v>
      </c>
      <c r="E24" s="288">
        <v>47</v>
      </c>
      <c r="F24" s="290">
        <v>1177</v>
      </c>
      <c r="G24" s="291"/>
      <c r="H24" s="286">
        <v>790</v>
      </c>
      <c r="I24" s="289">
        <v>3.32</v>
      </c>
      <c r="J24" s="92"/>
      <c r="K24" s="286">
        <v>2</v>
      </c>
      <c r="L24" s="288">
        <v>558710</v>
      </c>
      <c r="M24" s="289">
        <v>87.3</v>
      </c>
      <c r="N24" s="310">
        <v>51434618</v>
      </c>
      <c r="O24" s="292">
        <v>79.3</v>
      </c>
      <c r="P24" s="289">
        <v>95.9</v>
      </c>
      <c r="Q24" s="61"/>
      <c r="R24" s="310">
        <v>617179</v>
      </c>
      <c r="S24" s="287">
        <v>98.2</v>
      </c>
      <c r="T24" s="607" t="s">
        <v>773</v>
      </c>
      <c r="U24" s="287" t="s">
        <v>773</v>
      </c>
      <c r="V24" s="292" t="s">
        <v>773</v>
      </c>
      <c r="W24" s="292" t="s">
        <v>773</v>
      </c>
      <c r="X24" s="292" t="s">
        <v>773</v>
      </c>
      <c r="Y24" s="289" t="s">
        <v>773</v>
      </c>
      <c r="Z24" s="61"/>
      <c r="AA24" s="281">
        <v>5721</v>
      </c>
      <c r="AB24" s="280">
        <v>75.877643768571929</v>
      </c>
      <c r="AC24" s="284">
        <v>13942</v>
      </c>
      <c r="AD24" s="284">
        <v>1437</v>
      </c>
      <c r="AE24" s="284">
        <v>0</v>
      </c>
      <c r="AF24" s="284">
        <v>1260</v>
      </c>
      <c r="AG24" s="284">
        <v>55</v>
      </c>
      <c r="AH24" s="284">
        <v>11190</v>
      </c>
      <c r="AI24" s="284">
        <v>0</v>
      </c>
      <c r="AJ24" s="284">
        <v>26</v>
      </c>
      <c r="AK24" s="297">
        <v>1306</v>
      </c>
    </row>
    <row r="25" spans="1:37" ht="15.75" customHeight="1" x14ac:dyDescent="0.2">
      <c r="A25" s="630" t="s">
        <v>223</v>
      </c>
      <c r="B25" s="397">
        <v>8284</v>
      </c>
      <c r="C25" s="365">
        <v>1600</v>
      </c>
      <c r="D25" s="365">
        <v>21</v>
      </c>
      <c r="E25" s="365">
        <v>78</v>
      </c>
      <c r="F25" s="367">
        <v>1501</v>
      </c>
      <c r="G25" s="95"/>
      <c r="H25" s="364">
        <v>644</v>
      </c>
      <c r="I25" s="363">
        <v>4.2990000000000004</v>
      </c>
      <c r="J25" s="61"/>
      <c r="K25" s="364" t="s">
        <v>673</v>
      </c>
      <c r="L25" s="365">
        <v>380346</v>
      </c>
      <c r="M25" s="363">
        <v>90.3</v>
      </c>
      <c r="N25" s="380">
        <v>37423900</v>
      </c>
      <c r="O25" s="396">
        <v>79.8</v>
      </c>
      <c r="P25" s="363">
        <v>94.6</v>
      </c>
      <c r="Q25" s="61"/>
      <c r="R25" s="380">
        <v>402861</v>
      </c>
      <c r="S25" s="359">
        <v>94.5</v>
      </c>
      <c r="T25" s="606">
        <v>38469261</v>
      </c>
      <c r="U25" s="359">
        <v>93.9</v>
      </c>
      <c r="V25" s="396">
        <v>101.64987427425341</v>
      </c>
      <c r="W25" s="396">
        <v>29.5</v>
      </c>
      <c r="X25" s="396">
        <v>21.5</v>
      </c>
      <c r="Y25" s="363">
        <v>82.5</v>
      </c>
      <c r="Z25" s="61"/>
      <c r="AA25" s="350">
        <v>4723</v>
      </c>
      <c r="AB25" s="345">
        <v>79.599999999999994</v>
      </c>
      <c r="AC25" s="346">
        <v>5439</v>
      </c>
      <c r="AD25" s="346">
        <v>832</v>
      </c>
      <c r="AE25" s="346" t="s">
        <v>673</v>
      </c>
      <c r="AF25" s="346">
        <v>144</v>
      </c>
      <c r="AG25" s="346" t="s">
        <v>673</v>
      </c>
      <c r="AH25" s="346">
        <v>4463</v>
      </c>
      <c r="AI25" s="346" t="s">
        <v>673</v>
      </c>
      <c r="AJ25" s="346">
        <v>34</v>
      </c>
      <c r="AK25" s="352">
        <v>1487</v>
      </c>
    </row>
    <row r="26" spans="1:37" ht="15.75" customHeight="1" x14ac:dyDescent="0.2">
      <c r="A26" s="925" t="s">
        <v>542</v>
      </c>
      <c r="B26" s="320">
        <v>5996</v>
      </c>
      <c r="C26" s="288">
        <v>1516</v>
      </c>
      <c r="D26" s="288">
        <v>45</v>
      </c>
      <c r="E26" s="288">
        <v>142</v>
      </c>
      <c r="F26" s="290">
        <v>1329</v>
      </c>
      <c r="G26" s="291"/>
      <c r="H26" s="286">
        <v>809</v>
      </c>
      <c r="I26" s="289">
        <v>12.2</v>
      </c>
      <c r="J26" s="92"/>
      <c r="K26" s="286">
        <v>1</v>
      </c>
      <c r="L26" s="288">
        <v>557736</v>
      </c>
      <c r="M26" s="289">
        <v>99.3</v>
      </c>
      <c r="N26" s="310">
        <v>58661967</v>
      </c>
      <c r="O26" s="292">
        <v>87.4</v>
      </c>
      <c r="P26" s="289">
        <v>99.8</v>
      </c>
      <c r="Q26" s="61"/>
      <c r="R26" s="310">
        <v>577203</v>
      </c>
      <c r="S26" s="287">
        <v>99.994</v>
      </c>
      <c r="T26" s="607">
        <v>57808871</v>
      </c>
      <c r="U26" s="287">
        <v>99.93</v>
      </c>
      <c r="V26" s="292">
        <v>95.1</v>
      </c>
      <c r="W26" s="292">
        <v>44</v>
      </c>
      <c r="X26" s="292" t="s">
        <v>770</v>
      </c>
      <c r="Y26" s="289" t="s">
        <v>770</v>
      </c>
      <c r="Z26" s="61"/>
      <c r="AA26" s="281">
        <v>4333</v>
      </c>
      <c r="AB26" s="280">
        <v>71.400000000000006</v>
      </c>
      <c r="AC26" s="284">
        <v>23825</v>
      </c>
      <c r="AD26" s="284">
        <v>1374</v>
      </c>
      <c r="AE26" s="284">
        <v>99</v>
      </c>
      <c r="AF26" s="284">
        <v>10762</v>
      </c>
      <c r="AG26" s="284">
        <v>3723</v>
      </c>
      <c r="AH26" s="284">
        <v>7867</v>
      </c>
      <c r="AI26" s="284" t="s">
        <v>673</v>
      </c>
      <c r="AJ26" s="284">
        <v>24</v>
      </c>
      <c r="AK26" s="297">
        <v>737</v>
      </c>
    </row>
    <row r="27" spans="1:37" ht="15.75" customHeight="1" x14ac:dyDescent="0.2">
      <c r="A27" s="630" t="s">
        <v>543</v>
      </c>
      <c r="B27" s="397">
        <v>7003</v>
      </c>
      <c r="C27" s="365">
        <v>1520</v>
      </c>
      <c r="D27" s="365">
        <v>47</v>
      </c>
      <c r="E27" s="365">
        <v>55</v>
      </c>
      <c r="F27" s="367">
        <v>1418</v>
      </c>
      <c r="G27" s="95"/>
      <c r="H27" s="364">
        <v>544</v>
      </c>
      <c r="I27" s="363">
        <v>14.3</v>
      </c>
      <c r="J27" s="61"/>
      <c r="K27" s="364">
        <v>4</v>
      </c>
      <c r="L27" s="365">
        <v>393315</v>
      </c>
      <c r="M27" s="363">
        <v>97.8</v>
      </c>
      <c r="N27" s="380">
        <v>42218587</v>
      </c>
      <c r="O27" s="396">
        <v>77.5</v>
      </c>
      <c r="P27" s="363">
        <v>98.5</v>
      </c>
      <c r="Q27" s="61"/>
      <c r="R27" s="380">
        <v>402250</v>
      </c>
      <c r="S27" s="359">
        <v>100</v>
      </c>
      <c r="T27" s="606">
        <v>53607427</v>
      </c>
      <c r="U27" s="359">
        <v>90.3</v>
      </c>
      <c r="V27" s="396">
        <v>147.52000000000001</v>
      </c>
      <c r="W27" s="396">
        <v>32.299999999999997</v>
      </c>
      <c r="X27" s="396">
        <v>33.1</v>
      </c>
      <c r="Y27" s="363">
        <v>67.7</v>
      </c>
      <c r="Z27" s="61"/>
      <c r="AA27" s="350">
        <v>1936</v>
      </c>
      <c r="AB27" s="345">
        <v>87.4</v>
      </c>
      <c r="AC27" s="346">
        <v>9738</v>
      </c>
      <c r="AD27" s="346">
        <v>4870</v>
      </c>
      <c r="AE27" s="346" t="s">
        <v>673</v>
      </c>
      <c r="AF27" s="346">
        <v>4080</v>
      </c>
      <c r="AG27" s="346">
        <v>396</v>
      </c>
      <c r="AH27" s="346">
        <v>386</v>
      </c>
      <c r="AI27" s="346" t="s">
        <v>673</v>
      </c>
      <c r="AJ27" s="346">
        <v>8</v>
      </c>
      <c r="AK27" s="352">
        <v>253</v>
      </c>
    </row>
    <row r="28" spans="1:37" ht="15.75" customHeight="1" x14ac:dyDescent="0.2">
      <c r="A28" s="925" t="s">
        <v>227</v>
      </c>
      <c r="B28" s="228">
        <v>10739</v>
      </c>
      <c r="C28" s="207">
        <v>4063</v>
      </c>
      <c r="D28" s="207">
        <v>178</v>
      </c>
      <c r="E28" s="207">
        <v>710</v>
      </c>
      <c r="F28" s="209">
        <v>3175</v>
      </c>
      <c r="G28" s="95"/>
      <c r="H28" s="206">
        <v>1121</v>
      </c>
      <c r="I28" s="205">
        <v>14.45</v>
      </c>
      <c r="J28" s="61"/>
      <c r="K28" s="206">
        <v>9</v>
      </c>
      <c r="L28" s="207">
        <v>384428</v>
      </c>
      <c r="M28" s="205">
        <v>92.4</v>
      </c>
      <c r="N28" s="513">
        <v>41342177</v>
      </c>
      <c r="O28" s="83">
        <v>79.7</v>
      </c>
      <c r="P28" s="205">
        <v>99.2</v>
      </c>
      <c r="Q28" s="61"/>
      <c r="R28" s="513">
        <v>410933</v>
      </c>
      <c r="S28" s="204">
        <v>98.84</v>
      </c>
      <c r="T28" s="609">
        <v>44811581</v>
      </c>
      <c r="U28" s="204">
        <v>90.86</v>
      </c>
      <c r="V28" s="83">
        <f>49320923/R28</f>
        <v>120.02181134150823</v>
      </c>
      <c r="W28" s="83">
        <v>41.7</v>
      </c>
      <c r="X28" s="83">
        <v>57.7</v>
      </c>
      <c r="Y28" s="205">
        <v>49.7</v>
      </c>
      <c r="Z28" s="61"/>
      <c r="AA28" s="201">
        <v>3273</v>
      </c>
      <c r="AB28" s="192">
        <v>90</v>
      </c>
      <c r="AC28" s="210">
        <v>6124</v>
      </c>
      <c r="AD28" s="210">
        <v>4757</v>
      </c>
      <c r="AE28" s="210" t="s">
        <v>673</v>
      </c>
      <c r="AF28" s="210">
        <v>1367</v>
      </c>
      <c r="AG28" s="210" t="s">
        <v>673</v>
      </c>
      <c r="AH28" s="210" t="s">
        <v>673</v>
      </c>
      <c r="AI28" s="210" t="s">
        <v>673</v>
      </c>
      <c r="AJ28" s="210">
        <v>43</v>
      </c>
      <c r="AK28" s="211">
        <v>1147</v>
      </c>
    </row>
    <row r="29" spans="1:37" ht="15.75" customHeight="1" x14ac:dyDescent="0.2">
      <c r="A29" s="630" t="s">
        <v>544</v>
      </c>
      <c r="B29" s="397">
        <v>11735</v>
      </c>
      <c r="C29" s="365">
        <v>2455</v>
      </c>
      <c r="D29" s="365">
        <v>57</v>
      </c>
      <c r="E29" s="365">
        <v>212</v>
      </c>
      <c r="F29" s="367">
        <v>2186</v>
      </c>
      <c r="G29" s="95"/>
      <c r="H29" s="364">
        <v>586</v>
      </c>
      <c r="I29" s="363">
        <v>12.83</v>
      </c>
      <c r="J29" s="61"/>
      <c r="K29" s="445">
        <v>4</v>
      </c>
      <c r="L29" s="365">
        <v>442523</v>
      </c>
      <c r="M29" s="363">
        <v>97.9</v>
      </c>
      <c r="N29" s="614">
        <v>51682053</v>
      </c>
      <c r="O29" s="396">
        <v>83.7</v>
      </c>
      <c r="P29" s="363">
        <v>99.8</v>
      </c>
      <c r="Q29" s="61"/>
      <c r="R29" s="380">
        <v>461306</v>
      </c>
      <c r="S29" s="359">
        <v>99.6</v>
      </c>
      <c r="T29" s="606">
        <v>49462271</v>
      </c>
      <c r="U29" s="359">
        <v>93.2</v>
      </c>
      <c r="V29" s="396">
        <v>115</v>
      </c>
      <c r="W29" s="396">
        <v>24.8</v>
      </c>
      <c r="X29" s="396">
        <v>80.5</v>
      </c>
      <c r="Y29" s="363">
        <v>57.7</v>
      </c>
      <c r="Z29" s="61"/>
      <c r="AA29" s="350">
        <v>3737</v>
      </c>
      <c r="AB29" s="345">
        <v>95.1</v>
      </c>
      <c r="AC29" s="346">
        <f>SUM(AD29:AI29)</f>
        <v>6728</v>
      </c>
      <c r="AD29" s="346">
        <v>3457</v>
      </c>
      <c r="AE29" s="346">
        <v>0</v>
      </c>
      <c r="AF29" s="346">
        <v>3271</v>
      </c>
      <c r="AG29" s="346">
        <v>0</v>
      </c>
      <c r="AH29" s="346">
        <v>0</v>
      </c>
      <c r="AI29" s="346">
        <v>0</v>
      </c>
      <c r="AJ29" s="346">
        <v>26</v>
      </c>
      <c r="AK29" s="352">
        <v>960</v>
      </c>
    </row>
    <row r="30" spans="1:37" ht="15.75" customHeight="1" x14ac:dyDescent="0.2">
      <c r="A30" s="925" t="s">
        <v>706</v>
      </c>
      <c r="B30" s="320">
        <v>7167</v>
      </c>
      <c r="C30" s="288">
        <v>2499</v>
      </c>
      <c r="D30" s="288">
        <v>123</v>
      </c>
      <c r="E30" s="288">
        <v>300</v>
      </c>
      <c r="F30" s="290">
        <v>2076</v>
      </c>
      <c r="G30" s="291"/>
      <c r="H30" s="286">
        <v>398</v>
      </c>
      <c r="I30" s="289">
        <v>15.4</v>
      </c>
      <c r="J30" s="92"/>
      <c r="K30" s="286">
        <v>7</v>
      </c>
      <c r="L30" s="288">
        <v>239105</v>
      </c>
      <c r="M30" s="289">
        <v>95.84</v>
      </c>
      <c r="N30" s="310">
        <v>28647697</v>
      </c>
      <c r="O30" s="292">
        <v>71.7</v>
      </c>
      <c r="P30" s="289">
        <v>96.57</v>
      </c>
      <c r="Q30" s="61"/>
      <c r="R30" s="310">
        <v>256941</v>
      </c>
      <c r="S30" s="287">
        <v>99.9</v>
      </c>
      <c r="T30" s="607">
        <v>31698087</v>
      </c>
      <c r="U30" s="287">
        <v>91.6</v>
      </c>
      <c r="V30" s="292">
        <v>134.6</v>
      </c>
      <c r="W30" s="292">
        <v>13.1</v>
      </c>
      <c r="X30" s="292">
        <v>8.6</v>
      </c>
      <c r="Y30" s="289">
        <v>37.5</v>
      </c>
      <c r="Z30" s="61"/>
      <c r="AA30" s="281">
        <v>1605</v>
      </c>
      <c r="AB30" s="280">
        <v>102.2</v>
      </c>
      <c r="AC30" s="284">
        <v>3444</v>
      </c>
      <c r="AD30" s="284">
        <v>1970</v>
      </c>
      <c r="AE30" s="284" t="s">
        <v>673</v>
      </c>
      <c r="AF30" s="284">
        <v>1474</v>
      </c>
      <c r="AG30" s="284" t="s">
        <v>673</v>
      </c>
      <c r="AH30" s="284" t="s">
        <v>673</v>
      </c>
      <c r="AI30" s="284" t="s">
        <v>673</v>
      </c>
      <c r="AJ30" s="284">
        <v>27</v>
      </c>
      <c r="AK30" s="297">
        <v>815</v>
      </c>
    </row>
    <row r="31" spans="1:37" ht="15.75" customHeight="1" x14ac:dyDescent="0.2">
      <c r="A31" s="630" t="s">
        <v>705</v>
      </c>
      <c r="B31" s="924">
        <v>1933</v>
      </c>
      <c r="C31" s="895">
        <v>890.90000000000009</v>
      </c>
      <c r="D31" s="895">
        <v>56.3</v>
      </c>
      <c r="E31" s="895">
        <v>133.4</v>
      </c>
      <c r="F31" s="896">
        <v>701.2</v>
      </c>
      <c r="G31" s="524"/>
      <c r="H31" s="897">
        <v>58</v>
      </c>
      <c r="I31" s="898">
        <v>13.4</v>
      </c>
      <c r="J31" s="92"/>
      <c r="K31" s="897">
        <v>1</v>
      </c>
      <c r="L31" s="876">
        <v>181006</v>
      </c>
      <c r="M31" s="899">
        <v>96.4</v>
      </c>
      <c r="N31" s="900">
        <v>21629240</v>
      </c>
      <c r="O31" s="877">
        <v>56.9</v>
      </c>
      <c r="P31" s="899">
        <v>96.4</v>
      </c>
      <c r="Q31" s="61"/>
      <c r="R31" s="900">
        <v>235179</v>
      </c>
      <c r="S31" s="877">
        <v>99.3</v>
      </c>
      <c r="T31" s="884">
        <v>26752886</v>
      </c>
      <c r="U31" s="877">
        <v>82.7</v>
      </c>
      <c r="V31" s="877">
        <v>113.8</v>
      </c>
      <c r="W31" s="901">
        <v>14.6</v>
      </c>
      <c r="X31" s="902">
        <v>99.74</v>
      </c>
      <c r="Y31" s="903">
        <v>85.4</v>
      </c>
      <c r="Z31" s="904"/>
      <c r="AA31" s="350">
        <v>1302</v>
      </c>
      <c r="AB31" s="345">
        <v>93.9</v>
      </c>
      <c r="AC31" s="346">
        <v>5244</v>
      </c>
      <c r="AD31" s="346">
        <v>2298</v>
      </c>
      <c r="AE31" s="346" t="s">
        <v>673</v>
      </c>
      <c r="AF31" s="346">
        <v>2794</v>
      </c>
      <c r="AG31" s="346">
        <v>152</v>
      </c>
      <c r="AH31" s="346" t="s">
        <v>673</v>
      </c>
      <c r="AI31" s="346" t="s">
        <v>673</v>
      </c>
      <c r="AJ31" s="346">
        <v>22</v>
      </c>
      <c r="AK31" s="352">
        <v>501</v>
      </c>
    </row>
    <row r="32" spans="1:37" ht="15.75" customHeight="1" x14ac:dyDescent="0.2">
      <c r="A32" s="925" t="s">
        <v>278</v>
      </c>
      <c r="B32" s="320">
        <v>14154</v>
      </c>
      <c r="C32" s="288">
        <v>4990.6000000000004</v>
      </c>
      <c r="D32" s="288">
        <v>131.69999999999999</v>
      </c>
      <c r="E32" s="288">
        <v>474.5</v>
      </c>
      <c r="F32" s="290">
        <v>4384.3999999999996</v>
      </c>
      <c r="G32" s="291"/>
      <c r="H32" s="286">
        <v>204</v>
      </c>
      <c r="I32" s="289">
        <v>7.7</v>
      </c>
      <c r="J32" s="92"/>
      <c r="K32" s="286">
        <v>8</v>
      </c>
      <c r="L32" s="288">
        <v>352962</v>
      </c>
      <c r="M32" s="289">
        <v>93.9</v>
      </c>
      <c r="N32" s="613">
        <v>37350329</v>
      </c>
      <c r="O32" s="292">
        <v>89.6</v>
      </c>
      <c r="P32" s="289">
        <v>97.6</v>
      </c>
      <c r="Q32" s="61"/>
      <c r="R32" s="310">
        <v>271103</v>
      </c>
      <c r="S32" s="287">
        <v>99.83</v>
      </c>
      <c r="T32" s="610">
        <v>29198147</v>
      </c>
      <c r="U32" s="287">
        <v>87</v>
      </c>
      <c r="V32" s="292">
        <v>123.8</v>
      </c>
      <c r="W32" s="292">
        <v>13.9</v>
      </c>
      <c r="X32" s="292">
        <v>52.3</v>
      </c>
      <c r="Y32" s="289">
        <v>34.700000000000003</v>
      </c>
      <c r="Z32" s="61"/>
      <c r="AA32" s="281">
        <v>2482</v>
      </c>
      <c r="AB32" s="280">
        <v>91.1</v>
      </c>
      <c r="AC32" s="284">
        <v>8022</v>
      </c>
      <c r="AD32" s="284">
        <v>3631</v>
      </c>
      <c r="AE32" s="284" t="s">
        <v>673</v>
      </c>
      <c r="AF32" s="284">
        <v>4050</v>
      </c>
      <c r="AG32" s="284">
        <v>341</v>
      </c>
      <c r="AH32" s="284" t="s">
        <v>673</v>
      </c>
      <c r="AI32" s="284" t="s">
        <v>673</v>
      </c>
      <c r="AJ32" s="284">
        <v>27</v>
      </c>
      <c r="AK32" s="297">
        <v>743</v>
      </c>
    </row>
    <row r="33" spans="1:37" ht="15.75" customHeight="1" x14ac:dyDescent="0.2">
      <c r="A33" s="630" t="s">
        <v>239</v>
      </c>
      <c r="B33" s="397">
        <v>10852</v>
      </c>
      <c r="C33" s="365">
        <v>2821</v>
      </c>
      <c r="D33" s="365">
        <v>42</v>
      </c>
      <c r="E33" s="365">
        <v>205</v>
      </c>
      <c r="F33" s="367">
        <v>2574</v>
      </c>
      <c r="G33" s="95"/>
      <c r="H33" s="364">
        <v>382</v>
      </c>
      <c r="I33" s="363">
        <v>8.89</v>
      </c>
      <c r="J33" s="61"/>
      <c r="K33" s="364">
        <v>4</v>
      </c>
      <c r="L33" s="365">
        <v>382890</v>
      </c>
      <c r="M33" s="363">
        <v>93.8</v>
      </c>
      <c r="N33" s="614">
        <v>44091736</v>
      </c>
      <c r="O33" s="396">
        <v>76.8</v>
      </c>
      <c r="P33" s="363">
        <v>97.2</v>
      </c>
      <c r="Q33" s="61"/>
      <c r="R33" s="380">
        <v>348961</v>
      </c>
      <c r="S33" s="359">
        <v>85.5</v>
      </c>
      <c r="T33" s="608">
        <v>39031898</v>
      </c>
      <c r="U33" s="359">
        <v>74.099999999999994</v>
      </c>
      <c r="V33" s="396">
        <v>150.80000000000001</v>
      </c>
      <c r="W33" s="396">
        <v>19.100000000000001</v>
      </c>
      <c r="X33" s="396">
        <v>59.2</v>
      </c>
      <c r="Y33" s="363">
        <v>73.099999999999994</v>
      </c>
      <c r="Z33" s="61"/>
      <c r="AA33" s="350">
        <v>3164</v>
      </c>
      <c r="AB33" s="345">
        <v>97.5</v>
      </c>
      <c r="AC33" s="346">
        <v>4973</v>
      </c>
      <c r="AD33" s="346">
        <v>3576</v>
      </c>
      <c r="AE33" s="346" t="s">
        <v>673</v>
      </c>
      <c r="AF33" s="346">
        <v>1050</v>
      </c>
      <c r="AG33" s="346">
        <v>347</v>
      </c>
      <c r="AH33" s="346" t="s">
        <v>673</v>
      </c>
      <c r="AI33" s="346" t="s">
        <v>673</v>
      </c>
      <c r="AJ33" s="346">
        <v>34</v>
      </c>
      <c r="AK33" s="352">
        <v>1133</v>
      </c>
    </row>
    <row r="34" spans="1:37" ht="15.75" customHeight="1" x14ac:dyDescent="0.2">
      <c r="A34" s="925" t="s">
        <v>545</v>
      </c>
      <c r="B34" s="320">
        <v>13649</v>
      </c>
      <c r="C34" s="288">
        <v>3735</v>
      </c>
      <c r="D34" s="288">
        <v>88</v>
      </c>
      <c r="E34" s="288">
        <v>180</v>
      </c>
      <c r="F34" s="290">
        <v>3467</v>
      </c>
      <c r="G34" s="291"/>
      <c r="H34" s="286">
        <v>400</v>
      </c>
      <c r="I34" s="289">
        <v>10.07</v>
      </c>
      <c r="J34" s="92"/>
      <c r="K34" s="286">
        <v>17</v>
      </c>
      <c r="L34" s="288">
        <v>298576</v>
      </c>
      <c r="M34" s="289">
        <v>79.400000000000006</v>
      </c>
      <c r="N34" s="310">
        <v>30376816</v>
      </c>
      <c r="O34" s="292">
        <v>77.599999999999994</v>
      </c>
      <c r="P34" s="289">
        <v>90.7</v>
      </c>
      <c r="Q34" s="61"/>
      <c r="R34" s="310">
        <v>375145</v>
      </c>
      <c r="S34" s="287">
        <v>99.7</v>
      </c>
      <c r="T34" s="607">
        <v>38203948</v>
      </c>
      <c r="U34" s="287">
        <v>93.1</v>
      </c>
      <c r="V34" s="292">
        <v>109.4</v>
      </c>
      <c r="W34" s="292">
        <v>17.8</v>
      </c>
      <c r="X34" s="292">
        <v>46.9</v>
      </c>
      <c r="Y34" s="289">
        <v>100</v>
      </c>
      <c r="Z34" s="61"/>
      <c r="AA34" s="281">
        <v>2627</v>
      </c>
      <c r="AB34" s="280">
        <v>96.2</v>
      </c>
      <c r="AC34" s="284">
        <v>6597</v>
      </c>
      <c r="AD34" s="284">
        <v>3958</v>
      </c>
      <c r="AE34" s="284" t="s">
        <v>673</v>
      </c>
      <c r="AF34" s="284">
        <v>2639</v>
      </c>
      <c r="AG34" s="284" t="s">
        <v>673</v>
      </c>
      <c r="AH34" s="284" t="s">
        <v>673</v>
      </c>
      <c r="AI34" s="284" t="s">
        <v>673</v>
      </c>
      <c r="AJ34" s="284">
        <v>10</v>
      </c>
      <c r="AK34" s="297">
        <v>337</v>
      </c>
    </row>
    <row r="35" spans="1:37" ht="15.75" customHeight="1" x14ac:dyDescent="0.2">
      <c r="A35" s="630" t="s">
        <v>237</v>
      </c>
      <c r="B35" s="397">
        <v>6884</v>
      </c>
      <c r="C35" s="365">
        <v>2481</v>
      </c>
      <c r="D35" s="365">
        <v>66</v>
      </c>
      <c r="E35" s="365">
        <v>277</v>
      </c>
      <c r="F35" s="367">
        <v>2138</v>
      </c>
      <c r="G35" s="95"/>
      <c r="H35" s="364">
        <v>254</v>
      </c>
      <c r="I35" s="363">
        <v>10.9</v>
      </c>
      <c r="J35" s="61"/>
      <c r="K35" s="364">
        <v>11</v>
      </c>
      <c r="L35" s="365">
        <v>344055</v>
      </c>
      <c r="M35" s="363">
        <v>88.4</v>
      </c>
      <c r="N35" s="380">
        <v>32213773</v>
      </c>
      <c r="O35" s="396">
        <v>93.271829392000001</v>
      </c>
      <c r="P35" s="363">
        <v>95.8</v>
      </c>
      <c r="Q35" s="61"/>
      <c r="R35" s="380">
        <v>383939</v>
      </c>
      <c r="S35" s="359">
        <v>98.98</v>
      </c>
      <c r="T35" s="606">
        <v>40443988</v>
      </c>
      <c r="U35" s="359">
        <v>96.82</v>
      </c>
      <c r="V35" s="396">
        <v>108.8</v>
      </c>
      <c r="W35" s="396">
        <v>11.6</v>
      </c>
      <c r="X35" s="396">
        <v>98.2</v>
      </c>
      <c r="Y35" s="363">
        <v>100</v>
      </c>
      <c r="Z35" s="61"/>
      <c r="AA35" s="350">
        <v>2774</v>
      </c>
      <c r="AB35" s="345">
        <v>93.62</v>
      </c>
      <c r="AC35" s="346">
        <v>4533</v>
      </c>
      <c r="AD35" s="346">
        <v>2833</v>
      </c>
      <c r="AE35" s="346" t="s">
        <v>673</v>
      </c>
      <c r="AF35" s="346">
        <v>1700</v>
      </c>
      <c r="AG35" s="346" t="s">
        <v>673</v>
      </c>
      <c r="AH35" s="346" t="s">
        <v>673</v>
      </c>
      <c r="AI35" s="346" t="s">
        <v>673</v>
      </c>
      <c r="AJ35" s="346">
        <v>17</v>
      </c>
      <c r="AK35" s="352">
        <v>564</v>
      </c>
    </row>
    <row r="36" spans="1:37" ht="15.75" customHeight="1" x14ac:dyDescent="0.2">
      <c r="A36" s="925" t="s">
        <v>229</v>
      </c>
      <c r="B36" s="320">
        <v>5836</v>
      </c>
      <c r="C36" s="288">
        <v>3387</v>
      </c>
      <c r="D36" s="288">
        <v>203</v>
      </c>
      <c r="E36" s="288">
        <v>596</v>
      </c>
      <c r="F36" s="290">
        <v>2588</v>
      </c>
      <c r="G36" s="291"/>
      <c r="H36" s="303">
        <v>185</v>
      </c>
      <c r="I36" s="289">
        <v>10.9</v>
      </c>
      <c r="J36" s="92"/>
      <c r="K36" s="286">
        <v>2</v>
      </c>
      <c r="L36" s="573">
        <v>308065</v>
      </c>
      <c r="M36" s="575">
        <v>72.427940000940424</v>
      </c>
      <c r="N36" s="612">
        <v>30100192</v>
      </c>
      <c r="O36" s="598">
        <v>93.178677115159502</v>
      </c>
      <c r="P36" s="575">
        <v>89.47</v>
      </c>
      <c r="Q36" s="61"/>
      <c r="R36" s="612">
        <v>425080</v>
      </c>
      <c r="S36" s="574">
        <v>99.95</v>
      </c>
      <c r="T36" s="611">
        <v>45288410</v>
      </c>
      <c r="U36" s="574">
        <v>89.83</v>
      </c>
      <c r="V36" s="600">
        <v>118.6</v>
      </c>
      <c r="W36" s="600">
        <v>18.68</v>
      </c>
      <c r="X36" s="600">
        <v>78.459999999999994</v>
      </c>
      <c r="Y36" s="575">
        <v>67.8</v>
      </c>
      <c r="Z36" s="61"/>
      <c r="AA36" s="281">
        <v>2758</v>
      </c>
      <c r="AB36" s="280">
        <v>98.8</v>
      </c>
      <c r="AC36" s="210">
        <v>8197</v>
      </c>
      <c r="AD36" s="284">
        <v>2092</v>
      </c>
      <c r="AE36" s="284">
        <v>0</v>
      </c>
      <c r="AF36" s="284">
        <v>5079</v>
      </c>
      <c r="AG36" s="284">
        <v>48</v>
      </c>
      <c r="AH36" s="284">
        <v>978</v>
      </c>
      <c r="AI36" s="284">
        <v>0</v>
      </c>
      <c r="AJ36" s="284">
        <v>13</v>
      </c>
      <c r="AK36" s="297">
        <v>403</v>
      </c>
    </row>
    <row r="37" spans="1:37" ht="15.75" customHeight="1" x14ac:dyDescent="0.2">
      <c r="A37" s="630" t="s">
        <v>248</v>
      </c>
      <c r="B37" s="397">
        <f>6348+34+6</f>
        <v>6388</v>
      </c>
      <c r="C37" s="365">
        <f>D37+E37+F37</f>
        <v>1823</v>
      </c>
      <c r="D37" s="365">
        <v>104</v>
      </c>
      <c r="E37" s="365">
        <v>204</v>
      </c>
      <c r="F37" s="367">
        <v>1515</v>
      </c>
      <c r="G37" s="95"/>
      <c r="H37" s="364">
        <v>224</v>
      </c>
      <c r="I37" s="363">
        <v>10</v>
      </c>
      <c r="J37" s="61"/>
      <c r="K37" s="364">
        <v>4</v>
      </c>
      <c r="L37" s="365">
        <v>337437</v>
      </c>
      <c r="M37" s="363">
        <v>98.5</v>
      </c>
      <c r="N37" s="380">
        <v>37069312</v>
      </c>
      <c r="O37" s="396">
        <v>78.7</v>
      </c>
      <c r="P37" s="363">
        <v>99</v>
      </c>
      <c r="Q37" s="61"/>
      <c r="R37" s="380">
        <v>341190</v>
      </c>
      <c r="S37" s="359">
        <v>100</v>
      </c>
      <c r="T37" s="606">
        <v>38828156</v>
      </c>
      <c r="U37" s="359">
        <v>95</v>
      </c>
      <c r="V37" s="396">
        <v>119.9</v>
      </c>
      <c r="W37" s="396">
        <v>29.7</v>
      </c>
      <c r="X37" s="359">
        <v>2.8</v>
      </c>
      <c r="Y37" s="363">
        <v>46.8</v>
      </c>
      <c r="Z37" s="61"/>
      <c r="AA37" s="350">
        <v>2359</v>
      </c>
      <c r="AB37" s="345">
        <v>94.2</v>
      </c>
      <c r="AC37" s="346">
        <v>6044</v>
      </c>
      <c r="AD37" s="346">
        <v>2941</v>
      </c>
      <c r="AE37" s="346" t="s">
        <v>673</v>
      </c>
      <c r="AF37" s="346">
        <v>991</v>
      </c>
      <c r="AG37" s="346" t="s">
        <v>673</v>
      </c>
      <c r="AH37" s="346">
        <v>2040</v>
      </c>
      <c r="AI37" s="346" t="s">
        <v>673</v>
      </c>
      <c r="AJ37" s="346">
        <v>19</v>
      </c>
      <c r="AK37" s="352">
        <v>575</v>
      </c>
    </row>
    <row r="38" spans="1:37" ht="15.75" customHeight="1" x14ac:dyDescent="0.2">
      <c r="A38" s="925" t="s">
        <v>546</v>
      </c>
      <c r="B38" s="320">
        <v>3860</v>
      </c>
      <c r="C38" s="288">
        <v>713</v>
      </c>
      <c r="D38" s="288">
        <v>13</v>
      </c>
      <c r="E38" s="288">
        <v>40</v>
      </c>
      <c r="F38" s="290">
        <f>ROUNDDOWN(661.728,0)</f>
        <v>661</v>
      </c>
      <c r="G38" s="291"/>
      <c r="H38" s="286">
        <v>421</v>
      </c>
      <c r="I38" s="289">
        <v>4</v>
      </c>
      <c r="J38" s="92"/>
      <c r="K38" s="286">
        <v>1</v>
      </c>
      <c r="L38" s="288">
        <v>398452</v>
      </c>
      <c r="M38" s="289">
        <v>99.9</v>
      </c>
      <c r="N38" s="310">
        <v>43898739</v>
      </c>
      <c r="O38" s="292">
        <v>67.900000000000006</v>
      </c>
      <c r="P38" s="289">
        <v>100</v>
      </c>
      <c r="Q38" s="61"/>
      <c r="R38" s="310">
        <v>398471</v>
      </c>
      <c r="S38" s="287">
        <v>100</v>
      </c>
      <c r="T38" s="607">
        <v>42199449</v>
      </c>
      <c r="U38" s="287">
        <v>96.8</v>
      </c>
      <c r="V38" s="292">
        <v>109.4</v>
      </c>
      <c r="W38" s="292">
        <v>23.5</v>
      </c>
      <c r="X38" s="292">
        <v>0</v>
      </c>
      <c r="Y38" s="289">
        <v>89.4</v>
      </c>
      <c r="Z38" s="61"/>
      <c r="AA38" s="281">
        <v>2933</v>
      </c>
      <c r="AB38" s="280">
        <v>73</v>
      </c>
      <c r="AC38" s="284">
        <v>16514</v>
      </c>
      <c r="AD38" s="284">
        <v>2444</v>
      </c>
      <c r="AE38" s="284" t="s">
        <v>673</v>
      </c>
      <c r="AF38" s="284">
        <v>5024</v>
      </c>
      <c r="AG38" s="284">
        <v>1314</v>
      </c>
      <c r="AH38" s="284">
        <v>7732</v>
      </c>
      <c r="AI38" s="284" t="s">
        <v>673</v>
      </c>
      <c r="AJ38" s="284">
        <v>28</v>
      </c>
      <c r="AK38" s="297">
        <v>1248</v>
      </c>
    </row>
    <row r="39" spans="1:37" ht="15.75" customHeight="1" x14ac:dyDescent="0.2">
      <c r="A39" s="630" t="s">
        <v>709</v>
      </c>
      <c r="B39" s="397">
        <v>3011</v>
      </c>
      <c r="C39" s="365">
        <v>591</v>
      </c>
      <c r="D39" s="365">
        <v>9</v>
      </c>
      <c r="E39" s="365">
        <v>44</v>
      </c>
      <c r="F39" s="367">
        <v>538</v>
      </c>
      <c r="G39" s="95"/>
      <c r="H39" s="364">
        <v>134</v>
      </c>
      <c r="I39" s="363">
        <v>8.61</v>
      </c>
      <c r="J39" s="61"/>
      <c r="K39" s="364">
        <v>2</v>
      </c>
      <c r="L39" s="365">
        <v>370647</v>
      </c>
      <c r="M39" s="363">
        <v>99.9</v>
      </c>
      <c r="N39" s="380">
        <v>43088190</v>
      </c>
      <c r="O39" s="396">
        <v>72.650000000000006</v>
      </c>
      <c r="P39" s="363">
        <v>99.9</v>
      </c>
      <c r="Q39" s="61"/>
      <c r="R39" s="380">
        <v>370537</v>
      </c>
      <c r="S39" s="359">
        <v>99.9</v>
      </c>
      <c r="T39" s="606">
        <v>40039374</v>
      </c>
      <c r="U39" s="359">
        <v>95.9</v>
      </c>
      <c r="V39" s="396">
        <v>112.7</v>
      </c>
      <c r="W39" s="396">
        <v>18.7</v>
      </c>
      <c r="X39" s="396">
        <v>0</v>
      </c>
      <c r="Y39" s="363">
        <v>90.3</v>
      </c>
      <c r="Z39" s="61"/>
      <c r="AA39" s="350">
        <v>4578</v>
      </c>
      <c r="AB39" s="345">
        <v>74</v>
      </c>
      <c r="AC39" s="346">
        <v>20479</v>
      </c>
      <c r="AD39" s="346">
        <v>1171</v>
      </c>
      <c r="AE39" s="346" t="s">
        <v>673</v>
      </c>
      <c r="AF39" s="346">
        <v>9521</v>
      </c>
      <c r="AG39" s="346">
        <v>2312</v>
      </c>
      <c r="AH39" s="346">
        <v>7475</v>
      </c>
      <c r="AI39" s="346" t="s">
        <v>673</v>
      </c>
      <c r="AJ39" s="346">
        <v>15</v>
      </c>
      <c r="AK39" s="352">
        <v>624</v>
      </c>
    </row>
    <row r="40" spans="1:37" ht="15.75" customHeight="1" x14ac:dyDescent="0.2">
      <c r="A40" s="925" t="s">
        <v>547</v>
      </c>
      <c r="B40" s="320">
        <v>6361</v>
      </c>
      <c r="C40" s="288">
        <v>966</v>
      </c>
      <c r="D40" s="288">
        <v>13</v>
      </c>
      <c r="E40" s="288">
        <v>79</v>
      </c>
      <c r="F40" s="290">
        <v>904</v>
      </c>
      <c r="G40" s="291"/>
      <c r="H40" s="286">
        <v>221</v>
      </c>
      <c r="I40" s="289">
        <v>5.4</v>
      </c>
      <c r="J40" s="92"/>
      <c r="K40" s="322" t="s">
        <v>673</v>
      </c>
      <c r="L40" s="288">
        <v>350304</v>
      </c>
      <c r="M40" s="325">
        <v>99.6</v>
      </c>
      <c r="N40" s="613">
        <v>35682315</v>
      </c>
      <c r="O40" s="323">
        <v>77.8</v>
      </c>
      <c r="P40" s="325">
        <v>99.7</v>
      </c>
      <c r="Q40" s="141"/>
      <c r="R40" s="613">
        <v>351675</v>
      </c>
      <c r="S40" s="324">
        <v>99.99</v>
      </c>
      <c r="T40" s="610">
        <v>35118715</v>
      </c>
      <c r="U40" s="324">
        <v>95.64</v>
      </c>
      <c r="V40" s="323">
        <v>104.42</v>
      </c>
      <c r="W40" s="323">
        <v>16.5</v>
      </c>
      <c r="X40" s="323">
        <v>100</v>
      </c>
      <c r="Y40" s="325">
        <v>99.8</v>
      </c>
      <c r="Z40" s="141"/>
      <c r="AA40" s="281">
        <v>2454</v>
      </c>
      <c r="AB40" s="280">
        <v>83.98</v>
      </c>
      <c r="AC40" s="284">
        <v>14998</v>
      </c>
      <c r="AD40" s="284">
        <v>522</v>
      </c>
      <c r="AE40" s="288" t="s">
        <v>673</v>
      </c>
      <c r="AF40" s="284">
        <v>6607</v>
      </c>
      <c r="AG40" s="288">
        <v>1710</v>
      </c>
      <c r="AH40" s="284">
        <v>6159</v>
      </c>
      <c r="AI40" s="284" t="s">
        <v>673</v>
      </c>
      <c r="AJ40" s="284">
        <v>13</v>
      </c>
      <c r="AK40" s="297">
        <v>616</v>
      </c>
    </row>
    <row r="41" spans="1:37" ht="15.75" customHeight="1" x14ac:dyDescent="0.2">
      <c r="A41" s="630" t="s">
        <v>548</v>
      </c>
      <c r="B41" s="397">
        <v>4193</v>
      </c>
      <c r="C41" s="365">
        <v>875</v>
      </c>
      <c r="D41" s="365">
        <v>27</v>
      </c>
      <c r="E41" s="365">
        <v>66</v>
      </c>
      <c r="F41" s="367">
        <v>782</v>
      </c>
      <c r="G41" s="95"/>
      <c r="H41" s="364">
        <v>507</v>
      </c>
      <c r="I41" s="363">
        <v>5.54</v>
      </c>
      <c r="J41" s="61"/>
      <c r="K41" s="364">
        <v>0</v>
      </c>
      <c r="L41" s="365">
        <v>387863</v>
      </c>
      <c r="M41" s="363">
        <v>96.6</v>
      </c>
      <c r="N41" s="380">
        <v>39254365</v>
      </c>
      <c r="O41" s="396">
        <v>85.9</v>
      </c>
      <c r="P41" s="363">
        <v>98.8</v>
      </c>
      <c r="Q41" s="61"/>
      <c r="R41" s="380">
        <v>401294</v>
      </c>
      <c r="S41" s="359">
        <v>100</v>
      </c>
      <c r="T41" s="606">
        <v>42131791</v>
      </c>
      <c r="U41" s="359">
        <v>92.7</v>
      </c>
      <c r="V41" s="396">
        <v>113.3</v>
      </c>
      <c r="W41" s="396">
        <v>24.9</v>
      </c>
      <c r="X41" s="396">
        <v>0</v>
      </c>
      <c r="Y41" s="363">
        <v>53.5</v>
      </c>
      <c r="Z41" s="61"/>
      <c r="AA41" s="350">
        <v>1575</v>
      </c>
      <c r="AB41" s="345" t="s">
        <v>770</v>
      </c>
      <c r="AC41" s="346">
        <v>14667</v>
      </c>
      <c r="AD41" s="346">
        <v>28</v>
      </c>
      <c r="AE41" s="346" t="s">
        <v>673</v>
      </c>
      <c r="AF41" s="346">
        <v>7854</v>
      </c>
      <c r="AG41" s="346">
        <v>1030</v>
      </c>
      <c r="AH41" s="346">
        <v>5755</v>
      </c>
      <c r="AI41" s="346" t="s">
        <v>673</v>
      </c>
      <c r="AJ41" s="346">
        <v>27</v>
      </c>
      <c r="AK41" s="352">
        <v>1247</v>
      </c>
    </row>
    <row r="42" spans="1:37" ht="15.75" customHeight="1" x14ac:dyDescent="0.2">
      <c r="A42" s="925" t="s">
        <v>704</v>
      </c>
      <c r="B42" s="320">
        <v>4234</v>
      </c>
      <c r="C42" s="207">
        <v>659</v>
      </c>
      <c r="D42" s="207">
        <v>5</v>
      </c>
      <c r="E42" s="207">
        <v>51</v>
      </c>
      <c r="F42" s="209">
        <v>603</v>
      </c>
      <c r="G42" s="291"/>
      <c r="H42" s="286">
        <v>302</v>
      </c>
      <c r="I42" s="289">
        <v>2.79</v>
      </c>
      <c r="J42" s="92"/>
      <c r="K42" s="286">
        <v>0</v>
      </c>
      <c r="L42" s="288">
        <v>237408</v>
      </c>
      <c r="M42" s="289">
        <v>89.1</v>
      </c>
      <c r="N42" s="310">
        <v>27065520</v>
      </c>
      <c r="O42" s="292">
        <v>57.9</v>
      </c>
      <c r="P42" s="289">
        <v>90.9</v>
      </c>
      <c r="Q42" s="61"/>
      <c r="R42" s="310">
        <v>266542</v>
      </c>
      <c r="S42" s="287">
        <v>99.9</v>
      </c>
      <c r="T42" s="607">
        <v>29556402</v>
      </c>
      <c r="U42" s="287">
        <v>94.1</v>
      </c>
      <c r="V42" s="292">
        <v>117.8</v>
      </c>
      <c r="W42" s="292">
        <v>20.6</v>
      </c>
      <c r="X42" s="292">
        <v>0</v>
      </c>
      <c r="Y42" s="289">
        <v>46.5</v>
      </c>
      <c r="Z42" s="61"/>
      <c r="AA42" s="281">
        <v>1501</v>
      </c>
      <c r="AB42" s="280">
        <v>87.1</v>
      </c>
      <c r="AC42" s="284">
        <f>SUM(AD42:AI42)</f>
        <v>6469</v>
      </c>
      <c r="AD42" s="284">
        <v>1870</v>
      </c>
      <c r="AE42" s="284">
        <v>0</v>
      </c>
      <c r="AF42" s="284">
        <v>3979</v>
      </c>
      <c r="AG42" s="284">
        <v>104</v>
      </c>
      <c r="AH42" s="284">
        <v>516</v>
      </c>
      <c r="AI42" s="284">
        <v>0</v>
      </c>
      <c r="AJ42" s="284">
        <v>43</v>
      </c>
      <c r="AK42" s="297">
        <v>1575</v>
      </c>
    </row>
    <row r="43" spans="1:37" ht="15.75" customHeight="1" x14ac:dyDescent="0.2">
      <c r="A43" s="630" t="s">
        <v>703</v>
      </c>
      <c r="B43" s="398">
        <v>2020</v>
      </c>
      <c r="C43" s="365">
        <v>372</v>
      </c>
      <c r="D43" s="365">
        <v>19</v>
      </c>
      <c r="E43" s="365">
        <v>35</v>
      </c>
      <c r="F43" s="367">
        <v>318</v>
      </c>
      <c r="G43" s="95"/>
      <c r="H43" s="364">
        <v>77</v>
      </c>
      <c r="I43" s="363">
        <v>5.53</v>
      </c>
      <c r="J43" s="61"/>
      <c r="K43" s="364" t="s">
        <v>673</v>
      </c>
      <c r="L43" s="415">
        <v>232258</v>
      </c>
      <c r="M43" s="400">
        <v>99.7</v>
      </c>
      <c r="N43" s="614">
        <v>23544680</v>
      </c>
      <c r="O43" s="526">
        <v>67.3</v>
      </c>
      <c r="P43" s="400">
        <v>99.7</v>
      </c>
      <c r="Q43" s="61"/>
      <c r="R43" s="614">
        <v>232896</v>
      </c>
      <c r="S43" s="401">
        <v>100</v>
      </c>
      <c r="T43" s="608">
        <v>23390217</v>
      </c>
      <c r="U43" s="401">
        <v>97.8</v>
      </c>
      <c r="V43" s="526">
        <v>102.7</v>
      </c>
      <c r="W43" s="526">
        <v>9.98</v>
      </c>
      <c r="X43" s="526">
        <v>100</v>
      </c>
      <c r="Y43" s="400">
        <v>100</v>
      </c>
      <c r="Z43" s="141"/>
      <c r="AA43" s="357">
        <v>955</v>
      </c>
      <c r="AB43" s="345">
        <v>83.305000000000007</v>
      </c>
      <c r="AC43" s="346">
        <v>8409</v>
      </c>
      <c r="AD43" s="346">
        <v>504</v>
      </c>
      <c r="AE43" s="346" t="s">
        <v>673</v>
      </c>
      <c r="AF43" s="346">
        <v>4772</v>
      </c>
      <c r="AG43" s="346">
        <v>1548</v>
      </c>
      <c r="AH43" s="346">
        <v>1585</v>
      </c>
      <c r="AI43" s="346" t="s">
        <v>673</v>
      </c>
      <c r="AJ43" s="346">
        <v>13</v>
      </c>
      <c r="AK43" s="352">
        <v>515</v>
      </c>
    </row>
    <row r="44" spans="1:37" ht="15.75" customHeight="1" x14ac:dyDescent="0.2">
      <c r="A44" s="925" t="s">
        <v>549</v>
      </c>
      <c r="B44" s="320">
        <v>4674</v>
      </c>
      <c r="C44" s="207">
        <v>931</v>
      </c>
      <c r="D44" s="207">
        <v>23</v>
      </c>
      <c r="E44" s="207">
        <v>52</v>
      </c>
      <c r="F44" s="209">
        <v>856</v>
      </c>
      <c r="G44" s="291"/>
      <c r="H44" s="206">
        <v>257</v>
      </c>
      <c r="I44" s="205">
        <v>2.7</v>
      </c>
      <c r="J44" s="92"/>
      <c r="K44" s="286">
        <v>0</v>
      </c>
      <c r="L44" s="288">
        <v>483394</v>
      </c>
      <c r="M44" s="289">
        <v>98.8</v>
      </c>
      <c r="N44" s="310">
        <v>52201597</v>
      </c>
      <c r="O44" s="292">
        <v>57.5</v>
      </c>
      <c r="P44" s="289">
        <v>98.8</v>
      </c>
      <c r="Q44" s="61"/>
      <c r="R44" s="310">
        <v>489070</v>
      </c>
      <c r="S44" s="287">
        <v>99.9</v>
      </c>
      <c r="T44" s="607">
        <v>53189653</v>
      </c>
      <c r="U44" s="287">
        <v>94.46</v>
      </c>
      <c r="V44" s="292">
        <v>115.13</v>
      </c>
      <c r="W44" s="292">
        <v>15</v>
      </c>
      <c r="X44" s="292">
        <v>100</v>
      </c>
      <c r="Y44" s="289">
        <v>45.5</v>
      </c>
      <c r="Z44" s="61"/>
      <c r="AA44" s="201">
        <v>3789</v>
      </c>
      <c r="AB44" s="192">
        <v>64.05</v>
      </c>
      <c r="AC44" s="284">
        <v>10993</v>
      </c>
      <c r="AD44" s="284">
        <v>3425</v>
      </c>
      <c r="AE44" s="284" t="s">
        <v>673</v>
      </c>
      <c r="AF44" s="284">
        <v>5574</v>
      </c>
      <c r="AG44" s="284">
        <v>534</v>
      </c>
      <c r="AH44" s="284">
        <v>1460</v>
      </c>
      <c r="AI44" s="284" t="s">
        <v>673</v>
      </c>
      <c r="AJ44" s="284">
        <v>50</v>
      </c>
      <c r="AK44" s="297">
        <v>1673</v>
      </c>
    </row>
    <row r="45" spans="1:37" ht="15.75" customHeight="1" x14ac:dyDescent="0.2">
      <c r="A45" s="630" t="s">
        <v>550</v>
      </c>
      <c r="B45" s="397">
        <v>10274</v>
      </c>
      <c r="C45" s="365">
        <v>3002</v>
      </c>
      <c r="D45" s="365">
        <v>135</v>
      </c>
      <c r="E45" s="365">
        <v>339.4</v>
      </c>
      <c r="F45" s="367">
        <v>2528</v>
      </c>
      <c r="G45" s="95"/>
      <c r="H45" s="364">
        <v>908</v>
      </c>
      <c r="I45" s="363">
        <v>8.8000000000000007</v>
      </c>
      <c r="J45" s="61"/>
      <c r="K45" s="364">
        <v>7</v>
      </c>
      <c r="L45" s="365">
        <v>493331</v>
      </c>
      <c r="M45" s="363">
        <v>92.2</v>
      </c>
      <c r="N45" s="380">
        <v>52307784</v>
      </c>
      <c r="O45" s="396">
        <v>65.900000000000006</v>
      </c>
      <c r="P45" s="363">
        <v>98.4</v>
      </c>
      <c r="Q45" s="61"/>
      <c r="R45" s="380">
        <v>534224</v>
      </c>
      <c r="S45" s="359">
        <v>99.6</v>
      </c>
      <c r="T45" s="608">
        <v>55035931</v>
      </c>
      <c r="U45" s="359">
        <v>92.17</v>
      </c>
      <c r="V45" s="396">
        <v>112.8</v>
      </c>
      <c r="W45" s="396">
        <v>10</v>
      </c>
      <c r="X45" s="396">
        <v>11.6</v>
      </c>
      <c r="Y45" s="363">
        <v>37.5</v>
      </c>
      <c r="Z45" s="61"/>
      <c r="AA45" s="350">
        <v>4427</v>
      </c>
      <c r="AB45" s="345">
        <v>88.6</v>
      </c>
      <c r="AC45" s="346">
        <v>11857</v>
      </c>
      <c r="AD45" s="346">
        <v>5997</v>
      </c>
      <c r="AE45" s="346" t="s">
        <v>673</v>
      </c>
      <c r="AF45" s="346">
        <v>5500</v>
      </c>
      <c r="AG45" s="346">
        <v>360</v>
      </c>
      <c r="AH45" s="346" t="s">
        <v>673</v>
      </c>
      <c r="AI45" s="346" t="s">
        <v>673</v>
      </c>
      <c r="AJ45" s="346">
        <v>49</v>
      </c>
      <c r="AK45" s="352">
        <v>1741</v>
      </c>
    </row>
    <row r="46" spans="1:37" ht="15.75" customHeight="1" x14ac:dyDescent="0.2">
      <c r="A46" s="925" t="s">
        <v>551</v>
      </c>
      <c r="B46" s="320">
        <v>4298</v>
      </c>
      <c r="C46" s="288">
        <v>895</v>
      </c>
      <c r="D46" s="288">
        <v>12</v>
      </c>
      <c r="E46" s="288">
        <v>46</v>
      </c>
      <c r="F46" s="290">
        <v>837</v>
      </c>
      <c r="G46" s="291"/>
      <c r="H46" s="286">
        <v>345</v>
      </c>
      <c r="I46" s="289">
        <v>4.5</v>
      </c>
      <c r="J46" s="92"/>
      <c r="K46" s="286">
        <v>2</v>
      </c>
      <c r="L46" s="288">
        <v>451138</v>
      </c>
      <c r="M46" s="289">
        <v>99.9</v>
      </c>
      <c r="N46" s="613">
        <v>55653412</v>
      </c>
      <c r="O46" s="292">
        <v>70.599999999999994</v>
      </c>
      <c r="P46" s="289">
        <v>100</v>
      </c>
      <c r="Q46" s="61"/>
      <c r="R46" s="310">
        <v>451179</v>
      </c>
      <c r="S46" s="287">
        <v>100</v>
      </c>
      <c r="T46" s="607">
        <v>50205624</v>
      </c>
      <c r="U46" s="287">
        <v>92.37</v>
      </c>
      <c r="V46" s="292">
        <v>120.47</v>
      </c>
      <c r="W46" s="292">
        <v>23.4</v>
      </c>
      <c r="X46" s="292">
        <v>39.299999999999997</v>
      </c>
      <c r="Y46" s="289">
        <v>78.5</v>
      </c>
      <c r="Z46" s="61"/>
      <c r="AA46" s="281">
        <v>3417</v>
      </c>
      <c r="AB46" s="280">
        <f>228152/3417</f>
        <v>66.769681006731048</v>
      </c>
      <c r="AC46" s="284">
        <v>16653</v>
      </c>
      <c r="AD46" s="284">
        <v>10599</v>
      </c>
      <c r="AE46" s="284">
        <v>0</v>
      </c>
      <c r="AF46" s="284">
        <v>3821</v>
      </c>
      <c r="AG46" s="284">
        <v>136</v>
      </c>
      <c r="AH46" s="284">
        <v>2097</v>
      </c>
      <c r="AI46" s="284">
        <v>0</v>
      </c>
      <c r="AJ46" s="284">
        <v>44</v>
      </c>
      <c r="AK46" s="297">
        <v>1527</v>
      </c>
    </row>
    <row r="47" spans="1:37" ht="15.75" customHeight="1" x14ac:dyDescent="0.2">
      <c r="A47" s="630" t="s">
        <v>702</v>
      </c>
      <c r="B47" s="397">
        <v>3124</v>
      </c>
      <c r="C47" s="365">
        <v>702</v>
      </c>
      <c r="D47" s="365">
        <v>27</v>
      </c>
      <c r="E47" s="365">
        <v>35</v>
      </c>
      <c r="F47" s="367">
        <v>640</v>
      </c>
      <c r="G47" s="95"/>
      <c r="H47" s="364">
        <v>429</v>
      </c>
      <c r="I47" s="363">
        <v>6.93</v>
      </c>
      <c r="J47" s="61"/>
      <c r="K47" s="364">
        <v>4</v>
      </c>
      <c r="L47" s="365">
        <v>301625</v>
      </c>
      <c r="M47" s="363">
        <v>99.6</v>
      </c>
      <c r="N47" s="380">
        <v>31437721</v>
      </c>
      <c r="O47" s="396">
        <v>81.400000000000006</v>
      </c>
      <c r="P47" s="363">
        <v>99.8</v>
      </c>
      <c r="Q47" s="61"/>
      <c r="R47" s="380">
        <v>302942</v>
      </c>
      <c r="S47" s="359">
        <v>99.992408364002443</v>
      </c>
      <c r="T47" s="606">
        <v>32208449</v>
      </c>
      <c r="U47" s="359">
        <v>98.4</v>
      </c>
      <c r="V47" s="396">
        <v>108.02097431191449</v>
      </c>
      <c r="W47" s="396">
        <v>40.9</v>
      </c>
      <c r="X47" s="396">
        <v>33.700000000000003</v>
      </c>
      <c r="Y47" s="363">
        <v>88.5</v>
      </c>
      <c r="Z47" s="61"/>
      <c r="AA47" s="350">
        <v>2363</v>
      </c>
      <c r="AB47" s="345">
        <v>86.24</v>
      </c>
      <c r="AC47" s="346">
        <v>9853</v>
      </c>
      <c r="AD47" s="346">
        <v>2087</v>
      </c>
      <c r="AE47" s="346" t="s">
        <v>673</v>
      </c>
      <c r="AF47" s="346">
        <v>4901</v>
      </c>
      <c r="AG47" s="346">
        <v>216</v>
      </c>
      <c r="AH47" s="346">
        <v>2649</v>
      </c>
      <c r="AI47" s="346" t="s">
        <v>673</v>
      </c>
      <c r="AJ47" s="346">
        <v>23</v>
      </c>
      <c r="AK47" s="352">
        <v>910</v>
      </c>
    </row>
    <row r="48" spans="1:37" ht="15.75" customHeight="1" x14ac:dyDescent="0.2">
      <c r="A48" s="925" t="s">
        <v>552</v>
      </c>
      <c r="B48" s="320">
        <v>3782</v>
      </c>
      <c r="C48" s="288">
        <v>1109</v>
      </c>
      <c r="D48" s="288">
        <v>33</v>
      </c>
      <c r="E48" s="288">
        <v>67</v>
      </c>
      <c r="F48" s="290">
        <v>1009</v>
      </c>
      <c r="G48" s="291"/>
      <c r="H48" s="286">
        <v>513</v>
      </c>
      <c r="I48" s="289">
        <v>9.93</v>
      </c>
      <c r="J48" s="92"/>
      <c r="K48" s="286">
        <v>3</v>
      </c>
      <c r="L48" s="288">
        <v>486480</v>
      </c>
      <c r="M48" s="289">
        <v>99.9</v>
      </c>
      <c r="N48" s="310">
        <v>53409216</v>
      </c>
      <c r="O48" s="292">
        <v>72.3</v>
      </c>
      <c r="P48" s="289">
        <v>99.9</v>
      </c>
      <c r="Q48" s="61"/>
      <c r="R48" s="310">
        <v>486655</v>
      </c>
      <c r="S48" s="287">
        <v>99.9</v>
      </c>
      <c r="T48" s="607">
        <v>50665153</v>
      </c>
      <c r="U48" s="287">
        <v>93.9</v>
      </c>
      <c r="V48" s="292">
        <v>110.9</v>
      </c>
      <c r="W48" s="292">
        <v>23.2</v>
      </c>
      <c r="X48" s="292">
        <v>0</v>
      </c>
      <c r="Y48" s="289">
        <v>53</v>
      </c>
      <c r="Z48" s="61"/>
      <c r="AA48" s="281">
        <v>3020</v>
      </c>
      <c r="AB48" s="280">
        <v>81.8</v>
      </c>
      <c r="AC48" s="284">
        <v>24346</v>
      </c>
      <c r="AD48" s="284">
        <v>9359</v>
      </c>
      <c r="AE48" s="284" t="s">
        <v>673</v>
      </c>
      <c r="AF48" s="284">
        <v>3708</v>
      </c>
      <c r="AG48" s="284">
        <v>636</v>
      </c>
      <c r="AH48" s="1134">
        <v>10425</v>
      </c>
      <c r="AI48" s="284" t="s">
        <v>673</v>
      </c>
      <c r="AJ48" s="284">
        <v>25</v>
      </c>
      <c r="AK48" s="297">
        <v>1461</v>
      </c>
    </row>
    <row r="49" spans="1:37" ht="15.75" customHeight="1" x14ac:dyDescent="0.2">
      <c r="A49" s="630" t="s">
        <v>231</v>
      </c>
      <c r="B49" s="397">
        <v>5485</v>
      </c>
      <c r="C49" s="365">
        <v>1931</v>
      </c>
      <c r="D49" s="365">
        <v>92</v>
      </c>
      <c r="E49" s="365">
        <v>210</v>
      </c>
      <c r="F49" s="367">
        <v>1629</v>
      </c>
      <c r="G49" s="291"/>
      <c r="H49" s="364">
        <v>573</v>
      </c>
      <c r="I49" s="363">
        <v>22</v>
      </c>
      <c r="J49" s="92"/>
      <c r="K49" s="364">
        <v>4</v>
      </c>
      <c r="L49" s="365">
        <v>325491</v>
      </c>
      <c r="M49" s="363">
        <v>91.3</v>
      </c>
      <c r="N49" s="614">
        <v>36285080</v>
      </c>
      <c r="O49" s="396">
        <v>95.3</v>
      </c>
      <c r="P49" s="363">
        <v>96.4</v>
      </c>
      <c r="Q49" s="61"/>
      <c r="R49" s="380">
        <v>349035</v>
      </c>
      <c r="S49" s="359">
        <v>99.9</v>
      </c>
      <c r="T49" s="608">
        <v>38590440</v>
      </c>
      <c r="U49" s="359">
        <v>89.86</v>
      </c>
      <c r="V49" s="396">
        <v>123</v>
      </c>
      <c r="W49" s="396">
        <v>18.7</v>
      </c>
      <c r="X49" s="396">
        <v>46.1</v>
      </c>
      <c r="Y49" s="363">
        <v>73.5</v>
      </c>
      <c r="Z49" s="61"/>
      <c r="AA49" s="350">
        <v>2093</v>
      </c>
      <c r="AB49" s="345">
        <v>90.4</v>
      </c>
      <c r="AC49" s="346">
        <v>15125</v>
      </c>
      <c r="AD49" s="346">
        <v>2347</v>
      </c>
      <c r="AE49" s="346" t="s">
        <v>673</v>
      </c>
      <c r="AF49" s="346">
        <v>2582</v>
      </c>
      <c r="AG49" s="346" t="s">
        <v>673</v>
      </c>
      <c r="AH49" s="346">
        <v>10196</v>
      </c>
      <c r="AI49" s="346" t="s">
        <v>673</v>
      </c>
      <c r="AJ49" s="346">
        <v>28</v>
      </c>
      <c r="AK49" s="352">
        <v>1067</v>
      </c>
    </row>
    <row r="50" spans="1:37" ht="15.75" customHeight="1" x14ac:dyDescent="0.2">
      <c r="A50" s="925" t="s">
        <v>553</v>
      </c>
      <c r="B50" s="228">
        <v>5086</v>
      </c>
      <c r="C50" s="207">
        <v>1358</v>
      </c>
      <c r="D50" s="207">
        <v>32</v>
      </c>
      <c r="E50" s="207">
        <v>194</v>
      </c>
      <c r="F50" s="209">
        <v>1132</v>
      </c>
      <c r="G50" s="291"/>
      <c r="H50" s="206">
        <v>103</v>
      </c>
      <c r="I50" s="205">
        <v>7.59</v>
      </c>
      <c r="J50" s="92"/>
      <c r="K50" s="206">
        <v>3</v>
      </c>
      <c r="L50" s="207">
        <v>146753</v>
      </c>
      <c r="M50" s="205">
        <v>39.9</v>
      </c>
      <c r="N50" s="513">
        <v>15695574</v>
      </c>
      <c r="O50" s="83">
        <v>61.7</v>
      </c>
      <c r="P50" s="205">
        <v>67.099999999999994</v>
      </c>
      <c r="Q50" s="61"/>
      <c r="R50" s="513">
        <v>350658</v>
      </c>
      <c r="S50" s="204">
        <v>98.48</v>
      </c>
      <c r="T50" s="609">
        <v>40845435</v>
      </c>
      <c r="U50" s="204">
        <v>84.19</v>
      </c>
      <c r="V50" s="83">
        <v>138.4</v>
      </c>
      <c r="W50" s="83">
        <v>39.26</v>
      </c>
      <c r="X50" s="83">
        <v>0.02</v>
      </c>
      <c r="Y50" s="205">
        <v>33.119999999999997</v>
      </c>
      <c r="Z50" s="61"/>
      <c r="AA50" s="201">
        <v>2541</v>
      </c>
      <c r="AB50" s="192">
        <v>92.6</v>
      </c>
      <c r="AC50" s="210">
        <v>10373</v>
      </c>
      <c r="AD50" s="210">
        <v>6342</v>
      </c>
      <c r="AE50" s="210" t="s">
        <v>673</v>
      </c>
      <c r="AF50" s="210">
        <v>2869</v>
      </c>
      <c r="AG50" s="210" t="s">
        <v>673</v>
      </c>
      <c r="AH50" s="210">
        <v>1162</v>
      </c>
      <c r="AI50" s="210" t="s">
        <v>673</v>
      </c>
      <c r="AJ50" s="210">
        <v>66</v>
      </c>
      <c r="AK50" s="211">
        <v>1798</v>
      </c>
    </row>
    <row r="51" spans="1:37" ht="15.75" customHeight="1" x14ac:dyDescent="0.2">
      <c r="A51" s="630" t="s">
        <v>701</v>
      </c>
      <c r="B51" s="397">
        <v>5114</v>
      </c>
      <c r="C51" s="365">
        <v>2396</v>
      </c>
      <c r="D51" s="365">
        <v>169</v>
      </c>
      <c r="E51" s="365">
        <v>500</v>
      </c>
      <c r="F51" s="367">
        <v>1727</v>
      </c>
      <c r="G51" s="95"/>
      <c r="H51" s="364">
        <v>146</v>
      </c>
      <c r="I51" s="363">
        <v>13.12</v>
      </c>
      <c r="J51" s="61"/>
      <c r="K51" s="364">
        <v>9</v>
      </c>
      <c r="L51" s="365">
        <v>146712</v>
      </c>
      <c r="M51" s="363">
        <v>78.334970740250313</v>
      </c>
      <c r="N51" s="380">
        <v>19686995</v>
      </c>
      <c r="O51" s="396">
        <v>87.6</v>
      </c>
      <c r="P51" s="363">
        <v>97</v>
      </c>
      <c r="Q51" s="61"/>
      <c r="R51" s="380">
        <v>185264</v>
      </c>
      <c r="S51" s="359">
        <v>99.1</v>
      </c>
      <c r="T51" s="606">
        <v>20996953</v>
      </c>
      <c r="U51" s="359">
        <v>91.7</v>
      </c>
      <c r="V51" s="396">
        <v>123.6</v>
      </c>
      <c r="W51" s="396">
        <v>28.2</v>
      </c>
      <c r="X51" s="396">
        <v>88.2</v>
      </c>
      <c r="Y51" s="363">
        <v>70.8</v>
      </c>
      <c r="Z51" s="61"/>
      <c r="AA51" s="350">
        <v>1219</v>
      </c>
      <c r="AB51" s="345">
        <v>83.885972108285486</v>
      </c>
      <c r="AC51" s="346">
        <v>3864</v>
      </c>
      <c r="AD51" s="346">
        <v>2150</v>
      </c>
      <c r="AE51" s="346" t="s">
        <v>673</v>
      </c>
      <c r="AF51" s="346">
        <v>1666</v>
      </c>
      <c r="AG51" s="346">
        <v>48</v>
      </c>
      <c r="AH51" s="346" t="s">
        <v>673</v>
      </c>
      <c r="AI51" s="346" t="s">
        <v>673</v>
      </c>
      <c r="AJ51" s="346">
        <v>20</v>
      </c>
      <c r="AK51" s="352">
        <v>422</v>
      </c>
    </row>
    <row r="52" spans="1:37" ht="15.75" customHeight="1" x14ac:dyDescent="0.2">
      <c r="A52" s="925" t="s">
        <v>700</v>
      </c>
      <c r="B52" s="320">
        <v>6968</v>
      </c>
      <c r="C52" s="207">
        <v>2364</v>
      </c>
      <c r="D52" s="288">
        <v>111.8</v>
      </c>
      <c r="E52" s="288">
        <v>251</v>
      </c>
      <c r="F52" s="209">
        <v>2001</v>
      </c>
      <c r="G52" s="291"/>
      <c r="H52" s="286">
        <v>153</v>
      </c>
      <c r="I52" s="289">
        <v>12.5</v>
      </c>
      <c r="J52" s="92"/>
      <c r="K52" s="286">
        <v>10</v>
      </c>
      <c r="L52" s="288">
        <v>169398</v>
      </c>
      <c r="M52" s="289">
        <v>83.9</v>
      </c>
      <c r="N52" s="613">
        <v>16680878</v>
      </c>
      <c r="O52" s="292">
        <v>91.4</v>
      </c>
      <c r="P52" s="289">
        <v>97.7</v>
      </c>
      <c r="Q52" s="61"/>
      <c r="R52" s="310">
        <v>190217</v>
      </c>
      <c r="S52" s="287">
        <v>98.6</v>
      </c>
      <c r="T52" s="607">
        <v>20096547</v>
      </c>
      <c r="U52" s="287">
        <v>92.3</v>
      </c>
      <c r="V52" s="292">
        <v>114.5</v>
      </c>
      <c r="W52" s="292">
        <v>35.700000000000003</v>
      </c>
      <c r="X52" s="292">
        <v>20.3</v>
      </c>
      <c r="Y52" s="289">
        <v>91.8</v>
      </c>
      <c r="Z52" s="61"/>
      <c r="AA52" s="281">
        <v>1073</v>
      </c>
      <c r="AB52" s="280">
        <v>85.6</v>
      </c>
      <c r="AC52" s="284">
        <v>4510</v>
      </c>
      <c r="AD52" s="284">
        <v>2308</v>
      </c>
      <c r="AE52" s="284">
        <v>94</v>
      </c>
      <c r="AF52" s="284">
        <v>1984</v>
      </c>
      <c r="AG52" s="284">
        <v>124</v>
      </c>
      <c r="AH52" s="284" t="s">
        <v>673</v>
      </c>
      <c r="AI52" s="284" t="s">
        <v>673</v>
      </c>
      <c r="AJ52" s="284">
        <v>29</v>
      </c>
      <c r="AK52" s="297">
        <v>963</v>
      </c>
    </row>
    <row r="53" spans="1:37" ht="15.75" customHeight="1" x14ac:dyDescent="0.2">
      <c r="A53" s="630" t="s">
        <v>233</v>
      </c>
      <c r="B53" s="397">
        <v>21709</v>
      </c>
      <c r="C53" s="365">
        <v>4347</v>
      </c>
      <c r="D53" s="365">
        <v>78</v>
      </c>
      <c r="E53" s="365">
        <v>274</v>
      </c>
      <c r="F53" s="367">
        <v>3995</v>
      </c>
      <c r="G53" s="291"/>
      <c r="H53" s="364">
        <v>828</v>
      </c>
      <c r="I53" s="363">
        <v>8.15</v>
      </c>
      <c r="J53" s="92"/>
      <c r="K53" s="364">
        <v>4</v>
      </c>
      <c r="L53" s="365">
        <v>385688</v>
      </c>
      <c r="M53" s="363">
        <v>80</v>
      </c>
      <c r="N53" s="380">
        <v>36339382</v>
      </c>
      <c r="O53" s="396">
        <v>89.1</v>
      </c>
      <c r="P53" s="363">
        <v>92.6</v>
      </c>
      <c r="Q53" s="61"/>
      <c r="R53" s="380">
        <v>481494</v>
      </c>
      <c r="S53" s="359">
        <v>99.9</v>
      </c>
      <c r="T53" s="606">
        <v>55235507</v>
      </c>
      <c r="U53" s="359">
        <v>92.4</v>
      </c>
      <c r="V53" s="396">
        <v>124.1</v>
      </c>
      <c r="W53" s="396">
        <v>19.100000000000001</v>
      </c>
      <c r="X53" s="396">
        <v>27.2</v>
      </c>
      <c r="Y53" s="363">
        <v>60</v>
      </c>
      <c r="Z53" s="61"/>
      <c r="AA53" s="350">
        <v>3944</v>
      </c>
      <c r="AB53" s="345">
        <v>90.095588235294116</v>
      </c>
      <c r="AC53" s="346">
        <v>5744</v>
      </c>
      <c r="AD53" s="346">
        <v>4057</v>
      </c>
      <c r="AE53" s="346" t="s">
        <v>673</v>
      </c>
      <c r="AF53" s="346">
        <v>1687</v>
      </c>
      <c r="AG53" s="346" t="s">
        <v>673</v>
      </c>
      <c r="AH53" s="346" t="s">
        <v>673</v>
      </c>
      <c r="AI53" s="346" t="s">
        <v>673</v>
      </c>
      <c r="AJ53" s="346">
        <v>28</v>
      </c>
      <c r="AK53" s="352">
        <v>797</v>
      </c>
    </row>
    <row r="54" spans="1:37" ht="15.75" customHeight="1" x14ac:dyDescent="0.2">
      <c r="A54" s="925" t="s">
        <v>699</v>
      </c>
      <c r="B54" s="320">
        <v>5493</v>
      </c>
      <c r="C54" s="288">
        <v>1831</v>
      </c>
      <c r="D54" s="288">
        <v>92</v>
      </c>
      <c r="E54" s="288">
        <v>235</v>
      </c>
      <c r="F54" s="290">
        <v>1503</v>
      </c>
      <c r="G54" s="291"/>
      <c r="H54" s="286">
        <v>340</v>
      </c>
      <c r="I54" s="289">
        <v>9.4</v>
      </c>
      <c r="J54" s="92"/>
      <c r="K54" s="286">
        <v>9</v>
      </c>
      <c r="L54" s="288">
        <v>196777</v>
      </c>
      <c r="M54" s="289">
        <v>88</v>
      </c>
      <c r="N54" s="613">
        <v>18921113</v>
      </c>
      <c r="O54" s="292">
        <v>87.5</v>
      </c>
      <c r="P54" s="289">
        <v>93</v>
      </c>
      <c r="Q54" s="61"/>
      <c r="R54" s="310">
        <v>222099</v>
      </c>
      <c r="S54" s="287">
        <v>99.3</v>
      </c>
      <c r="T54" s="607">
        <v>21651269</v>
      </c>
      <c r="U54" s="287">
        <v>89.7</v>
      </c>
      <c r="V54" s="292">
        <v>108.6</v>
      </c>
      <c r="W54" s="292">
        <v>8.5</v>
      </c>
      <c r="X54" s="292">
        <v>100</v>
      </c>
      <c r="Y54" s="289">
        <v>33</v>
      </c>
      <c r="Z54" s="61"/>
      <c r="AA54" s="281">
        <v>749</v>
      </c>
      <c r="AB54" s="280">
        <v>93.98</v>
      </c>
      <c r="AC54" s="210">
        <v>4570</v>
      </c>
      <c r="AD54" s="284">
        <v>3565</v>
      </c>
      <c r="AE54" s="284" t="s">
        <v>673</v>
      </c>
      <c r="AF54" s="284">
        <v>1005</v>
      </c>
      <c r="AG54" s="284" t="s">
        <v>673</v>
      </c>
      <c r="AH54" s="284" t="s">
        <v>673</v>
      </c>
      <c r="AI54" s="284" t="s">
        <v>673</v>
      </c>
      <c r="AJ54" s="284">
        <v>13</v>
      </c>
      <c r="AK54" s="297">
        <v>421</v>
      </c>
    </row>
    <row r="55" spans="1:37" ht="15.75" customHeight="1" x14ac:dyDescent="0.2">
      <c r="A55" s="630" t="s">
        <v>270</v>
      </c>
      <c r="B55" s="397">
        <v>9979</v>
      </c>
      <c r="C55" s="365">
        <v>3958</v>
      </c>
      <c r="D55" s="365">
        <v>74</v>
      </c>
      <c r="E55" s="365">
        <v>357</v>
      </c>
      <c r="F55" s="367">
        <v>3527</v>
      </c>
      <c r="G55" s="95"/>
      <c r="H55" s="364">
        <v>679</v>
      </c>
      <c r="I55" s="363">
        <v>6.73</v>
      </c>
      <c r="J55" s="61"/>
      <c r="K55" s="364">
        <v>1</v>
      </c>
      <c r="L55" s="365">
        <v>342152</v>
      </c>
      <c r="M55" s="363">
        <v>73.099999999999994</v>
      </c>
      <c r="N55" s="380">
        <v>35632028</v>
      </c>
      <c r="O55" s="396">
        <v>86</v>
      </c>
      <c r="P55" s="363">
        <v>83.6</v>
      </c>
      <c r="Q55" s="61"/>
      <c r="R55" s="380">
        <v>448069</v>
      </c>
      <c r="S55" s="359">
        <v>95.7</v>
      </c>
      <c r="T55" s="606">
        <v>47324499</v>
      </c>
      <c r="U55" s="359">
        <v>93.6</v>
      </c>
      <c r="V55" s="396">
        <v>112.8</v>
      </c>
      <c r="W55" s="396">
        <v>23.6</v>
      </c>
      <c r="X55" s="396">
        <v>44</v>
      </c>
      <c r="Y55" s="363">
        <v>55.4</v>
      </c>
      <c r="Z55" s="61"/>
      <c r="AA55" s="350">
        <v>3348</v>
      </c>
      <c r="AB55" s="345">
        <v>91.45</v>
      </c>
      <c r="AC55" s="346">
        <f>SUM(AD55:AI55)</f>
        <v>5296</v>
      </c>
      <c r="AD55" s="346">
        <v>3227</v>
      </c>
      <c r="AE55" s="346" t="s">
        <v>673</v>
      </c>
      <c r="AF55" s="346">
        <v>2069</v>
      </c>
      <c r="AG55" s="346" t="s">
        <v>673</v>
      </c>
      <c r="AH55" s="346" t="s">
        <v>673</v>
      </c>
      <c r="AI55" s="346" t="s">
        <v>770</v>
      </c>
      <c r="AJ55" s="346">
        <v>67</v>
      </c>
      <c r="AK55" s="352">
        <v>1824</v>
      </c>
    </row>
    <row r="56" spans="1:37" ht="15.75" customHeight="1" x14ac:dyDescent="0.2">
      <c r="A56" s="925" t="s">
        <v>289</v>
      </c>
      <c r="B56" s="228">
        <v>7225</v>
      </c>
      <c r="C56" s="207">
        <v>2582.279</v>
      </c>
      <c r="D56" s="207">
        <v>152.44</v>
      </c>
      <c r="E56" s="207">
        <v>308.66899999999998</v>
      </c>
      <c r="F56" s="209">
        <v>2121.17</v>
      </c>
      <c r="G56" s="95"/>
      <c r="H56" s="206">
        <v>404</v>
      </c>
      <c r="I56" s="205">
        <v>13.3</v>
      </c>
      <c r="J56" s="61"/>
      <c r="K56" s="206">
        <v>7</v>
      </c>
      <c r="L56" s="207">
        <v>201688</v>
      </c>
      <c r="M56" s="205">
        <v>76.900000000000006</v>
      </c>
      <c r="N56" s="617">
        <v>20499824</v>
      </c>
      <c r="O56" s="83">
        <v>90.5</v>
      </c>
      <c r="P56" s="205">
        <v>85</v>
      </c>
      <c r="Q56" s="61"/>
      <c r="R56" s="513">
        <v>254020</v>
      </c>
      <c r="S56" s="204">
        <v>96.9</v>
      </c>
      <c r="T56" s="609">
        <v>28124524</v>
      </c>
      <c r="U56" s="204">
        <v>88.2</v>
      </c>
      <c r="V56" s="83">
        <v>110.71775450751909</v>
      </c>
      <c r="W56" s="83">
        <v>7</v>
      </c>
      <c r="X56" s="83">
        <v>0.1</v>
      </c>
      <c r="Y56" s="205">
        <v>41.5</v>
      </c>
      <c r="Z56" s="61"/>
      <c r="AA56" s="201">
        <v>1637</v>
      </c>
      <c r="AB56" s="192">
        <v>82.1</v>
      </c>
      <c r="AC56" s="210">
        <v>11169</v>
      </c>
      <c r="AD56" s="210">
        <v>6981</v>
      </c>
      <c r="AE56" s="210">
        <v>0</v>
      </c>
      <c r="AF56" s="210">
        <v>3393</v>
      </c>
      <c r="AG56" s="210">
        <v>0</v>
      </c>
      <c r="AH56" s="210">
        <v>795</v>
      </c>
      <c r="AI56" s="210">
        <v>0</v>
      </c>
      <c r="AJ56" s="210">
        <v>19</v>
      </c>
      <c r="AK56" s="211">
        <v>608</v>
      </c>
    </row>
    <row r="57" spans="1:37" ht="15.75" customHeight="1" x14ac:dyDescent="0.2">
      <c r="A57" s="630" t="s">
        <v>235</v>
      </c>
      <c r="B57" s="397">
        <v>7552</v>
      </c>
      <c r="C57" s="365">
        <v>2835</v>
      </c>
      <c r="D57" s="365">
        <v>42</v>
      </c>
      <c r="E57" s="365">
        <v>410</v>
      </c>
      <c r="F57" s="367">
        <v>2383</v>
      </c>
      <c r="G57" s="95"/>
      <c r="H57" s="364">
        <v>296</v>
      </c>
      <c r="I57" s="363">
        <v>9.1</v>
      </c>
      <c r="J57" s="61"/>
      <c r="K57" s="364">
        <v>4</v>
      </c>
      <c r="L57" s="365">
        <v>270515</v>
      </c>
      <c r="M57" s="363">
        <v>63.5</v>
      </c>
      <c r="N57" s="380">
        <v>27499812</v>
      </c>
      <c r="O57" s="396">
        <v>74.900000000000006</v>
      </c>
      <c r="P57" s="363">
        <v>87</v>
      </c>
      <c r="Q57" s="61"/>
      <c r="R57" s="380">
        <v>414936</v>
      </c>
      <c r="S57" s="359">
        <v>99.4</v>
      </c>
      <c r="T57" s="606">
        <v>45794323</v>
      </c>
      <c r="U57" s="359">
        <v>92.7</v>
      </c>
      <c r="V57" s="396">
        <v>119.1</v>
      </c>
      <c r="W57" s="396">
        <v>12.2</v>
      </c>
      <c r="X57" s="396">
        <v>22.5</v>
      </c>
      <c r="Y57" s="363">
        <v>36.5</v>
      </c>
      <c r="Z57" s="61"/>
      <c r="AA57" s="350">
        <v>3509</v>
      </c>
      <c r="AB57" s="345">
        <v>84.86</v>
      </c>
      <c r="AC57" s="346">
        <v>8821</v>
      </c>
      <c r="AD57" s="346">
        <v>4046</v>
      </c>
      <c r="AE57" s="346" t="s">
        <v>673</v>
      </c>
      <c r="AF57" s="346">
        <v>4635</v>
      </c>
      <c r="AG57" s="346" t="s">
        <v>673</v>
      </c>
      <c r="AH57" s="346">
        <v>140</v>
      </c>
      <c r="AI57" s="346" t="s">
        <v>673</v>
      </c>
      <c r="AJ57" s="346">
        <v>44</v>
      </c>
      <c r="AK57" s="352">
        <v>1406</v>
      </c>
    </row>
    <row r="58" spans="1:37" ht="15.75" customHeight="1" x14ac:dyDescent="0.2">
      <c r="A58" s="925" t="s">
        <v>280</v>
      </c>
      <c r="B58" s="228">
        <v>6640</v>
      </c>
      <c r="C58" s="288">
        <v>2342</v>
      </c>
      <c r="D58" s="288">
        <v>147</v>
      </c>
      <c r="E58" s="288">
        <v>325</v>
      </c>
      <c r="F58" s="290">
        <v>1870</v>
      </c>
      <c r="G58" s="291"/>
      <c r="H58" s="286">
        <v>338</v>
      </c>
      <c r="I58" s="289">
        <v>7.64</v>
      </c>
      <c r="J58" s="92"/>
      <c r="K58" s="286">
        <v>4</v>
      </c>
      <c r="L58" s="288">
        <v>322460</v>
      </c>
      <c r="M58" s="289">
        <v>63</v>
      </c>
      <c r="N58" s="613">
        <v>33617495</v>
      </c>
      <c r="O58" s="292">
        <v>74.900000000000006</v>
      </c>
      <c r="P58" s="289">
        <v>87.2</v>
      </c>
      <c r="Q58" s="61"/>
      <c r="R58" s="310">
        <v>480293</v>
      </c>
      <c r="S58" s="287">
        <v>96.94</v>
      </c>
      <c r="T58" s="610">
        <v>47678772</v>
      </c>
      <c r="U58" s="287">
        <v>95.33</v>
      </c>
      <c r="V58" s="292">
        <v>104.13</v>
      </c>
      <c r="W58" s="292">
        <v>21.6</v>
      </c>
      <c r="X58" s="292">
        <v>90.2</v>
      </c>
      <c r="Y58" s="289">
        <v>79.5</v>
      </c>
      <c r="Z58" s="61"/>
      <c r="AA58" s="281">
        <v>3538</v>
      </c>
      <c r="AB58" s="280">
        <v>85.35</v>
      </c>
      <c r="AC58" s="284">
        <v>6990</v>
      </c>
      <c r="AD58" s="284">
        <v>4531</v>
      </c>
      <c r="AE58" s="284" t="s">
        <v>673</v>
      </c>
      <c r="AF58" s="284">
        <v>2459</v>
      </c>
      <c r="AG58" s="284" t="s">
        <v>673</v>
      </c>
      <c r="AH58" s="284" t="s">
        <v>673</v>
      </c>
      <c r="AI58" s="284" t="s">
        <v>673</v>
      </c>
      <c r="AJ58" s="284">
        <v>79</v>
      </c>
      <c r="AK58" s="297">
        <v>2370</v>
      </c>
    </row>
    <row r="59" spans="1:37" ht="15.75" customHeight="1" x14ac:dyDescent="0.2">
      <c r="A59" s="630" t="s">
        <v>281</v>
      </c>
      <c r="B59" s="397">
        <v>9285</v>
      </c>
      <c r="C59" s="365">
        <v>2286</v>
      </c>
      <c r="D59" s="365">
        <v>44</v>
      </c>
      <c r="E59" s="365">
        <v>269</v>
      </c>
      <c r="F59" s="367">
        <v>1973</v>
      </c>
      <c r="G59" s="95"/>
      <c r="H59" s="364">
        <v>729</v>
      </c>
      <c r="I59" s="363">
        <v>8.56</v>
      </c>
      <c r="J59" s="61"/>
      <c r="K59" s="364">
        <v>3</v>
      </c>
      <c r="L59" s="365">
        <v>206374</v>
      </c>
      <c r="M59" s="363">
        <v>62.9</v>
      </c>
      <c r="N59" s="380">
        <v>21187755</v>
      </c>
      <c r="O59" s="396">
        <v>61.2</v>
      </c>
      <c r="P59" s="363">
        <v>78.433000000000007</v>
      </c>
      <c r="Q59" s="61"/>
      <c r="R59" s="380">
        <v>312958</v>
      </c>
      <c r="S59" s="359">
        <v>96.5</v>
      </c>
      <c r="T59" s="606">
        <v>36222772</v>
      </c>
      <c r="U59" s="359">
        <v>93.4</v>
      </c>
      <c r="V59" s="396">
        <v>123.9</v>
      </c>
      <c r="W59" s="396">
        <v>18.2</v>
      </c>
      <c r="X59" s="396">
        <v>34.5</v>
      </c>
      <c r="Y59" s="363">
        <v>78.2</v>
      </c>
      <c r="Z59" s="61"/>
      <c r="AA59" s="350">
        <v>1837</v>
      </c>
      <c r="AB59" s="345">
        <v>85.68</v>
      </c>
      <c r="AC59" s="346">
        <v>7148</v>
      </c>
      <c r="AD59" s="346">
        <v>4973</v>
      </c>
      <c r="AE59" s="346" t="s">
        <v>673</v>
      </c>
      <c r="AF59" s="346">
        <v>2175</v>
      </c>
      <c r="AG59" s="346" t="s">
        <v>673</v>
      </c>
      <c r="AH59" s="346" t="s">
        <v>673</v>
      </c>
      <c r="AI59" s="346" t="s">
        <v>673</v>
      </c>
      <c r="AJ59" s="346">
        <v>20</v>
      </c>
      <c r="AK59" s="352">
        <v>654</v>
      </c>
    </row>
    <row r="60" spans="1:37" ht="15.75" customHeight="1" x14ac:dyDescent="0.2">
      <c r="A60" s="925" t="s">
        <v>287</v>
      </c>
      <c r="B60" s="320">
        <v>9077</v>
      </c>
      <c r="C60" s="288">
        <v>2757</v>
      </c>
      <c r="D60" s="288">
        <v>55</v>
      </c>
      <c r="E60" s="288">
        <v>330</v>
      </c>
      <c r="F60" s="290">
        <v>2372</v>
      </c>
      <c r="G60" s="291"/>
      <c r="H60" s="286">
        <v>437</v>
      </c>
      <c r="I60" s="289">
        <v>7.6</v>
      </c>
      <c r="J60" s="92"/>
      <c r="K60" s="286">
        <v>3</v>
      </c>
      <c r="L60" s="288">
        <v>251242</v>
      </c>
      <c r="M60" s="289">
        <v>82.5</v>
      </c>
      <c r="N60" s="613">
        <v>23491734</v>
      </c>
      <c r="O60" s="292">
        <v>89.3</v>
      </c>
      <c r="P60" s="289">
        <v>95.5</v>
      </c>
      <c r="Q60" s="61"/>
      <c r="R60" s="310">
        <v>274939</v>
      </c>
      <c r="S60" s="287">
        <v>95.9</v>
      </c>
      <c r="T60" s="610">
        <v>24893343</v>
      </c>
      <c r="U60" s="287">
        <v>88.5</v>
      </c>
      <c r="V60" s="292">
        <v>102.3</v>
      </c>
      <c r="W60" s="292">
        <v>23.5</v>
      </c>
      <c r="X60" s="292">
        <v>61.2</v>
      </c>
      <c r="Y60" s="289">
        <v>70</v>
      </c>
      <c r="Z60" s="61"/>
      <c r="AA60" s="281">
        <v>2270</v>
      </c>
      <c r="AB60" s="280">
        <v>89</v>
      </c>
      <c r="AC60" s="284">
        <v>8042</v>
      </c>
      <c r="AD60" s="284">
        <v>4366</v>
      </c>
      <c r="AE60" s="284" t="s">
        <v>673</v>
      </c>
      <c r="AF60" s="284">
        <v>2967</v>
      </c>
      <c r="AG60" s="284">
        <v>699</v>
      </c>
      <c r="AH60" s="284" t="s">
        <v>673</v>
      </c>
      <c r="AI60" s="284" t="s">
        <v>673</v>
      </c>
      <c r="AJ60" s="284">
        <v>16</v>
      </c>
      <c r="AK60" s="297">
        <v>687</v>
      </c>
    </row>
    <row r="61" spans="1:37" ht="15.75" customHeight="1" x14ac:dyDescent="0.2">
      <c r="A61" s="630" t="s">
        <v>384</v>
      </c>
      <c r="B61" s="403">
        <v>6349</v>
      </c>
      <c r="C61" s="365">
        <v>2309</v>
      </c>
      <c r="D61" s="365">
        <v>162</v>
      </c>
      <c r="E61" s="365">
        <v>206</v>
      </c>
      <c r="F61" s="379">
        <v>1941</v>
      </c>
      <c r="G61" s="95"/>
      <c r="H61" s="376">
        <v>508</v>
      </c>
      <c r="I61" s="363">
        <v>10.08</v>
      </c>
      <c r="J61" s="61"/>
      <c r="K61" s="376">
        <v>11</v>
      </c>
      <c r="L61" s="365">
        <v>394114</v>
      </c>
      <c r="M61" s="363">
        <v>94.1</v>
      </c>
      <c r="N61" s="380">
        <v>37902772</v>
      </c>
      <c r="O61" s="396">
        <v>80.97</v>
      </c>
      <c r="P61" s="363">
        <v>97.6</v>
      </c>
      <c r="Q61" s="61"/>
      <c r="R61" s="491">
        <v>404158</v>
      </c>
      <c r="S61" s="359">
        <v>97.85</v>
      </c>
      <c r="T61" s="381">
        <v>39003051</v>
      </c>
      <c r="U61" s="359">
        <v>87</v>
      </c>
      <c r="V61" s="430">
        <v>110.92985911450472</v>
      </c>
      <c r="W61" s="396">
        <v>18</v>
      </c>
      <c r="X61" s="396">
        <v>10.199999999999999</v>
      </c>
      <c r="Y61" s="363">
        <v>37.26</v>
      </c>
      <c r="Z61" s="61"/>
      <c r="AA61" s="357">
        <v>1891</v>
      </c>
      <c r="AB61" s="345">
        <v>79.22</v>
      </c>
      <c r="AC61" s="346">
        <f>SUM(AD61:AI61)</f>
        <v>16298</v>
      </c>
      <c r="AD61" s="346">
        <v>9314</v>
      </c>
      <c r="AE61" s="346" t="s">
        <v>673</v>
      </c>
      <c r="AF61" s="346">
        <v>6605</v>
      </c>
      <c r="AG61" s="346">
        <v>379</v>
      </c>
      <c r="AH61" s="346" t="s">
        <v>673</v>
      </c>
      <c r="AI61" s="373" t="s">
        <v>673</v>
      </c>
      <c r="AJ61" s="346">
        <v>23</v>
      </c>
      <c r="AK61" s="352">
        <v>844</v>
      </c>
    </row>
    <row r="62" spans="1:37" ht="15.75" customHeight="1" x14ac:dyDescent="0.2">
      <c r="A62" s="925" t="s">
        <v>698</v>
      </c>
      <c r="B62" s="93">
        <v>4020</v>
      </c>
      <c r="C62" s="288">
        <v>2126</v>
      </c>
      <c r="D62" s="288">
        <v>109</v>
      </c>
      <c r="E62" s="288">
        <v>212</v>
      </c>
      <c r="F62" s="290">
        <v>1805</v>
      </c>
      <c r="G62" s="291"/>
      <c r="H62" s="303">
        <v>417</v>
      </c>
      <c r="I62" s="289">
        <v>16.5</v>
      </c>
      <c r="J62" s="92"/>
      <c r="K62" s="303">
        <v>4</v>
      </c>
      <c r="L62" s="288">
        <v>146196</v>
      </c>
      <c r="M62" s="289">
        <v>58.5</v>
      </c>
      <c r="N62" s="310">
        <v>14125521</v>
      </c>
      <c r="O62" s="287">
        <v>96.9</v>
      </c>
      <c r="P62" s="289">
        <v>76.5</v>
      </c>
      <c r="Q62" s="76"/>
      <c r="R62" s="310">
        <v>245359</v>
      </c>
      <c r="S62" s="287">
        <v>98.2</v>
      </c>
      <c r="T62" s="293">
        <v>24871537</v>
      </c>
      <c r="U62" s="287">
        <v>86.3</v>
      </c>
      <c r="V62" s="92">
        <v>117.5</v>
      </c>
      <c r="W62" s="292">
        <v>6.6</v>
      </c>
      <c r="X62" s="292">
        <v>45.9</v>
      </c>
      <c r="Y62" s="289">
        <v>11.5</v>
      </c>
      <c r="Z62" s="61"/>
      <c r="AA62" s="308">
        <v>1108</v>
      </c>
      <c r="AB62" s="280">
        <v>84.3</v>
      </c>
      <c r="AC62" s="284">
        <v>9121</v>
      </c>
      <c r="AD62" s="284">
        <v>5329</v>
      </c>
      <c r="AE62" s="284" t="s">
        <v>673</v>
      </c>
      <c r="AF62" s="284">
        <v>3512</v>
      </c>
      <c r="AG62" s="284">
        <v>280</v>
      </c>
      <c r="AH62" s="284" t="s">
        <v>673</v>
      </c>
      <c r="AI62" s="284">
        <v>0</v>
      </c>
      <c r="AJ62" s="284">
        <v>35</v>
      </c>
      <c r="AK62" s="297">
        <v>761</v>
      </c>
    </row>
    <row r="63" spans="1:37" ht="15.75" customHeight="1" x14ac:dyDescent="0.2">
      <c r="A63" s="630" t="s">
        <v>282</v>
      </c>
      <c r="B63" s="403">
        <v>7759</v>
      </c>
      <c r="C63" s="365">
        <v>2844</v>
      </c>
      <c r="D63" s="365">
        <v>131</v>
      </c>
      <c r="E63" s="365">
        <v>252</v>
      </c>
      <c r="F63" s="379">
        <v>2461</v>
      </c>
      <c r="G63" s="95"/>
      <c r="H63" s="376">
        <v>763</v>
      </c>
      <c r="I63" s="363">
        <v>14.7</v>
      </c>
      <c r="J63" s="61"/>
      <c r="K63" s="376">
        <v>5</v>
      </c>
      <c r="L63" s="365">
        <v>303149</v>
      </c>
      <c r="M63" s="363">
        <v>63.4</v>
      </c>
      <c r="N63" s="380">
        <v>33076902</v>
      </c>
      <c r="O63" s="396">
        <v>78.3</v>
      </c>
      <c r="P63" s="363">
        <v>82.2</v>
      </c>
      <c r="Q63" s="61"/>
      <c r="R63" s="491">
        <v>475595</v>
      </c>
      <c r="S63" s="359">
        <v>99.82</v>
      </c>
      <c r="T63" s="381">
        <v>45040266</v>
      </c>
      <c r="U63" s="359">
        <v>88.76</v>
      </c>
      <c r="V63" s="430">
        <v>106.7</v>
      </c>
      <c r="W63" s="396">
        <v>15.1</v>
      </c>
      <c r="X63" s="396">
        <v>1.9</v>
      </c>
      <c r="Y63" s="363">
        <v>71.3</v>
      </c>
      <c r="Z63" s="61"/>
      <c r="AA63" s="357">
        <v>3834</v>
      </c>
      <c r="AB63" s="345">
        <v>83.6</v>
      </c>
      <c r="AC63" s="346">
        <v>14097</v>
      </c>
      <c r="AD63" s="346">
        <v>5377</v>
      </c>
      <c r="AE63" s="346" t="s">
        <v>673</v>
      </c>
      <c r="AF63" s="346">
        <v>8614</v>
      </c>
      <c r="AG63" s="346">
        <v>106</v>
      </c>
      <c r="AH63" s="346" t="s">
        <v>673</v>
      </c>
      <c r="AI63" s="373" t="s">
        <v>673</v>
      </c>
      <c r="AJ63" s="346">
        <v>25</v>
      </c>
      <c r="AK63" s="352">
        <v>880</v>
      </c>
    </row>
    <row r="64" spans="1:37" ht="15.75" customHeight="1" x14ac:dyDescent="0.2">
      <c r="A64" s="925" t="s">
        <v>241</v>
      </c>
      <c r="B64" s="93">
        <v>8754</v>
      </c>
      <c r="C64" s="288">
        <v>3109</v>
      </c>
      <c r="D64" s="288">
        <v>114</v>
      </c>
      <c r="E64" s="288">
        <v>335</v>
      </c>
      <c r="F64" s="290">
        <v>2660</v>
      </c>
      <c r="G64" s="291"/>
      <c r="H64" s="303">
        <v>524</v>
      </c>
      <c r="I64" s="289">
        <v>23.6</v>
      </c>
      <c r="J64" s="92"/>
      <c r="K64" s="303">
        <v>6</v>
      </c>
      <c r="L64" s="288">
        <v>362732</v>
      </c>
      <c r="M64" s="289">
        <v>90.2</v>
      </c>
      <c r="N64" s="310">
        <v>36344741</v>
      </c>
      <c r="O64" s="287">
        <v>81.2</v>
      </c>
      <c r="P64" s="289">
        <v>98.5</v>
      </c>
      <c r="Q64" s="76"/>
      <c r="R64" s="310">
        <v>395498</v>
      </c>
      <c r="S64" s="287">
        <v>99.5</v>
      </c>
      <c r="T64" s="293">
        <v>43499176</v>
      </c>
      <c r="U64" s="287">
        <v>89.4</v>
      </c>
      <c r="V64" s="92">
        <v>123.09</v>
      </c>
      <c r="W64" s="292">
        <v>11.5</v>
      </c>
      <c r="X64" s="292">
        <v>6.6</v>
      </c>
      <c r="Y64" s="289">
        <v>79.5</v>
      </c>
      <c r="Z64" s="61"/>
      <c r="AA64" s="308">
        <v>2704</v>
      </c>
      <c r="AB64" s="280">
        <v>85.48</v>
      </c>
      <c r="AC64" s="284">
        <v>9885</v>
      </c>
      <c r="AD64" s="284">
        <v>5499</v>
      </c>
      <c r="AE64" s="284" t="s">
        <v>673</v>
      </c>
      <c r="AF64" s="284">
        <v>4386</v>
      </c>
      <c r="AG64" s="284" t="s">
        <v>673</v>
      </c>
      <c r="AH64" s="284" t="s">
        <v>673</v>
      </c>
      <c r="AI64" s="284" t="s">
        <v>673</v>
      </c>
      <c r="AJ64" s="284">
        <v>6</v>
      </c>
      <c r="AK64" s="297">
        <v>246</v>
      </c>
    </row>
    <row r="65" spans="1:37" ht="15.75" customHeight="1" x14ac:dyDescent="0.2">
      <c r="A65" s="630" t="s">
        <v>272</v>
      </c>
      <c r="B65" s="403">
        <f>8423+47</f>
        <v>8470</v>
      </c>
      <c r="C65" s="365">
        <v>3038.69</v>
      </c>
      <c r="D65" s="365">
        <v>100.13</v>
      </c>
      <c r="E65" s="365">
        <v>285.54000000000002</v>
      </c>
      <c r="F65" s="367">
        <v>2653.02</v>
      </c>
      <c r="G65" s="95"/>
      <c r="H65" s="376">
        <v>674</v>
      </c>
      <c r="I65" s="363">
        <v>7.8</v>
      </c>
      <c r="J65" s="61"/>
      <c r="K65" s="376">
        <v>3</v>
      </c>
      <c r="L65" s="365">
        <v>471800</v>
      </c>
      <c r="M65" s="363">
        <v>79.3</v>
      </c>
      <c r="N65" s="380">
        <v>55018761</v>
      </c>
      <c r="O65" s="396">
        <v>91.3</v>
      </c>
      <c r="P65" s="363">
        <v>93.8</v>
      </c>
      <c r="Q65" s="61"/>
      <c r="R65" s="491">
        <v>575600</v>
      </c>
      <c r="S65" s="359">
        <v>96.8</v>
      </c>
      <c r="T65" s="381">
        <v>59533620</v>
      </c>
      <c r="U65" s="359">
        <v>92.3</v>
      </c>
      <c r="V65" s="430">
        <v>112</v>
      </c>
      <c r="W65" s="396" t="s">
        <v>893</v>
      </c>
      <c r="X65" s="396">
        <v>4.3</v>
      </c>
      <c r="Y65" s="363">
        <v>47.5</v>
      </c>
      <c r="Z65" s="61"/>
      <c r="AA65" s="357">
        <v>4810</v>
      </c>
      <c r="AB65" s="345">
        <v>81.599999999999994</v>
      </c>
      <c r="AC65" s="346">
        <f>SUM(AD65:AI65)</f>
        <v>16763</v>
      </c>
      <c r="AD65" s="346">
        <v>11057</v>
      </c>
      <c r="AE65" s="346" t="s">
        <v>673</v>
      </c>
      <c r="AF65" s="346">
        <v>4832</v>
      </c>
      <c r="AG65" s="346">
        <v>122</v>
      </c>
      <c r="AH65" s="346">
        <v>752</v>
      </c>
      <c r="AI65" s="346" t="s">
        <v>673</v>
      </c>
      <c r="AJ65" s="346">
        <v>44</v>
      </c>
      <c r="AK65" s="352">
        <v>1141</v>
      </c>
    </row>
    <row r="66" spans="1:37" ht="15.75" customHeight="1" thickBot="1" x14ac:dyDescent="0.25">
      <c r="A66" s="925" t="s">
        <v>554</v>
      </c>
      <c r="B66" s="93">
        <v>1899</v>
      </c>
      <c r="C66" s="288">
        <v>497</v>
      </c>
      <c r="D66" s="288">
        <v>31</v>
      </c>
      <c r="E66" s="288">
        <v>52</v>
      </c>
      <c r="F66" s="290">
        <v>414</v>
      </c>
      <c r="G66" s="291"/>
      <c r="H66" s="286">
        <v>165</v>
      </c>
      <c r="I66" s="289">
        <v>5.72</v>
      </c>
      <c r="J66" s="92"/>
      <c r="K66" s="286">
        <v>0</v>
      </c>
      <c r="L66" s="288">
        <v>321094</v>
      </c>
      <c r="M66" s="289">
        <v>98.18</v>
      </c>
      <c r="N66" s="310">
        <v>35602767</v>
      </c>
      <c r="O66" s="292">
        <v>99.99</v>
      </c>
      <c r="P66" s="289">
        <v>98.42</v>
      </c>
      <c r="Q66" s="61"/>
      <c r="R66" s="310">
        <v>316971</v>
      </c>
      <c r="S66" s="287">
        <v>100</v>
      </c>
      <c r="T66" s="293">
        <v>37148348</v>
      </c>
      <c r="U66" s="287">
        <v>96.61</v>
      </c>
      <c r="V66" s="292">
        <v>121.3</v>
      </c>
      <c r="W66" s="292">
        <v>6.3</v>
      </c>
      <c r="X66" s="292" t="s">
        <v>673</v>
      </c>
      <c r="Y66" s="289">
        <v>91.3</v>
      </c>
      <c r="Z66" s="61"/>
      <c r="AA66" s="281">
        <v>2897</v>
      </c>
      <c r="AB66" s="280">
        <v>59.2</v>
      </c>
      <c r="AC66" s="284">
        <v>8368</v>
      </c>
      <c r="AD66" s="284">
        <v>5605</v>
      </c>
      <c r="AE66" s="284" t="s">
        <v>673</v>
      </c>
      <c r="AF66" s="284">
        <v>2628</v>
      </c>
      <c r="AG66" s="284">
        <v>135</v>
      </c>
      <c r="AH66" s="284" t="s">
        <v>673</v>
      </c>
      <c r="AI66" s="284" t="s">
        <v>673</v>
      </c>
      <c r="AJ66" s="284">
        <v>16</v>
      </c>
      <c r="AK66" s="297">
        <v>692</v>
      </c>
    </row>
    <row r="67" spans="1:37" s="1057" customFormat="1" ht="15" customHeight="1" thickTop="1" x14ac:dyDescent="0.2">
      <c r="A67" s="1042" t="s">
        <v>555</v>
      </c>
      <c r="B67" s="839">
        <f>SUM(B7:B66)</f>
        <v>442205</v>
      </c>
      <c r="C67" s="836">
        <f>SUM(C7:C66)</f>
        <v>136474.33900000001</v>
      </c>
      <c r="D67" s="836">
        <f>SUM(D7:D66)</f>
        <v>4894.1160000000009</v>
      </c>
      <c r="E67" s="836">
        <f>SUM(E7:E66)</f>
        <v>13347.469000000001</v>
      </c>
      <c r="F67" s="839">
        <f>SUM(F7:F66)</f>
        <v>118262.98999999999</v>
      </c>
      <c r="G67" s="1044"/>
      <c r="H67" s="1045">
        <f>SUM(H7:H66)</f>
        <v>24302</v>
      </c>
      <c r="I67" s="1046">
        <f>SUM(I7:I66)</f>
        <v>639.35899999999981</v>
      </c>
      <c r="J67" s="1047"/>
      <c r="K67" s="1045">
        <f>SUM(K7:K66)</f>
        <v>217</v>
      </c>
      <c r="L67" s="836">
        <f>SUM(L7:L66)</f>
        <v>18941684</v>
      </c>
      <c r="M67" s="838" t="s">
        <v>614</v>
      </c>
      <c r="N67" s="1048">
        <f>SUM(N7:N66)</f>
        <v>1990909621</v>
      </c>
      <c r="O67" s="836" t="s">
        <v>614</v>
      </c>
      <c r="P67" s="1049" t="s">
        <v>564</v>
      </c>
      <c r="Q67" s="140"/>
      <c r="R67" s="1050">
        <f>SUM(R7:R66)</f>
        <v>21822726</v>
      </c>
      <c r="S67" s="836" t="s">
        <v>564</v>
      </c>
      <c r="T67" s="1051">
        <f>SUM(T7:T66)</f>
        <v>2256627815</v>
      </c>
      <c r="U67" s="836" t="s">
        <v>564</v>
      </c>
      <c r="V67" s="836">
        <f>SUM(V7:V66)</f>
        <v>6872.7220075936348</v>
      </c>
      <c r="W67" s="1052" t="s">
        <v>564</v>
      </c>
      <c r="X67" s="1052" t="s">
        <v>564</v>
      </c>
      <c r="Y67" s="838" t="s">
        <v>564</v>
      </c>
      <c r="Z67" s="140"/>
      <c r="AA67" s="1053">
        <f>SUM(AA7:AA66)</f>
        <v>159434</v>
      </c>
      <c r="AB67" s="1054">
        <f t="shared" ref="AB67:AI67" si="0">SUM(AB7:AB66)</f>
        <v>5132.4388851188824</v>
      </c>
      <c r="AC67" s="1055">
        <f t="shared" si="0"/>
        <v>538331</v>
      </c>
      <c r="AD67" s="1055">
        <f t="shared" si="0"/>
        <v>229344</v>
      </c>
      <c r="AE67" s="1055">
        <f>SUM(AE7:AE66)</f>
        <v>193</v>
      </c>
      <c r="AF67" s="1055">
        <f t="shared" si="0"/>
        <v>195975</v>
      </c>
      <c r="AG67" s="1055">
        <f t="shared" si="0"/>
        <v>20598</v>
      </c>
      <c r="AH67" s="1055">
        <f t="shared" si="0"/>
        <v>91795</v>
      </c>
      <c r="AI67" s="1055">
        <f t="shared" si="0"/>
        <v>120</v>
      </c>
      <c r="AJ67" s="1055">
        <f>SUM(AJ7:AJ66)</f>
        <v>1697</v>
      </c>
      <c r="AK67" s="1056">
        <f>SUM(AK7:AK66)</f>
        <v>55703</v>
      </c>
    </row>
    <row r="68" spans="1:37" ht="15" customHeight="1" thickBot="1" x14ac:dyDescent="0.25">
      <c r="A68" s="459" t="s">
        <v>556</v>
      </c>
      <c r="B68" s="793">
        <f>AVERAGE(B7:B66)</f>
        <v>7370.083333333333</v>
      </c>
      <c r="C68" s="790">
        <f>AVERAGE(C7:C66)</f>
        <v>2274.5723166666667</v>
      </c>
      <c r="D68" s="790">
        <f>AVERAGE(D7:D66)</f>
        <v>81.568600000000018</v>
      </c>
      <c r="E68" s="790">
        <f>AVERAGE(E7:E66)</f>
        <v>222.45781666666667</v>
      </c>
      <c r="F68" s="793">
        <f>AVERAGE(F7:F66)</f>
        <v>1971.0498333333333</v>
      </c>
      <c r="G68" s="560"/>
      <c r="H68" s="794">
        <f>AVERAGE(H7:H66)</f>
        <v>405.03333333333336</v>
      </c>
      <c r="I68" s="796">
        <f>AVERAGE(I7:I66)</f>
        <v>10.65598333333333</v>
      </c>
      <c r="J68" s="434"/>
      <c r="K68" s="790">
        <f t="shared" ref="K68:P68" si="1">AVERAGE(K7:K66)</f>
        <v>3.9454545454545453</v>
      </c>
      <c r="L68" s="790">
        <f t="shared" si="1"/>
        <v>315694.73333333334</v>
      </c>
      <c r="M68" s="796">
        <f t="shared" si="1"/>
        <v>85.023715179019845</v>
      </c>
      <c r="N68" s="826">
        <f t="shared" si="1"/>
        <v>33181827.016666666</v>
      </c>
      <c r="O68" s="795">
        <f t="shared" si="1"/>
        <v>78.967308441786017</v>
      </c>
      <c r="P68" s="926">
        <f t="shared" si="1"/>
        <v>93.382550000000023</v>
      </c>
      <c r="Q68" s="61"/>
      <c r="R68" s="827">
        <f>AVERAGE(R7:R66)</f>
        <v>363712.1</v>
      </c>
      <c r="S68" s="795">
        <f>AVERAGE(S7:S66)</f>
        <v>98.738106806066682</v>
      </c>
      <c r="T68" s="790" t="s">
        <v>564</v>
      </c>
      <c r="U68" s="790" t="s">
        <v>564</v>
      </c>
      <c r="V68" s="790" t="s">
        <v>564</v>
      </c>
      <c r="W68" s="793" t="s">
        <v>564</v>
      </c>
      <c r="X68" s="790" t="s">
        <v>564</v>
      </c>
      <c r="Y68" s="791" t="s">
        <v>564</v>
      </c>
      <c r="Z68" s="76"/>
      <c r="AA68" s="797">
        <f>AVERAGE(AA7:AA66)</f>
        <v>2657.2333333333331</v>
      </c>
      <c r="AB68" s="452">
        <f>AVERAGE(AB7:AB66)</f>
        <v>86.990489578286144</v>
      </c>
      <c r="AC68" s="554">
        <f>AVERAGE(AC7:AC66)</f>
        <v>8972.1833333333325</v>
      </c>
      <c r="AD68" s="554">
        <f>AVERAGE(AD7:AD66)</f>
        <v>3822.4</v>
      </c>
      <c r="AE68" s="554">
        <f>AVERAGE(AE7:AE66)</f>
        <v>21.444444444444443</v>
      </c>
      <c r="AF68" s="554">
        <f t="shared" ref="AF68:AK68" si="2">AVERAGE(AF7:AF66)</f>
        <v>3321.6101694915255</v>
      </c>
      <c r="AG68" s="554">
        <f t="shared" si="2"/>
        <v>605.82352941176475</v>
      </c>
      <c r="AH68" s="554">
        <f t="shared" si="2"/>
        <v>3530.5769230769229</v>
      </c>
      <c r="AI68" s="554">
        <f t="shared" si="2"/>
        <v>13.333333333333334</v>
      </c>
      <c r="AJ68" s="554">
        <f t="shared" si="2"/>
        <v>28.283333333333335</v>
      </c>
      <c r="AK68" s="451">
        <f t="shared" si="2"/>
        <v>928.38333333333333</v>
      </c>
    </row>
    <row r="69" spans="1:37" s="180" customFormat="1" ht="13.2" customHeight="1" thickTop="1" x14ac:dyDescent="0.2">
      <c r="A69" s="180" t="s">
        <v>306</v>
      </c>
      <c r="B69" s="1348" t="s">
        <v>856</v>
      </c>
      <c r="C69" s="1348"/>
      <c r="D69" s="1348"/>
      <c r="E69" s="1348"/>
      <c r="H69" s="66" t="s">
        <v>858</v>
      </c>
      <c r="I69" s="66"/>
      <c r="K69" s="1082" t="s">
        <v>859</v>
      </c>
      <c r="L69" s="1082"/>
      <c r="M69" s="1082"/>
      <c r="N69" s="66"/>
      <c r="O69" s="66"/>
      <c r="P69" s="1083"/>
      <c r="Q69" s="1083"/>
      <c r="R69" s="1350" t="s">
        <v>861</v>
      </c>
      <c r="S69" s="1351"/>
      <c r="T69" s="1351"/>
      <c r="U69" s="1351"/>
      <c r="V69" s="1351"/>
      <c r="W69" s="678"/>
      <c r="X69" s="678"/>
      <c r="Y69" s="678"/>
      <c r="Z69" s="678"/>
      <c r="AA69" s="66" t="s">
        <v>863</v>
      </c>
      <c r="AB69" s="66"/>
      <c r="AC69" s="66"/>
      <c r="AD69" s="66"/>
      <c r="AE69" s="66"/>
      <c r="AF69" s="66"/>
      <c r="AG69" s="66"/>
      <c r="AH69" s="66"/>
      <c r="AI69" s="66"/>
      <c r="AJ69" s="66"/>
      <c r="AK69" s="66"/>
    </row>
    <row r="70" spans="1:37" s="180" customFormat="1" ht="13.2" customHeight="1" x14ac:dyDescent="0.2">
      <c r="B70" s="1349" t="s">
        <v>857</v>
      </c>
      <c r="C70" s="1371"/>
      <c r="D70" s="1371"/>
      <c r="E70" s="1371"/>
      <c r="F70" s="1371"/>
      <c r="H70" s="66" t="s">
        <v>693</v>
      </c>
      <c r="I70" s="66"/>
      <c r="K70" s="66" t="s">
        <v>860</v>
      </c>
      <c r="L70" s="116"/>
      <c r="M70" s="116"/>
      <c r="N70" s="66"/>
      <c r="O70" s="66"/>
      <c r="P70" s="1083"/>
      <c r="Q70" s="1083"/>
      <c r="R70" s="1349" t="s">
        <v>650</v>
      </c>
      <c r="S70" s="1349"/>
      <c r="T70" s="1349"/>
      <c r="U70" s="1349"/>
      <c r="V70" s="1349"/>
      <c r="W70" s="437"/>
      <c r="X70" s="437"/>
      <c r="Y70" s="437"/>
      <c r="Z70" s="437"/>
      <c r="AA70" s="66" t="s">
        <v>864</v>
      </c>
      <c r="AB70" s="66"/>
      <c r="AC70" s="66"/>
      <c r="AD70" s="66"/>
      <c r="AE70" s="66"/>
      <c r="AF70" s="66"/>
      <c r="AG70" s="66"/>
      <c r="AH70" s="66"/>
      <c r="AI70" s="66"/>
      <c r="AJ70" s="66"/>
      <c r="AK70" s="66"/>
    </row>
    <row r="71" spans="1:37" s="180" customFormat="1" ht="13.2" customHeight="1" x14ac:dyDescent="0.2">
      <c r="B71" s="116"/>
      <c r="C71" s="66"/>
      <c r="K71" s="66" t="s">
        <v>694</v>
      </c>
      <c r="L71" s="66"/>
      <c r="M71" s="66"/>
      <c r="N71" s="66"/>
      <c r="O71" s="66"/>
      <c r="P71" s="1083"/>
      <c r="Q71" s="1083"/>
      <c r="R71" s="1349" t="s">
        <v>481</v>
      </c>
      <c r="S71" s="1349"/>
      <c r="T71" s="1349"/>
      <c r="U71" s="1349"/>
      <c r="V71" s="1349"/>
      <c r="AA71" s="66" t="s">
        <v>865</v>
      </c>
      <c r="AB71" s="66"/>
      <c r="AC71" s="66"/>
      <c r="AD71" s="66"/>
      <c r="AE71" s="66"/>
      <c r="AF71" s="66"/>
      <c r="AG71" s="66"/>
      <c r="AH71" s="66"/>
      <c r="AI71" s="66"/>
      <c r="AJ71" s="66"/>
      <c r="AK71" s="66"/>
    </row>
    <row r="72" spans="1:37" s="180" customFormat="1" ht="13.2" customHeight="1" x14ac:dyDescent="0.2">
      <c r="A72" s="115"/>
      <c r="B72" s="1031"/>
      <c r="C72" s="66"/>
      <c r="D72" s="66"/>
      <c r="E72" s="66"/>
      <c r="F72" s="66"/>
      <c r="G72" s="66"/>
      <c r="H72" s="66"/>
      <c r="I72" s="66"/>
      <c r="J72" s="66"/>
      <c r="K72" s="116"/>
      <c r="L72" s="66"/>
      <c r="N72" s="126"/>
      <c r="O72" s="126"/>
      <c r="P72" s="1083"/>
      <c r="Q72" s="1083"/>
      <c r="R72" s="1351" t="s">
        <v>635</v>
      </c>
      <c r="S72" s="1351"/>
      <c r="T72" s="1351"/>
      <c r="U72" s="1351"/>
      <c r="V72" s="1351"/>
      <c r="W72" s="1351"/>
      <c r="X72" s="1351"/>
      <c r="Y72" s="1351"/>
      <c r="Z72" s="678"/>
      <c r="AA72" s="66"/>
      <c r="AB72" s="116"/>
      <c r="AC72" s="116"/>
      <c r="AD72" s="116"/>
      <c r="AE72" s="679"/>
      <c r="AF72" s="126"/>
      <c r="AG72" s="126"/>
      <c r="AH72" s="126"/>
      <c r="AI72" s="126"/>
      <c r="AJ72" s="126"/>
      <c r="AK72" s="126"/>
    </row>
    <row r="73" spans="1:37" s="180" customFormat="1" ht="13.2" customHeight="1" x14ac:dyDescent="0.2">
      <c r="B73" s="116"/>
      <c r="C73" s="66"/>
      <c r="D73" s="66"/>
      <c r="E73" s="66"/>
      <c r="F73" s="66"/>
      <c r="G73" s="66"/>
      <c r="H73" s="66"/>
      <c r="I73" s="66"/>
      <c r="J73" s="66"/>
      <c r="K73" s="116"/>
      <c r="L73" s="66"/>
      <c r="M73" s="66"/>
      <c r="N73" s="126"/>
      <c r="O73" s="126"/>
      <c r="P73" s="1083"/>
      <c r="Q73" s="1083"/>
      <c r="R73" s="66" t="s">
        <v>636</v>
      </c>
      <c r="S73" s="126"/>
      <c r="T73" s="126"/>
      <c r="U73" s="126"/>
      <c r="V73" s="126"/>
      <c r="W73" s="126"/>
      <c r="X73" s="126"/>
      <c r="Y73" s="126"/>
      <c r="Z73" s="126"/>
      <c r="AE73" s="126"/>
      <c r="AF73" s="126"/>
      <c r="AG73" s="126"/>
      <c r="AH73" s="126"/>
      <c r="AI73" s="126"/>
      <c r="AJ73" s="126"/>
      <c r="AK73" s="126"/>
    </row>
    <row r="74" spans="1:37" s="180" customFormat="1" ht="13.95" customHeight="1" x14ac:dyDescent="0.2">
      <c r="B74" s="66"/>
      <c r="C74" s="66"/>
      <c r="D74" s="66"/>
      <c r="E74" s="66"/>
      <c r="F74" s="66"/>
      <c r="G74" s="66"/>
      <c r="H74" s="66"/>
      <c r="I74" s="66"/>
      <c r="J74" s="66"/>
      <c r="K74" s="116"/>
      <c r="L74"/>
      <c r="M74"/>
      <c r="N74" s="126"/>
      <c r="O74" s="126"/>
      <c r="P74" s="1083"/>
      <c r="Q74" s="1083"/>
      <c r="R74" s="1084" t="s">
        <v>637</v>
      </c>
      <c r="S74" s="905"/>
      <c r="T74" s="905"/>
      <c r="U74" s="905"/>
      <c r="V74" s="905"/>
      <c r="W74" s="126"/>
      <c r="X74" s="126"/>
      <c r="Y74" s="126"/>
      <c r="Z74" s="126"/>
    </row>
    <row r="75" spans="1:37" s="180" customFormat="1" ht="13.2" customHeight="1" x14ac:dyDescent="0.2">
      <c r="C75" s="66"/>
      <c r="D75" s="66"/>
      <c r="E75" s="66"/>
      <c r="F75" s="66"/>
      <c r="G75" s="66"/>
      <c r="H75" s="66"/>
      <c r="I75" s="66"/>
      <c r="J75" s="66"/>
      <c r="P75" s="1083"/>
      <c r="Q75" s="1083"/>
      <c r="R75" s="66" t="s">
        <v>638</v>
      </c>
      <c r="S75" s="126"/>
      <c r="T75" s="126"/>
      <c r="U75" s="126"/>
      <c r="V75" s="126"/>
      <c r="W75" s="126"/>
      <c r="X75" s="126"/>
      <c r="Y75" s="126"/>
      <c r="Z75" s="126"/>
      <c r="AA75" s="1347"/>
      <c r="AB75" s="1347"/>
      <c r="AC75" s="1347"/>
      <c r="AD75" s="1347"/>
      <c r="AE75" s="1347"/>
      <c r="AF75" s="1347"/>
      <c r="AG75" s="1347"/>
      <c r="AH75" s="1347"/>
      <c r="AI75" s="1347"/>
      <c r="AJ75" s="1070"/>
      <c r="AK75" s="1070"/>
    </row>
    <row r="130" spans="1:37" ht="27" customHeight="1" x14ac:dyDescent="0.2">
      <c r="A130" s="1224"/>
      <c r="B130" s="1224"/>
      <c r="C130" s="1224"/>
      <c r="D130" s="1224"/>
      <c r="E130" s="1224"/>
      <c r="F130" s="1224"/>
      <c r="G130" s="1224"/>
      <c r="H130" s="1224"/>
      <c r="I130" s="1224"/>
      <c r="J130" s="1224"/>
      <c r="K130" s="1224"/>
      <c r="L130" s="1224"/>
      <c r="M130" s="1224"/>
      <c r="N130" s="1224"/>
      <c r="O130" s="1224"/>
      <c r="P130" s="1224"/>
      <c r="Q130" s="1224"/>
      <c r="R130" s="1224"/>
      <c r="S130" s="1224"/>
      <c r="T130" s="1224"/>
      <c r="U130" s="1224"/>
      <c r="V130" s="1224"/>
      <c r="W130" s="162"/>
      <c r="X130" s="162"/>
      <c r="Y130" s="162"/>
      <c r="Z130" s="162"/>
      <c r="AA130" s="1224"/>
      <c r="AB130" s="1224"/>
      <c r="AC130" s="1224"/>
      <c r="AD130" s="1224"/>
      <c r="AE130" s="1224"/>
      <c r="AF130" s="1224"/>
      <c r="AG130" s="1224"/>
      <c r="AH130" s="1224"/>
      <c r="AI130" s="1224"/>
      <c r="AJ130" s="162"/>
      <c r="AK130" s="162"/>
    </row>
  </sheetData>
  <customSheetViews>
    <customSheetView guid="{CFB8F6A3-286B-44DA-98E2-E06FA9DC17D9}" scale="90" showGridLines="0">
      <pane xSplit="1" ySplit="6" topLeftCell="B40" activePane="bottomRight" state="frozen"/>
      <selection pane="bottomRight" activeCell="A7" sqref="A7:A54"/>
      <colBreaks count="2" manualBreakCount="2">
        <brk id="24" max="1048575" man="1"/>
        <brk id="68" max="1048575" man="1"/>
      </colBreaks>
      <pageMargins left="0.70866141732283472" right="0.43307086614173229" top="0.78740157480314965" bottom="0.39370078740157483" header="0.51181102362204722" footer="0.19685039370078741"/>
      <pageSetup paperSize="9" scale="80" firstPageNumber="12" fitToWidth="0" orientation="portrait" useFirstPageNumber="1"/>
      <headerFooter alignWithMargins="0"/>
    </customSheetView>
    <customSheetView guid="{429188B7-F8E8-41E0-BAA6-8F869C883D4F}" showGridLines="0">
      <pane xSplit="1" ySplit="6" topLeftCell="V46" activePane="bottomRight" state="frozen"/>
      <selection pane="bottomRight" activeCell="AD70" sqref="AD70"/>
      <colBreaks count="4" manualBreakCount="4">
        <brk id="17" min="1" max="76" man="1"/>
        <brk id="26" min="1" max="76" man="1"/>
        <brk id="37" max="72" man="1"/>
        <brk id="66" max="1048575" man="1"/>
      </colBreaks>
      <pageMargins left="0.74803149606299202" right="0.23622047244094502" top="0.81" bottom="0.39370078740157499" header="0.59055118110236204" footer="0.31496062992126"/>
      <pageSetup paperSize="8" scale="92" firstPageNumber="12" fitToWidth="0" orientation="portrait"/>
      <headerFooter alignWithMargins="0">
        <oddHeader>&amp;L&amp;"ＭＳ Ｐゴシック,太字"&amp;16 ６　都　市</oddHeader>
      </headerFooter>
    </customSheetView>
  </customSheetViews>
  <mergeCells count="42">
    <mergeCell ref="E4:E5"/>
    <mergeCell ref="X3:X5"/>
    <mergeCell ref="AG4:AG5"/>
    <mergeCell ref="W3:W5"/>
    <mergeCell ref="AD4:AD5"/>
    <mergeCell ref="AC3:AI3"/>
    <mergeCell ref="AA3:AB3"/>
    <mergeCell ref="AB4:AB5"/>
    <mergeCell ref="AI4:AI5"/>
    <mergeCell ref="AE4:AE5"/>
    <mergeCell ref="Y3:Y5"/>
    <mergeCell ref="H2:I2"/>
    <mergeCell ref="R2:S2"/>
    <mergeCell ref="S4:S5"/>
    <mergeCell ref="I3:I5"/>
    <mergeCell ref="M4:M5"/>
    <mergeCell ref="H3:H5"/>
    <mergeCell ref="P3:P5"/>
    <mergeCell ref="K3:K5"/>
    <mergeCell ref="AJ3:AK5"/>
    <mergeCell ref="R72:Y72"/>
    <mergeCell ref="B3:B5"/>
    <mergeCell ref="C3:C5"/>
    <mergeCell ref="U4:U5"/>
    <mergeCell ref="L3:M3"/>
    <mergeCell ref="O4:O5"/>
    <mergeCell ref="F4:F5"/>
    <mergeCell ref="D3:F3"/>
    <mergeCell ref="B70:F70"/>
    <mergeCell ref="R70:V70"/>
    <mergeCell ref="V3:V5"/>
    <mergeCell ref="AF4:AF5"/>
    <mergeCell ref="AH4:AH5"/>
    <mergeCell ref="D4:D5"/>
    <mergeCell ref="AA4:AA5"/>
    <mergeCell ref="A130:J130"/>
    <mergeCell ref="K130:V130"/>
    <mergeCell ref="AA130:AI130"/>
    <mergeCell ref="AA75:AI75"/>
    <mergeCell ref="B69:E69"/>
    <mergeCell ref="R71:V71"/>
    <mergeCell ref="R69:V69"/>
  </mergeCells>
  <phoneticPr fontId="2"/>
  <dataValidations count="1">
    <dataValidation imeMode="disabled" allowBlank="1" showInputMessage="1" showErrorMessage="1" sqref="B7:AK66" xr:uid="{00000000-0002-0000-0700-000000000000}"/>
  </dataValidations>
  <pageMargins left="0.74803149606299213" right="0.23622047244094491" top="0.82677165354330717" bottom="0.39370078740157483" header="0.59055118110236227" footer="0.31496062992125984"/>
  <pageSetup paperSize="9" scale="68" firstPageNumber="12" fitToWidth="4" orientation="portrait" r:id="rId1"/>
  <headerFooter alignWithMargins="0">
    <oddHeader>&amp;L&amp;"ＭＳ Ｐゴシック,太字"&amp;16 ６　都　市</oddHeader>
  </headerFooter>
  <colBreaks count="2" manualBreakCount="2">
    <brk id="10" min="1" max="77" man="1"/>
    <brk id="26" min="1" max="77"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sheetPr>
  <dimension ref="A1:CX137"/>
  <sheetViews>
    <sheetView showGridLines="0" view="pageBreakPreview" zoomScale="90" zoomScaleNormal="100" zoomScaleSheetLayoutView="90" workbookViewId="0">
      <pane xSplit="1" ySplit="6" topLeftCell="CF58" activePane="bottomRight" state="frozen"/>
      <selection pane="topRight" activeCell="B1" sqref="B1"/>
      <selection pane="bottomLeft" activeCell="A7" sqref="A7"/>
      <selection pane="bottomRight" activeCell="AU14" sqref="AU14"/>
    </sheetView>
  </sheetViews>
  <sheetFormatPr defaultColWidth="8.88671875" defaultRowHeight="13.2" x14ac:dyDescent="0.2"/>
  <cols>
    <col min="1" max="1" width="12.88671875" customWidth="1"/>
    <col min="2" max="9" width="11.6640625" customWidth="1"/>
    <col min="10" max="10" width="9.44140625" bestFit="1" customWidth="1"/>
    <col min="11" max="11" width="9.77734375" customWidth="1"/>
    <col min="12" max="12" width="9.77734375" bestFit="1" customWidth="1"/>
    <col min="13" max="13" width="7.33203125" bestFit="1" customWidth="1"/>
    <col min="14" max="14" width="8.21875" bestFit="1" customWidth="1"/>
    <col min="15" max="15" width="9.77734375" bestFit="1" customWidth="1"/>
    <col min="16" max="17" width="9.21875" bestFit="1" customWidth="1"/>
    <col min="18" max="18" width="9.6640625" bestFit="1" customWidth="1"/>
    <col min="19" max="19" width="7.44140625" customWidth="1"/>
    <col min="20" max="20" width="8.109375" bestFit="1" customWidth="1"/>
    <col min="21" max="21" width="9.6640625" bestFit="1" customWidth="1"/>
    <col min="22" max="22" width="7.44140625" customWidth="1"/>
    <col min="23" max="23" width="10" customWidth="1"/>
    <col min="24" max="24" width="6.21875" customWidth="1"/>
    <col min="25" max="25" width="7.44140625" customWidth="1"/>
    <col min="26" max="26" width="10" customWidth="1"/>
    <col min="27" max="27" width="6.21875" customWidth="1"/>
    <col min="28" max="28" width="7.44140625" customWidth="1"/>
    <col min="29" max="29" width="10" customWidth="1"/>
    <col min="30" max="30" width="6.21875" customWidth="1"/>
    <col min="31" max="31" width="6.44140625" customWidth="1"/>
    <col min="32" max="32" width="9.44140625" customWidth="1"/>
    <col min="33" max="33" width="7.88671875" customWidth="1"/>
    <col min="34" max="34" width="6" customWidth="1"/>
    <col min="35" max="35" width="6.6640625" customWidth="1"/>
    <col min="36" max="36" width="7.33203125" customWidth="1"/>
    <col min="37" max="37" width="6" customWidth="1"/>
    <col min="38" max="38" width="7.44140625" customWidth="1"/>
    <col min="39" max="39" width="7.33203125" customWidth="1"/>
    <col min="40" max="40" width="6.33203125" customWidth="1"/>
    <col min="41" max="41" width="6.77734375" customWidth="1"/>
    <col min="42" max="42" width="6.33203125" customWidth="1"/>
    <col min="43" max="43" width="9.21875" bestFit="1" customWidth="1"/>
    <col min="44" max="44" width="12.21875" customWidth="1"/>
    <col min="45" max="45" width="9.6640625" customWidth="1"/>
    <col min="46" max="46" width="12.33203125" customWidth="1"/>
    <col min="47" max="56" width="6.21875" customWidth="1"/>
    <col min="57" max="57" width="6.88671875" customWidth="1"/>
    <col min="58" max="58" width="1.88671875" customWidth="1"/>
    <col min="59" max="59" width="6.109375" customWidth="1"/>
    <col min="60" max="60" width="11.21875" customWidth="1"/>
    <col min="61" max="61" width="6.109375" customWidth="1"/>
    <col min="62" max="62" width="11.21875" customWidth="1"/>
    <col min="63" max="64" width="7.6640625" customWidth="1"/>
    <col min="65" max="65" width="13.77734375" customWidth="1"/>
    <col min="66" max="66" width="7.6640625" customWidth="1"/>
    <col min="67" max="67" width="10.21875" bestFit="1" customWidth="1"/>
    <col min="68" max="69" width="7.44140625" customWidth="1"/>
    <col min="70" max="70" width="2" customWidth="1"/>
    <col min="71" max="71" width="9.33203125" customWidth="1"/>
    <col min="72" max="72" width="9.77734375" customWidth="1"/>
    <col min="73" max="73" width="2.109375" customWidth="1"/>
    <col min="74" max="82" width="8.44140625" customWidth="1"/>
    <col min="83" max="83" width="3" customWidth="1"/>
    <col min="84" max="84" width="13.88671875" customWidth="1"/>
    <col min="85" max="92" width="11.21875" customWidth="1"/>
    <col min="93" max="93" width="3.33203125" customWidth="1"/>
    <col min="94" max="94" width="9.77734375" customWidth="1"/>
    <col min="95" max="100" width="11.21875" customWidth="1"/>
    <col min="101" max="102" width="17.77734375" customWidth="1"/>
    <col min="103" max="103" width="8.88671875" customWidth="1"/>
  </cols>
  <sheetData>
    <row r="1" spans="1:102" ht="19.2" x14ac:dyDescent="0.2">
      <c r="A1" s="1" t="s">
        <v>696</v>
      </c>
      <c r="B1" s="1"/>
      <c r="C1" s="1"/>
      <c r="D1" s="1"/>
      <c r="E1" s="1"/>
      <c r="G1" s="1"/>
      <c r="I1" s="1"/>
      <c r="V1" s="954"/>
      <c r="W1" s="954"/>
      <c r="X1" s="954"/>
      <c r="Y1" s="954"/>
      <c r="Z1" s="954"/>
      <c r="AA1" s="954"/>
      <c r="AB1" s="954"/>
      <c r="AC1" s="954"/>
      <c r="AD1" s="954"/>
      <c r="AE1" s="954"/>
      <c r="AF1" s="954"/>
    </row>
    <row r="2" spans="1:102" ht="18.75" customHeight="1" x14ac:dyDescent="0.2">
      <c r="B2" s="26" t="s">
        <v>483</v>
      </c>
      <c r="C2" s="25"/>
      <c r="D2" s="25"/>
      <c r="E2" s="25"/>
      <c r="F2" s="72"/>
      <c r="G2" s="25"/>
      <c r="H2" s="72"/>
      <c r="I2" s="25"/>
      <c r="M2" s="1407"/>
      <c r="N2" s="1407"/>
      <c r="V2" s="958"/>
      <c r="W2" s="958"/>
      <c r="Y2" s="958"/>
      <c r="Z2" s="958"/>
      <c r="AB2" s="1407"/>
      <c r="AC2" s="1407"/>
      <c r="AN2" s="1407"/>
      <c r="AO2" s="1407"/>
      <c r="AP2" s="1407"/>
      <c r="AU2" s="25"/>
      <c r="AY2" s="1407"/>
      <c r="AZ2" s="1407"/>
      <c r="BA2" s="1407"/>
      <c r="BG2" s="146" t="s">
        <v>560</v>
      </c>
      <c r="BH2" s="958"/>
      <c r="BI2" s="958"/>
      <c r="BJ2" s="101"/>
      <c r="BK2" s="958"/>
      <c r="BL2" s="958"/>
      <c r="BM2" s="101"/>
      <c r="BN2" s="101"/>
      <c r="BO2" s="101"/>
      <c r="BP2" s="101"/>
      <c r="BQ2" s="101"/>
      <c r="BR2" s="101"/>
      <c r="BS2" s="146" t="s">
        <v>321</v>
      </c>
      <c r="BT2" s="146"/>
      <c r="BU2" s="25"/>
      <c r="BV2" s="1406" t="s">
        <v>453</v>
      </c>
      <c r="BW2" s="1407"/>
      <c r="BX2" s="1407"/>
      <c r="BY2" s="1406"/>
      <c r="BZ2" s="1407"/>
      <c r="CA2" s="1407"/>
      <c r="CB2" s="146"/>
      <c r="CC2" s="958"/>
      <c r="CD2" s="958"/>
      <c r="CF2" s="25" t="s">
        <v>669</v>
      </c>
      <c r="CG2" s="101"/>
      <c r="CJ2" s="254"/>
      <c r="CP2" s="25" t="s">
        <v>477</v>
      </c>
    </row>
    <row r="3" spans="1:102" ht="17.25" customHeight="1" x14ac:dyDescent="0.2">
      <c r="A3" s="73" t="s">
        <v>527</v>
      </c>
      <c r="B3" s="1450" t="s">
        <v>335</v>
      </c>
      <c r="C3" s="1450"/>
      <c r="D3" s="1450"/>
      <c r="E3" s="1302"/>
      <c r="F3" s="1302"/>
      <c r="G3" s="1302"/>
      <c r="H3" s="1302"/>
      <c r="I3" s="1455"/>
      <c r="J3" s="1457" t="s">
        <v>337</v>
      </c>
      <c r="K3" s="1450"/>
      <c r="L3" s="1450"/>
      <c r="M3" s="1450"/>
      <c r="N3" s="1450"/>
      <c r="O3" s="1399"/>
      <c r="P3" s="1448" t="s">
        <v>341</v>
      </c>
      <c r="Q3" s="1449"/>
      <c r="R3" s="1449"/>
      <c r="S3" s="1449"/>
      <c r="T3" s="1449"/>
      <c r="U3" s="1449"/>
      <c r="V3" s="1419" t="s">
        <v>598</v>
      </c>
      <c r="W3" s="1419"/>
      <c r="X3" s="1419"/>
      <c r="Y3" s="1419"/>
      <c r="Z3" s="1419"/>
      <c r="AA3" s="1419"/>
      <c r="AB3" s="1370" t="s">
        <v>342</v>
      </c>
      <c r="AC3" s="1450"/>
      <c r="AD3" s="1450"/>
      <c r="AE3" s="1450"/>
      <c r="AF3" s="1450"/>
      <c r="AG3" s="1451"/>
      <c r="AH3" s="1457" t="s">
        <v>343</v>
      </c>
      <c r="AI3" s="1450"/>
      <c r="AJ3" s="1450"/>
      <c r="AK3" s="1450"/>
      <c r="AL3" s="1450"/>
      <c r="AM3" s="1450"/>
      <c r="AN3" s="1458" t="s">
        <v>344</v>
      </c>
      <c r="AO3" s="1459"/>
      <c r="AP3" s="1444" t="s">
        <v>319</v>
      </c>
      <c r="AQ3" s="1244" t="s">
        <v>501</v>
      </c>
      <c r="AR3" s="1251"/>
      <c r="AS3" s="1251"/>
      <c r="AT3" s="1253"/>
      <c r="AU3" s="1251" t="s">
        <v>502</v>
      </c>
      <c r="AV3" s="1251"/>
      <c r="AW3" s="1251"/>
      <c r="AX3" s="1251"/>
      <c r="AY3" s="1251"/>
      <c r="AZ3" s="1251"/>
      <c r="BA3" s="1251"/>
      <c r="BB3" s="1251"/>
      <c r="BC3" s="1251"/>
      <c r="BD3" s="1252"/>
      <c r="BE3" s="1135" t="s">
        <v>346</v>
      </c>
      <c r="BF3" s="22"/>
      <c r="BG3" s="1187" t="s">
        <v>503</v>
      </c>
      <c r="BH3" s="1188"/>
      <c r="BI3" s="1171" t="s">
        <v>17</v>
      </c>
      <c r="BJ3" s="1188"/>
      <c r="BK3" s="1171" t="s">
        <v>504</v>
      </c>
      <c r="BL3" s="1172"/>
      <c r="BM3" s="1188"/>
      <c r="BN3" s="1171" t="s">
        <v>505</v>
      </c>
      <c r="BO3" s="1188"/>
      <c r="BP3" s="1171" t="s">
        <v>355</v>
      </c>
      <c r="BQ3" s="1173"/>
      <c r="BR3" s="22"/>
      <c r="BS3" s="1412" t="s">
        <v>320</v>
      </c>
      <c r="BT3" s="1413"/>
      <c r="BU3" s="176"/>
      <c r="BV3" s="1250" t="s">
        <v>468</v>
      </c>
      <c r="BW3" s="1251"/>
      <c r="BX3" s="1251"/>
      <c r="BY3" s="1251"/>
      <c r="BZ3" s="1251"/>
      <c r="CA3" s="1252"/>
      <c r="CB3" s="1171" t="s">
        <v>471</v>
      </c>
      <c r="CC3" s="1172"/>
      <c r="CD3" s="1173"/>
      <c r="CE3" s="22"/>
      <c r="CF3" s="1391" t="s">
        <v>135</v>
      </c>
      <c r="CG3" s="1165" t="s">
        <v>136</v>
      </c>
      <c r="CH3" s="1244" t="s">
        <v>22</v>
      </c>
      <c r="CI3" s="1252"/>
      <c r="CJ3" s="1171" t="s">
        <v>23</v>
      </c>
      <c r="CK3" s="1172"/>
      <c r="CL3" s="1172"/>
      <c r="CM3" s="1165" t="s">
        <v>466</v>
      </c>
      <c r="CN3" s="1189" t="s">
        <v>655</v>
      </c>
      <c r="CO3" s="217"/>
      <c r="CP3" s="1250" t="s">
        <v>419</v>
      </c>
      <c r="CQ3" s="1251"/>
      <c r="CR3" s="1251"/>
      <c r="CS3" s="1251"/>
      <c r="CT3" s="1251"/>
      <c r="CU3" s="1251"/>
      <c r="CV3" s="1251"/>
      <c r="CW3" s="1393" t="s">
        <v>472</v>
      </c>
      <c r="CX3" s="1389" t="s">
        <v>473</v>
      </c>
    </row>
    <row r="4" spans="1:102" ht="17.25" customHeight="1" x14ac:dyDescent="0.2">
      <c r="A4" s="964"/>
      <c r="B4" s="1423" t="s">
        <v>336</v>
      </c>
      <c r="C4" s="1423"/>
      <c r="D4" s="1424"/>
      <c r="E4" s="1423" t="s">
        <v>334</v>
      </c>
      <c r="F4" s="1423"/>
      <c r="G4" s="1423"/>
      <c r="H4" s="1423"/>
      <c r="I4" s="1443"/>
      <c r="J4" s="1422" t="s">
        <v>336</v>
      </c>
      <c r="K4" s="1423"/>
      <c r="L4" s="1456"/>
      <c r="M4" s="1439" t="s">
        <v>334</v>
      </c>
      <c r="N4" s="1423"/>
      <c r="O4" s="1440"/>
      <c r="P4" s="1439" t="s">
        <v>336</v>
      </c>
      <c r="Q4" s="1423"/>
      <c r="R4" s="1424"/>
      <c r="S4" s="1425" t="s">
        <v>334</v>
      </c>
      <c r="T4" s="1426"/>
      <c r="U4" s="1426"/>
      <c r="V4" s="1447" t="s">
        <v>336</v>
      </c>
      <c r="W4" s="1426"/>
      <c r="X4" s="1427"/>
      <c r="Y4" s="1425" t="s">
        <v>334</v>
      </c>
      <c r="Z4" s="1426"/>
      <c r="AA4" s="1427"/>
      <c r="AB4" s="1425" t="s">
        <v>336</v>
      </c>
      <c r="AC4" s="1426"/>
      <c r="AD4" s="1427"/>
      <c r="AE4" s="1439" t="s">
        <v>334</v>
      </c>
      <c r="AF4" s="1423"/>
      <c r="AG4" s="1443"/>
      <c r="AH4" s="1422" t="s">
        <v>336</v>
      </c>
      <c r="AI4" s="1423"/>
      <c r="AJ4" s="1424"/>
      <c r="AK4" s="1425" t="s">
        <v>334</v>
      </c>
      <c r="AL4" s="1426"/>
      <c r="AM4" s="1427"/>
      <c r="AN4" s="1230" t="s">
        <v>133</v>
      </c>
      <c r="AO4" s="1402" t="s">
        <v>318</v>
      </c>
      <c r="AP4" s="1445"/>
      <c r="AQ4" s="17"/>
      <c r="AR4" s="1211" t="s">
        <v>559</v>
      </c>
      <c r="AS4" s="1452"/>
      <c r="AT4" s="927" t="s">
        <v>451</v>
      </c>
      <c r="AU4" s="6"/>
      <c r="AV4" s="1376" t="s">
        <v>84</v>
      </c>
      <c r="AW4" s="1376" t="s">
        <v>85</v>
      </c>
      <c r="AX4" s="1376" t="s">
        <v>86</v>
      </c>
      <c r="AY4" s="1431" t="s">
        <v>87</v>
      </c>
      <c r="AZ4" s="1376" t="s">
        <v>88</v>
      </c>
      <c r="BA4" s="1376" t="s">
        <v>89</v>
      </c>
      <c r="BB4" s="1376" t="s">
        <v>12</v>
      </c>
      <c r="BC4" s="1376" t="s">
        <v>13</v>
      </c>
      <c r="BD4" s="1376" t="s">
        <v>14</v>
      </c>
      <c r="BE4" s="1420" t="s">
        <v>18</v>
      </c>
      <c r="BF4" s="22"/>
      <c r="BG4" s="1429" t="s">
        <v>18</v>
      </c>
      <c r="BH4" s="1376" t="s">
        <v>105</v>
      </c>
      <c r="BI4" s="1376" t="s">
        <v>18</v>
      </c>
      <c r="BJ4" s="1376" t="s">
        <v>19</v>
      </c>
      <c r="BK4" s="252" t="s">
        <v>18</v>
      </c>
      <c r="BL4" s="39"/>
      <c r="BM4" s="39" t="s">
        <v>19</v>
      </c>
      <c r="BN4" s="39" t="s">
        <v>18</v>
      </c>
      <c r="BO4" s="39" t="s">
        <v>20</v>
      </c>
      <c r="BP4" s="39" t="s">
        <v>18</v>
      </c>
      <c r="BQ4" s="49"/>
      <c r="BR4" s="56"/>
      <c r="BS4" s="1417" t="s">
        <v>18</v>
      </c>
      <c r="BT4" s="1416" t="s">
        <v>356</v>
      </c>
      <c r="BU4" s="176"/>
      <c r="BV4" s="1410" t="s">
        <v>454</v>
      </c>
      <c r="BW4" s="1411"/>
      <c r="BX4" s="1411"/>
      <c r="BY4" s="1376" t="s">
        <v>455</v>
      </c>
      <c r="BZ4" s="1376"/>
      <c r="CA4" s="1376"/>
      <c r="CB4" s="1364" t="s">
        <v>455</v>
      </c>
      <c r="CC4" s="1411"/>
      <c r="CD4" s="1415"/>
      <c r="CE4" s="56"/>
      <c r="CF4" s="1177"/>
      <c r="CG4" s="1414"/>
      <c r="CH4" s="1212"/>
      <c r="CI4" s="1435"/>
      <c r="CJ4" s="1225" t="s">
        <v>24</v>
      </c>
      <c r="CK4" s="1225" t="s">
        <v>212</v>
      </c>
      <c r="CL4" s="1211" t="s">
        <v>25</v>
      </c>
      <c r="CM4" s="1260"/>
      <c r="CN4" s="1259"/>
      <c r="CO4" s="217"/>
      <c r="CP4" s="157"/>
      <c r="CQ4" s="1374" t="s">
        <v>420</v>
      </c>
      <c r="CR4" s="1374" t="s">
        <v>421</v>
      </c>
      <c r="CS4" s="1374" t="s">
        <v>422</v>
      </c>
      <c r="CT4" s="1374" t="s">
        <v>423</v>
      </c>
      <c r="CU4" s="1382" t="s">
        <v>424</v>
      </c>
      <c r="CV4" s="1382" t="s">
        <v>728</v>
      </c>
      <c r="CW4" s="1436"/>
      <c r="CX4" s="1390"/>
    </row>
    <row r="5" spans="1:102" ht="17.25" customHeight="1" x14ac:dyDescent="0.2">
      <c r="A5" s="964"/>
      <c r="B5" s="44" t="s">
        <v>347</v>
      </c>
      <c r="C5" s="44" t="s">
        <v>406</v>
      </c>
      <c r="D5" s="10" t="s">
        <v>340</v>
      </c>
      <c r="E5" s="44" t="s">
        <v>347</v>
      </c>
      <c r="F5" s="255" t="s">
        <v>475</v>
      </c>
      <c r="G5" s="44" t="s">
        <v>406</v>
      </c>
      <c r="H5" s="255" t="s">
        <v>476</v>
      </c>
      <c r="I5" s="442" t="s">
        <v>340</v>
      </c>
      <c r="J5" s="439" t="s">
        <v>338</v>
      </c>
      <c r="K5" s="438" t="s">
        <v>332</v>
      </c>
      <c r="L5" s="443" t="s">
        <v>340</v>
      </c>
      <c r="M5" s="58" t="s">
        <v>338</v>
      </c>
      <c r="N5" s="438" t="s">
        <v>332</v>
      </c>
      <c r="O5" s="438" t="s">
        <v>340</v>
      </c>
      <c r="P5" s="58" t="s">
        <v>338</v>
      </c>
      <c r="Q5" s="438" t="s">
        <v>339</v>
      </c>
      <c r="R5" s="58" t="s">
        <v>340</v>
      </c>
      <c r="S5" s="58" t="s">
        <v>338</v>
      </c>
      <c r="T5" s="58" t="s">
        <v>339</v>
      </c>
      <c r="U5" s="60" t="s">
        <v>340</v>
      </c>
      <c r="V5" s="438" t="s">
        <v>338</v>
      </c>
      <c r="W5" s="58" t="s">
        <v>339</v>
      </c>
      <c r="X5" s="440" t="s">
        <v>340</v>
      </c>
      <c r="Y5" s="58" t="s">
        <v>338</v>
      </c>
      <c r="Z5" s="58" t="s">
        <v>339</v>
      </c>
      <c r="AA5" s="440" t="s">
        <v>340</v>
      </c>
      <c r="AB5" s="58" t="s">
        <v>338</v>
      </c>
      <c r="AC5" s="58" t="s">
        <v>339</v>
      </c>
      <c r="AD5" s="440" t="s">
        <v>340</v>
      </c>
      <c r="AE5" s="58" t="s">
        <v>338</v>
      </c>
      <c r="AF5" s="438" t="s">
        <v>339</v>
      </c>
      <c r="AG5" s="446" t="s">
        <v>340</v>
      </c>
      <c r="AH5" s="439" t="s">
        <v>338</v>
      </c>
      <c r="AI5" s="438" t="s">
        <v>339</v>
      </c>
      <c r="AJ5" s="58" t="s">
        <v>340</v>
      </c>
      <c r="AK5" s="58" t="s">
        <v>338</v>
      </c>
      <c r="AL5" s="58" t="s">
        <v>339</v>
      </c>
      <c r="AM5" s="440" t="s">
        <v>340</v>
      </c>
      <c r="AN5" s="1255"/>
      <c r="AO5" s="1428"/>
      <c r="AP5" s="1446"/>
      <c r="AQ5" s="689"/>
      <c r="AR5" s="342"/>
      <c r="AS5" s="273" t="s">
        <v>134</v>
      </c>
      <c r="AT5" s="928" t="s">
        <v>452</v>
      </c>
      <c r="AU5" s="772"/>
      <c r="AV5" s="1377"/>
      <c r="AW5" s="1377"/>
      <c r="AX5" s="1377"/>
      <c r="AY5" s="1432"/>
      <c r="AZ5" s="1377"/>
      <c r="BA5" s="1377"/>
      <c r="BB5" s="1377"/>
      <c r="BC5" s="1377"/>
      <c r="BD5" s="1377"/>
      <c r="BE5" s="1421"/>
      <c r="BF5" s="22"/>
      <c r="BG5" s="1430"/>
      <c r="BH5" s="1377"/>
      <c r="BI5" s="1377"/>
      <c r="BJ5" s="1377"/>
      <c r="BK5" s="441"/>
      <c r="BL5" s="188"/>
      <c r="BM5" s="188"/>
      <c r="BN5" s="188"/>
      <c r="BO5" s="188"/>
      <c r="BP5" s="188"/>
      <c r="BQ5" s="906"/>
      <c r="BR5" s="56"/>
      <c r="BS5" s="1418"/>
      <c r="BT5" s="1306"/>
      <c r="BU5" s="176"/>
      <c r="BV5" s="189" t="s">
        <v>333</v>
      </c>
      <c r="BW5" s="10" t="s">
        <v>469</v>
      </c>
      <c r="BX5" s="64" t="s">
        <v>470</v>
      </c>
      <c r="BY5" s="188" t="s">
        <v>333</v>
      </c>
      <c r="BZ5" s="10" t="s">
        <v>469</v>
      </c>
      <c r="CA5" s="10" t="s">
        <v>470</v>
      </c>
      <c r="CB5" s="188" t="s">
        <v>333</v>
      </c>
      <c r="CC5" s="10" t="s">
        <v>469</v>
      </c>
      <c r="CD5" s="50" t="s">
        <v>470</v>
      </c>
      <c r="CE5" s="56"/>
      <c r="CF5" s="1178"/>
      <c r="CG5" s="1255"/>
      <c r="CH5" s="6"/>
      <c r="CI5" s="274" t="s">
        <v>207</v>
      </c>
      <c r="CJ5" s="1255"/>
      <c r="CK5" s="1255"/>
      <c r="CL5" s="1409"/>
      <c r="CM5" s="1231"/>
      <c r="CN5" s="1235"/>
      <c r="CO5" s="217"/>
      <c r="CP5" s="158"/>
      <c r="CQ5" s="1408"/>
      <c r="CR5" s="1408"/>
      <c r="CS5" s="1408"/>
      <c r="CT5" s="1408"/>
      <c r="CU5" s="1437"/>
      <c r="CV5" s="1437"/>
      <c r="CW5" s="1408"/>
      <c r="CX5" s="1433"/>
    </row>
    <row r="6" spans="1:102" ht="17.25" customHeight="1" x14ac:dyDescent="0.2">
      <c r="A6" s="187" t="s">
        <v>517</v>
      </c>
      <c r="B6" s="85" t="s">
        <v>393</v>
      </c>
      <c r="C6" s="85" t="s">
        <v>103</v>
      </c>
      <c r="D6" s="80" t="s">
        <v>103</v>
      </c>
      <c r="E6" s="85" t="s">
        <v>393</v>
      </c>
      <c r="F6" s="85" t="s">
        <v>393</v>
      </c>
      <c r="G6" s="85" t="s">
        <v>103</v>
      </c>
      <c r="H6" s="85" t="s">
        <v>103</v>
      </c>
      <c r="I6" s="173" t="s">
        <v>103</v>
      </c>
      <c r="J6" s="90" t="s">
        <v>83</v>
      </c>
      <c r="K6" s="85" t="s">
        <v>103</v>
      </c>
      <c r="L6" s="97" t="s">
        <v>103</v>
      </c>
      <c r="M6" s="80" t="s">
        <v>83</v>
      </c>
      <c r="N6" s="85" t="s">
        <v>103</v>
      </c>
      <c r="O6" s="85" t="s">
        <v>103</v>
      </c>
      <c r="P6" s="80" t="s">
        <v>83</v>
      </c>
      <c r="Q6" s="85" t="s">
        <v>103</v>
      </c>
      <c r="R6" s="80" t="s">
        <v>103</v>
      </c>
      <c r="S6" s="80" t="s">
        <v>83</v>
      </c>
      <c r="T6" s="80" t="s">
        <v>103</v>
      </c>
      <c r="U6" s="81" t="s">
        <v>103</v>
      </c>
      <c r="V6" s="85" t="s">
        <v>83</v>
      </c>
      <c r="W6" s="80" t="s">
        <v>103</v>
      </c>
      <c r="X6" s="97" t="s">
        <v>103</v>
      </c>
      <c r="Y6" s="80" t="s">
        <v>83</v>
      </c>
      <c r="Z6" s="80" t="s">
        <v>103</v>
      </c>
      <c r="AA6" s="97" t="s">
        <v>103</v>
      </c>
      <c r="AB6" s="80" t="s">
        <v>83</v>
      </c>
      <c r="AC6" s="80" t="s">
        <v>103</v>
      </c>
      <c r="AD6" s="97" t="s">
        <v>103</v>
      </c>
      <c r="AE6" s="80" t="s">
        <v>83</v>
      </c>
      <c r="AF6" s="80" t="s">
        <v>103</v>
      </c>
      <c r="AG6" s="81" t="s">
        <v>103</v>
      </c>
      <c r="AH6" s="90" t="s">
        <v>83</v>
      </c>
      <c r="AI6" s="80" t="s">
        <v>103</v>
      </c>
      <c r="AJ6" s="80" t="s">
        <v>103</v>
      </c>
      <c r="AK6" s="80" t="s">
        <v>83</v>
      </c>
      <c r="AL6" s="80" t="s">
        <v>103</v>
      </c>
      <c r="AM6" s="97" t="s">
        <v>103</v>
      </c>
      <c r="AN6" s="80" t="s">
        <v>83</v>
      </c>
      <c r="AO6" s="80" t="s">
        <v>83</v>
      </c>
      <c r="AP6" s="80" t="s">
        <v>656</v>
      </c>
      <c r="AQ6" s="97" t="s">
        <v>15</v>
      </c>
      <c r="AR6" s="80" t="s">
        <v>16</v>
      </c>
      <c r="AS6" s="80" t="s">
        <v>16</v>
      </c>
      <c r="AT6" s="81" t="s">
        <v>16</v>
      </c>
      <c r="AU6" s="85" t="s">
        <v>656</v>
      </c>
      <c r="AV6" s="80" t="s">
        <v>656</v>
      </c>
      <c r="AW6" s="80" t="s">
        <v>656</v>
      </c>
      <c r="AX6" s="80" t="s">
        <v>656</v>
      </c>
      <c r="AY6" s="85" t="s">
        <v>656</v>
      </c>
      <c r="AZ6" s="80" t="s">
        <v>656</v>
      </c>
      <c r="BA6" s="80" t="s">
        <v>656</v>
      </c>
      <c r="BB6" s="80" t="s">
        <v>656</v>
      </c>
      <c r="BC6" s="80" t="s">
        <v>656</v>
      </c>
      <c r="BD6" s="80" t="s">
        <v>656</v>
      </c>
      <c r="BE6" s="81" t="s">
        <v>15</v>
      </c>
      <c r="BF6" s="34"/>
      <c r="BG6" s="90" t="s">
        <v>15</v>
      </c>
      <c r="BH6" s="80" t="s">
        <v>44</v>
      </c>
      <c r="BI6" s="80" t="s">
        <v>656</v>
      </c>
      <c r="BJ6" s="80" t="s">
        <v>128</v>
      </c>
      <c r="BK6" s="85" t="s">
        <v>656</v>
      </c>
      <c r="BL6" s="80" t="s">
        <v>21</v>
      </c>
      <c r="BM6" s="80" t="s">
        <v>45</v>
      </c>
      <c r="BN6" s="80" t="s">
        <v>656</v>
      </c>
      <c r="BO6" s="80" t="s">
        <v>128</v>
      </c>
      <c r="BP6" s="80" t="s">
        <v>656</v>
      </c>
      <c r="BQ6" s="81" t="s">
        <v>21</v>
      </c>
      <c r="BR6" s="34"/>
      <c r="BS6" s="177" t="s">
        <v>657</v>
      </c>
      <c r="BT6" s="178" t="s">
        <v>103</v>
      </c>
      <c r="BU6" s="179"/>
      <c r="BV6" s="90" t="s">
        <v>656</v>
      </c>
      <c r="BW6" s="80" t="s">
        <v>103</v>
      </c>
      <c r="BX6" s="97" t="s">
        <v>103</v>
      </c>
      <c r="BY6" s="80" t="s">
        <v>656</v>
      </c>
      <c r="BZ6" s="80" t="s">
        <v>103</v>
      </c>
      <c r="CA6" s="80" t="s">
        <v>103</v>
      </c>
      <c r="CB6" s="80" t="s">
        <v>656</v>
      </c>
      <c r="CC6" s="80" t="s">
        <v>103</v>
      </c>
      <c r="CD6" s="81" t="s">
        <v>103</v>
      </c>
      <c r="CE6" s="34"/>
      <c r="CF6" s="90" t="s">
        <v>30</v>
      </c>
      <c r="CG6" s="80" t="s">
        <v>102</v>
      </c>
      <c r="CH6" s="80" t="s">
        <v>102</v>
      </c>
      <c r="CI6" s="80" t="s">
        <v>102</v>
      </c>
      <c r="CJ6" s="80" t="s">
        <v>656</v>
      </c>
      <c r="CK6" s="80" t="s">
        <v>656</v>
      </c>
      <c r="CL6" s="97" t="s">
        <v>656</v>
      </c>
      <c r="CM6" s="80" t="s">
        <v>467</v>
      </c>
      <c r="CN6" s="81" t="s">
        <v>467</v>
      </c>
      <c r="CO6" s="34"/>
      <c r="CP6" s="90" t="s">
        <v>656</v>
      </c>
      <c r="CQ6" s="97" t="s">
        <v>656</v>
      </c>
      <c r="CR6" s="97" t="s">
        <v>656</v>
      </c>
      <c r="CS6" s="97" t="s">
        <v>656</v>
      </c>
      <c r="CT6" s="97" t="s">
        <v>656</v>
      </c>
      <c r="CU6" s="97" t="s">
        <v>656</v>
      </c>
      <c r="CV6" s="97" t="s">
        <v>656</v>
      </c>
      <c r="CW6" s="80" t="s">
        <v>44</v>
      </c>
      <c r="CX6" s="81" t="s">
        <v>44</v>
      </c>
    </row>
    <row r="7" spans="1:102" ht="15.75" customHeight="1" x14ac:dyDescent="0.2">
      <c r="A7" s="630" t="s">
        <v>274</v>
      </c>
      <c r="B7" s="397">
        <v>1</v>
      </c>
      <c r="C7" s="397">
        <v>17</v>
      </c>
      <c r="D7" s="397">
        <v>5</v>
      </c>
      <c r="E7" s="397">
        <v>13</v>
      </c>
      <c r="F7" s="397">
        <v>6</v>
      </c>
      <c r="G7" s="397">
        <v>1376</v>
      </c>
      <c r="H7" s="397">
        <v>510</v>
      </c>
      <c r="I7" s="379">
        <v>189</v>
      </c>
      <c r="J7" s="364">
        <v>43</v>
      </c>
      <c r="K7" s="369">
        <v>9904</v>
      </c>
      <c r="L7" s="444">
        <v>887</v>
      </c>
      <c r="M7" s="369">
        <v>2</v>
      </c>
      <c r="N7" s="365">
        <v>443</v>
      </c>
      <c r="O7" s="365">
        <v>23</v>
      </c>
      <c r="P7" s="406">
        <v>21</v>
      </c>
      <c r="Q7" s="365">
        <v>5011</v>
      </c>
      <c r="R7" s="365">
        <v>486</v>
      </c>
      <c r="S7" s="365">
        <v>4</v>
      </c>
      <c r="T7" s="365">
        <v>747</v>
      </c>
      <c r="U7" s="367">
        <v>55</v>
      </c>
      <c r="V7" s="770" t="s">
        <v>673</v>
      </c>
      <c r="W7" s="366" t="s">
        <v>673</v>
      </c>
      <c r="X7" s="406" t="s">
        <v>673</v>
      </c>
      <c r="Y7" s="369" t="s">
        <v>673</v>
      </c>
      <c r="Z7" s="366" t="s">
        <v>673</v>
      </c>
      <c r="AA7" s="406" t="s">
        <v>673</v>
      </c>
      <c r="AB7" s="369">
        <v>1</v>
      </c>
      <c r="AC7" s="366">
        <v>792</v>
      </c>
      <c r="AD7" s="406">
        <v>66</v>
      </c>
      <c r="AE7" s="365">
        <v>14</v>
      </c>
      <c r="AF7" s="365">
        <v>5852</v>
      </c>
      <c r="AG7" s="367">
        <v>551</v>
      </c>
      <c r="AH7" s="404" t="s">
        <v>673</v>
      </c>
      <c r="AI7" s="365" t="s">
        <v>673</v>
      </c>
      <c r="AJ7" s="365" t="s">
        <v>673</v>
      </c>
      <c r="AK7" s="506" t="s">
        <v>754</v>
      </c>
      <c r="AL7" s="365">
        <v>149</v>
      </c>
      <c r="AM7" s="366">
        <v>41</v>
      </c>
      <c r="AN7" s="369" t="s">
        <v>673</v>
      </c>
      <c r="AO7" s="365" t="s">
        <v>673</v>
      </c>
      <c r="AP7" s="366">
        <v>6</v>
      </c>
      <c r="AQ7" s="406">
        <v>6</v>
      </c>
      <c r="AR7" s="369">
        <v>879669</v>
      </c>
      <c r="AS7" s="405">
        <v>342.6</v>
      </c>
      <c r="AT7" s="367">
        <v>1222233</v>
      </c>
      <c r="AU7" s="770">
        <v>13</v>
      </c>
      <c r="AV7" s="365">
        <v>1</v>
      </c>
      <c r="AW7" s="365" t="s">
        <v>673</v>
      </c>
      <c r="AX7" s="366">
        <v>11</v>
      </c>
      <c r="AY7" s="369">
        <v>1</v>
      </c>
      <c r="AZ7" s="365" t="s">
        <v>673</v>
      </c>
      <c r="BA7" s="365" t="s">
        <v>673</v>
      </c>
      <c r="BB7" s="365" t="s">
        <v>673</v>
      </c>
      <c r="BC7" s="365" t="s">
        <v>673</v>
      </c>
      <c r="BD7" s="365" t="s">
        <v>673</v>
      </c>
      <c r="BE7" s="367">
        <v>2</v>
      </c>
      <c r="BF7" s="76"/>
      <c r="BG7" s="404">
        <v>3</v>
      </c>
      <c r="BH7" s="369">
        <v>19561</v>
      </c>
      <c r="BI7" s="369">
        <v>1</v>
      </c>
      <c r="BJ7" s="406">
        <v>31200</v>
      </c>
      <c r="BK7" s="369">
        <v>5</v>
      </c>
      <c r="BL7" s="365">
        <v>5</v>
      </c>
      <c r="BM7" s="365">
        <v>81690</v>
      </c>
      <c r="BN7" s="365">
        <v>2</v>
      </c>
      <c r="BO7" s="365">
        <v>1973</v>
      </c>
      <c r="BP7" s="365">
        <v>5</v>
      </c>
      <c r="BQ7" s="367">
        <v>21</v>
      </c>
      <c r="BR7" s="76"/>
      <c r="BS7" s="407">
        <v>2</v>
      </c>
      <c r="BT7" s="408">
        <v>2212</v>
      </c>
      <c r="BU7" s="916"/>
      <c r="BV7" s="404" t="s">
        <v>673</v>
      </c>
      <c r="BW7" s="365" t="s">
        <v>673</v>
      </c>
      <c r="BX7" s="365" t="s">
        <v>673</v>
      </c>
      <c r="BY7" s="397">
        <v>58</v>
      </c>
      <c r="BZ7" s="365">
        <v>2452</v>
      </c>
      <c r="CA7" s="365">
        <v>2350</v>
      </c>
      <c r="CB7" s="397">
        <v>1</v>
      </c>
      <c r="CC7" s="365">
        <v>30</v>
      </c>
      <c r="CD7" s="367">
        <v>9</v>
      </c>
      <c r="CE7" s="76"/>
      <c r="CF7" s="364">
        <v>390</v>
      </c>
      <c r="CG7" s="369">
        <v>70</v>
      </c>
      <c r="CH7" s="369">
        <v>14</v>
      </c>
      <c r="CI7" s="369">
        <v>14</v>
      </c>
      <c r="CJ7" s="369">
        <v>2</v>
      </c>
      <c r="CK7" s="406">
        <v>3</v>
      </c>
      <c r="CL7" s="406">
        <v>6</v>
      </c>
      <c r="CM7" s="369">
        <v>59</v>
      </c>
      <c r="CN7" s="395">
        <v>16174</v>
      </c>
      <c r="CO7" s="76"/>
      <c r="CP7" s="364">
        <v>557</v>
      </c>
      <c r="CQ7" s="366">
        <v>25</v>
      </c>
      <c r="CR7" s="366">
        <v>2</v>
      </c>
      <c r="CS7" s="366">
        <v>462</v>
      </c>
      <c r="CT7" s="366">
        <v>58</v>
      </c>
      <c r="CU7" s="409">
        <v>10</v>
      </c>
      <c r="CV7" s="409" t="s">
        <v>673</v>
      </c>
      <c r="CW7" s="369">
        <v>1093047.8899999999</v>
      </c>
      <c r="CX7" s="395">
        <v>71577.39</v>
      </c>
    </row>
    <row r="8" spans="1:102" ht="15.75" customHeight="1" x14ac:dyDescent="0.2">
      <c r="A8" s="925" t="s">
        <v>533</v>
      </c>
      <c r="B8" s="320" t="s">
        <v>673</v>
      </c>
      <c r="C8" s="320" t="s">
        <v>673</v>
      </c>
      <c r="D8" s="320" t="s">
        <v>673</v>
      </c>
      <c r="E8" s="320">
        <v>28</v>
      </c>
      <c r="F8" s="320">
        <v>17</v>
      </c>
      <c r="G8" s="320">
        <v>2572</v>
      </c>
      <c r="H8" s="320">
        <v>1895</v>
      </c>
      <c r="I8" s="331">
        <v>323</v>
      </c>
      <c r="J8" s="286">
        <v>53</v>
      </c>
      <c r="K8" s="288">
        <v>14563</v>
      </c>
      <c r="L8" s="294">
        <v>1218</v>
      </c>
      <c r="M8" s="288">
        <v>1</v>
      </c>
      <c r="N8" s="288">
        <v>426</v>
      </c>
      <c r="O8" s="288">
        <v>19</v>
      </c>
      <c r="P8" s="294">
        <v>27</v>
      </c>
      <c r="Q8" s="288">
        <v>7751</v>
      </c>
      <c r="R8" s="288">
        <v>664</v>
      </c>
      <c r="S8" s="288">
        <v>1</v>
      </c>
      <c r="T8" s="288">
        <v>313</v>
      </c>
      <c r="U8" s="290">
        <v>18</v>
      </c>
      <c r="V8" s="320" t="s">
        <v>673</v>
      </c>
      <c r="W8" s="294" t="s">
        <v>673</v>
      </c>
      <c r="X8" s="294" t="s">
        <v>673</v>
      </c>
      <c r="Y8" s="288" t="s">
        <v>673</v>
      </c>
      <c r="Z8" s="294" t="s">
        <v>673</v>
      </c>
      <c r="AA8" s="294" t="s">
        <v>673</v>
      </c>
      <c r="AB8" s="288" t="s">
        <v>673</v>
      </c>
      <c r="AC8" s="294" t="s">
        <v>673</v>
      </c>
      <c r="AD8" s="294" t="s">
        <v>673</v>
      </c>
      <c r="AE8" s="288">
        <v>13</v>
      </c>
      <c r="AF8" s="288">
        <v>8867</v>
      </c>
      <c r="AG8" s="290">
        <v>783</v>
      </c>
      <c r="AH8" s="286" t="s">
        <v>673</v>
      </c>
      <c r="AI8" s="288" t="s">
        <v>673</v>
      </c>
      <c r="AJ8" s="288" t="s">
        <v>673</v>
      </c>
      <c r="AK8" s="288">
        <v>4</v>
      </c>
      <c r="AL8" s="288">
        <v>195</v>
      </c>
      <c r="AM8" s="294">
        <v>60</v>
      </c>
      <c r="AN8" s="288" t="s">
        <v>673</v>
      </c>
      <c r="AO8" s="288" t="s">
        <v>673</v>
      </c>
      <c r="AP8" s="294">
        <v>4</v>
      </c>
      <c r="AQ8" s="294">
        <v>5</v>
      </c>
      <c r="AR8" s="288">
        <v>1289383</v>
      </c>
      <c r="AS8" s="326">
        <v>364.9</v>
      </c>
      <c r="AT8" s="290">
        <v>2013823</v>
      </c>
      <c r="AU8" s="320">
        <v>11</v>
      </c>
      <c r="AV8" s="288">
        <v>1</v>
      </c>
      <c r="AW8" s="288">
        <v>2</v>
      </c>
      <c r="AX8" s="294">
        <v>3</v>
      </c>
      <c r="AY8" s="288">
        <v>3</v>
      </c>
      <c r="AZ8" s="288">
        <v>1</v>
      </c>
      <c r="BA8" s="288">
        <v>1</v>
      </c>
      <c r="BB8" s="288" t="s">
        <v>673</v>
      </c>
      <c r="BC8" s="288" t="s">
        <v>673</v>
      </c>
      <c r="BD8" s="288" t="s">
        <v>673</v>
      </c>
      <c r="BE8" s="290">
        <v>27</v>
      </c>
      <c r="BF8" s="76"/>
      <c r="BG8" s="286">
        <v>6</v>
      </c>
      <c r="BH8" s="288">
        <v>24006</v>
      </c>
      <c r="BI8" s="288">
        <v>1</v>
      </c>
      <c r="BJ8" s="294">
        <v>34000</v>
      </c>
      <c r="BK8" s="288">
        <v>3</v>
      </c>
      <c r="BL8" s="288">
        <v>5</v>
      </c>
      <c r="BM8" s="288">
        <v>76067</v>
      </c>
      <c r="BN8" s="288">
        <v>6</v>
      </c>
      <c r="BO8" s="288">
        <v>3619</v>
      </c>
      <c r="BP8" s="288">
        <v>2</v>
      </c>
      <c r="BQ8" s="290">
        <v>38</v>
      </c>
      <c r="BR8" s="76"/>
      <c r="BS8" s="327">
        <v>3</v>
      </c>
      <c r="BT8" s="328">
        <v>1546</v>
      </c>
      <c r="BU8" s="917"/>
      <c r="BV8" s="286">
        <v>76</v>
      </c>
      <c r="BW8" s="288">
        <v>2983</v>
      </c>
      <c r="BX8" s="288">
        <v>2746</v>
      </c>
      <c r="BY8" s="320">
        <v>2</v>
      </c>
      <c r="BZ8" s="288">
        <v>60</v>
      </c>
      <c r="CA8" s="288">
        <v>57</v>
      </c>
      <c r="CB8" s="320">
        <v>14</v>
      </c>
      <c r="CC8" s="288">
        <v>443</v>
      </c>
      <c r="CD8" s="290">
        <v>352</v>
      </c>
      <c r="CE8" s="76"/>
      <c r="CF8" s="286">
        <v>406</v>
      </c>
      <c r="CG8" s="288">
        <v>64</v>
      </c>
      <c r="CH8" s="288">
        <v>17</v>
      </c>
      <c r="CI8" s="288">
        <v>17</v>
      </c>
      <c r="CJ8" s="288">
        <v>4</v>
      </c>
      <c r="CK8" s="294" t="s">
        <v>673</v>
      </c>
      <c r="CL8" s="294">
        <v>10</v>
      </c>
      <c r="CM8" s="288">
        <v>56</v>
      </c>
      <c r="CN8" s="290">
        <v>17512</v>
      </c>
      <c r="CO8" s="76"/>
      <c r="CP8" s="286">
        <v>546</v>
      </c>
      <c r="CQ8" s="294">
        <v>10</v>
      </c>
      <c r="CR8" s="294">
        <v>5</v>
      </c>
      <c r="CS8" s="294">
        <v>485</v>
      </c>
      <c r="CT8" s="294">
        <v>20</v>
      </c>
      <c r="CU8" s="330">
        <v>26</v>
      </c>
      <c r="CV8" s="330" t="s">
        <v>673</v>
      </c>
      <c r="CW8" s="288">
        <v>1167352</v>
      </c>
      <c r="CX8" s="290">
        <v>13917</v>
      </c>
    </row>
    <row r="9" spans="1:102" ht="15.75" customHeight="1" x14ac:dyDescent="0.2">
      <c r="A9" s="630" t="s">
        <v>225</v>
      </c>
      <c r="B9" s="397" t="s">
        <v>673</v>
      </c>
      <c r="C9" s="397" t="s">
        <v>673</v>
      </c>
      <c r="D9" s="397" t="s">
        <v>673</v>
      </c>
      <c r="E9" s="397">
        <v>13</v>
      </c>
      <c r="F9" s="397">
        <v>12</v>
      </c>
      <c r="G9" s="397">
        <v>622</v>
      </c>
      <c r="H9" s="397">
        <v>581</v>
      </c>
      <c r="I9" s="379">
        <v>85</v>
      </c>
      <c r="J9" s="364">
        <v>45</v>
      </c>
      <c r="K9" s="365">
        <v>12978</v>
      </c>
      <c r="L9" s="366">
        <v>946</v>
      </c>
      <c r="M9" s="365" t="s">
        <v>673</v>
      </c>
      <c r="N9" s="365" t="s">
        <v>673</v>
      </c>
      <c r="O9" s="365" t="s">
        <v>673</v>
      </c>
      <c r="P9" s="366">
        <v>19</v>
      </c>
      <c r="Q9" s="365">
        <v>6916</v>
      </c>
      <c r="R9" s="365">
        <v>535</v>
      </c>
      <c r="S9" s="365">
        <v>2</v>
      </c>
      <c r="T9" s="365">
        <v>280</v>
      </c>
      <c r="U9" s="367">
        <v>49</v>
      </c>
      <c r="V9" s="397" t="s">
        <v>673</v>
      </c>
      <c r="W9" s="366" t="s">
        <v>673</v>
      </c>
      <c r="X9" s="366" t="s">
        <v>673</v>
      </c>
      <c r="Y9" s="365" t="s">
        <v>673</v>
      </c>
      <c r="Z9" s="366" t="s">
        <v>673</v>
      </c>
      <c r="AA9" s="366" t="s">
        <v>673</v>
      </c>
      <c r="AB9" s="365" t="s">
        <v>673</v>
      </c>
      <c r="AC9" s="366" t="s">
        <v>673</v>
      </c>
      <c r="AD9" s="366" t="s">
        <v>673</v>
      </c>
      <c r="AE9" s="365">
        <v>12</v>
      </c>
      <c r="AF9" s="365">
        <v>7995</v>
      </c>
      <c r="AG9" s="367">
        <v>594</v>
      </c>
      <c r="AH9" s="364" t="s">
        <v>673</v>
      </c>
      <c r="AI9" s="365" t="s">
        <v>673</v>
      </c>
      <c r="AJ9" s="365" t="s">
        <v>673</v>
      </c>
      <c r="AK9" s="365">
        <v>5</v>
      </c>
      <c r="AL9" s="365">
        <v>692</v>
      </c>
      <c r="AM9" s="366">
        <v>72</v>
      </c>
      <c r="AN9" s="365" t="s">
        <v>673</v>
      </c>
      <c r="AO9" s="365">
        <v>1</v>
      </c>
      <c r="AP9" s="366">
        <v>8</v>
      </c>
      <c r="AQ9" s="366">
        <v>1</v>
      </c>
      <c r="AR9" s="365">
        <v>1033820</v>
      </c>
      <c r="AS9" s="405">
        <v>354</v>
      </c>
      <c r="AT9" s="367">
        <v>1152481</v>
      </c>
      <c r="AU9" s="397">
        <v>2</v>
      </c>
      <c r="AV9" s="365">
        <v>1</v>
      </c>
      <c r="AW9" s="365" t="s">
        <v>673</v>
      </c>
      <c r="AX9" s="366" t="s">
        <v>673</v>
      </c>
      <c r="AY9" s="365">
        <v>1</v>
      </c>
      <c r="AZ9" s="365" t="s">
        <v>673</v>
      </c>
      <c r="BA9" s="365" t="s">
        <v>673</v>
      </c>
      <c r="BB9" s="365" t="s">
        <v>673</v>
      </c>
      <c r="BC9" s="365" t="s">
        <v>673</v>
      </c>
      <c r="BD9" s="365" t="s">
        <v>673</v>
      </c>
      <c r="BE9" s="367">
        <v>42</v>
      </c>
      <c r="BF9" s="76"/>
      <c r="BG9" s="364">
        <v>4</v>
      </c>
      <c r="BH9" s="365">
        <v>25409</v>
      </c>
      <c r="BI9" s="365">
        <v>1</v>
      </c>
      <c r="BJ9" s="366">
        <v>17000</v>
      </c>
      <c r="BK9" s="365">
        <v>3</v>
      </c>
      <c r="BL9" s="365">
        <v>5</v>
      </c>
      <c r="BM9" s="365">
        <v>59560</v>
      </c>
      <c r="BN9" s="365">
        <v>4</v>
      </c>
      <c r="BO9" s="365">
        <v>2306</v>
      </c>
      <c r="BP9" s="365">
        <v>4</v>
      </c>
      <c r="BQ9" s="367">
        <v>21</v>
      </c>
      <c r="BR9" s="76"/>
      <c r="BS9" s="407">
        <v>4</v>
      </c>
      <c r="BT9" s="408">
        <v>3020</v>
      </c>
      <c r="BU9" s="916"/>
      <c r="BV9" s="364">
        <v>50</v>
      </c>
      <c r="BW9" s="365">
        <v>2857</v>
      </c>
      <c r="BX9" s="365">
        <v>3027</v>
      </c>
      <c r="BY9" s="397">
        <v>3</v>
      </c>
      <c r="BZ9" s="365">
        <v>167</v>
      </c>
      <c r="CA9" s="365">
        <v>142</v>
      </c>
      <c r="CB9" s="397" t="s">
        <v>673</v>
      </c>
      <c r="CC9" s="365" t="s">
        <v>673</v>
      </c>
      <c r="CD9" s="367" t="s">
        <v>673</v>
      </c>
      <c r="CE9" s="76"/>
      <c r="CF9" s="364">
        <v>405</v>
      </c>
      <c r="CG9" s="365">
        <v>59</v>
      </c>
      <c r="CH9" s="365">
        <v>12</v>
      </c>
      <c r="CI9" s="365">
        <v>12</v>
      </c>
      <c r="CJ9" s="365">
        <v>3</v>
      </c>
      <c r="CK9" s="366">
        <v>8</v>
      </c>
      <c r="CL9" s="366" t="s">
        <v>673</v>
      </c>
      <c r="CM9" s="365">
        <v>72</v>
      </c>
      <c r="CN9" s="367">
        <v>10479</v>
      </c>
      <c r="CO9" s="76"/>
      <c r="CP9" s="364">
        <v>170</v>
      </c>
      <c r="CQ9" s="366">
        <v>25</v>
      </c>
      <c r="CR9" s="366">
        <v>17</v>
      </c>
      <c r="CS9" s="366">
        <v>67</v>
      </c>
      <c r="CT9" s="366">
        <v>33</v>
      </c>
      <c r="CU9" s="409">
        <v>28</v>
      </c>
      <c r="CV9" s="409" t="s">
        <v>673</v>
      </c>
      <c r="CW9" s="365">
        <v>1206543</v>
      </c>
      <c r="CX9" s="367">
        <v>40363</v>
      </c>
    </row>
    <row r="10" spans="1:102" ht="15.75" customHeight="1" x14ac:dyDescent="0.2">
      <c r="A10" s="925" t="s">
        <v>604</v>
      </c>
      <c r="B10" s="320" t="s">
        <v>673</v>
      </c>
      <c r="C10" s="320" t="s">
        <v>673</v>
      </c>
      <c r="D10" s="320" t="s">
        <v>673</v>
      </c>
      <c r="E10" s="320">
        <v>16</v>
      </c>
      <c r="F10" s="320">
        <v>11</v>
      </c>
      <c r="G10" s="320">
        <v>890</v>
      </c>
      <c r="H10" s="320">
        <v>470</v>
      </c>
      <c r="I10" s="331">
        <v>105</v>
      </c>
      <c r="J10" s="286">
        <v>43</v>
      </c>
      <c r="K10" s="288">
        <v>10944</v>
      </c>
      <c r="L10" s="294">
        <v>767</v>
      </c>
      <c r="M10" s="288" t="s">
        <v>673</v>
      </c>
      <c r="N10" s="288" t="s">
        <v>673</v>
      </c>
      <c r="O10" s="288" t="s">
        <v>673</v>
      </c>
      <c r="P10" s="294">
        <v>24</v>
      </c>
      <c r="Q10" s="288">
        <v>5754</v>
      </c>
      <c r="R10" s="288">
        <v>494</v>
      </c>
      <c r="S10" s="288">
        <v>2</v>
      </c>
      <c r="T10" s="288">
        <v>132</v>
      </c>
      <c r="U10" s="290">
        <v>14</v>
      </c>
      <c r="V10" s="320" t="s">
        <v>673</v>
      </c>
      <c r="W10" s="294" t="s">
        <v>673</v>
      </c>
      <c r="X10" s="294" t="s">
        <v>673</v>
      </c>
      <c r="Y10" s="288" t="s">
        <v>673</v>
      </c>
      <c r="Z10" s="294" t="s">
        <v>673</v>
      </c>
      <c r="AA10" s="294" t="s">
        <v>673</v>
      </c>
      <c r="AB10" s="288" t="s">
        <v>673</v>
      </c>
      <c r="AC10" s="294" t="s">
        <v>673</v>
      </c>
      <c r="AD10" s="294" t="s">
        <v>673</v>
      </c>
      <c r="AE10" s="288">
        <v>13</v>
      </c>
      <c r="AF10" s="288">
        <v>7556</v>
      </c>
      <c r="AG10" s="290">
        <v>593</v>
      </c>
      <c r="AH10" s="286" t="s">
        <v>673</v>
      </c>
      <c r="AI10" s="288" t="s">
        <v>673</v>
      </c>
      <c r="AJ10" s="288" t="s">
        <v>673</v>
      </c>
      <c r="AK10" s="288">
        <v>3</v>
      </c>
      <c r="AL10" s="288">
        <v>526</v>
      </c>
      <c r="AM10" s="208">
        <v>54</v>
      </c>
      <c r="AN10" s="207" t="s">
        <v>673</v>
      </c>
      <c r="AO10" s="207" t="s">
        <v>673</v>
      </c>
      <c r="AP10" s="208">
        <v>5</v>
      </c>
      <c r="AQ10" s="208">
        <v>3</v>
      </c>
      <c r="AR10" s="207">
        <v>518818</v>
      </c>
      <c r="AS10" s="231">
        <v>229</v>
      </c>
      <c r="AT10" s="209">
        <v>784158</v>
      </c>
      <c r="AU10" s="228">
        <v>1</v>
      </c>
      <c r="AV10" s="207" t="s">
        <v>673</v>
      </c>
      <c r="AW10" s="207" t="s">
        <v>673</v>
      </c>
      <c r="AX10" s="208">
        <v>1</v>
      </c>
      <c r="AY10" s="207" t="s">
        <v>673</v>
      </c>
      <c r="AZ10" s="207" t="s">
        <v>673</v>
      </c>
      <c r="BA10" s="207" t="s">
        <v>673</v>
      </c>
      <c r="BB10" s="207" t="s">
        <v>673</v>
      </c>
      <c r="BC10" s="207" t="s">
        <v>673</v>
      </c>
      <c r="BD10" s="207" t="s">
        <v>673</v>
      </c>
      <c r="BE10" s="209">
        <v>28</v>
      </c>
      <c r="BF10" s="76"/>
      <c r="BG10" s="206">
        <v>4</v>
      </c>
      <c r="BH10" s="207">
        <v>19505</v>
      </c>
      <c r="BI10" s="207">
        <v>2</v>
      </c>
      <c r="BJ10" s="208">
        <v>48576</v>
      </c>
      <c r="BK10" s="207">
        <v>3</v>
      </c>
      <c r="BL10" s="207">
        <v>3</v>
      </c>
      <c r="BM10" s="207">
        <v>63326</v>
      </c>
      <c r="BN10" s="207">
        <v>3</v>
      </c>
      <c r="BO10" s="207">
        <v>3320</v>
      </c>
      <c r="BP10" s="207">
        <v>3</v>
      </c>
      <c r="BQ10" s="209">
        <v>19</v>
      </c>
      <c r="BR10" s="76"/>
      <c r="BS10" s="232">
        <v>1</v>
      </c>
      <c r="BT10" s="233">
        <v>1624</v>
      </c>
      <c r="BU10" s="916"/>
      <c r="BV10" s="206">
        <v>2</v>
      </c>
      <c r="BW10" s="207">
        <v>77</v>
      </c>
      <c r="BX10" s="207">
        <v>65</v>
      </c>
      <c r="BY10" s="228">
        <v>47</v>
      </c>
      <c r="BZ10" s="207">
        <v>1833</v>
      </c>
      <c r="CA10" s="207">
        <v>1885</v>
      </c>
      <c r="CB10" s="228" t="s">
        <v>756</v>
      </c>
      <c r="CC10" s="207" t="s">
        <v>756</v>
      </c>
      <c r="CD10" s="209" t="s">
        <v>756</v>
      </c>
      <c r="CE10" s="76"/>
      <c r="CF10" s="206">
        <v>406</v>
      </c>
      <c r="CG10" s="207">
        <v>67</v>
      </c>
      <c r="CH10" s="207">
        <v>20</v>
      </c>
      <c r="CI10" s="207">
        <v>7</v>
      </c>
      <c r="CJ10" s="207">
        <v>5</v>
      </c>
      <c r="CK10" s="208">
        <v>5</v>
      </c>
      <c r="CL10" s="208">
        <v>8</v>
      </c>
      <c r="CM10" s="207">
        <v>130</v>
      </c>
      <c r="CN10" s="209">
        <v>12887</v>
      </c>
      <c r="CO10" s="76"/>
      <c r="CP10" s="206">
        <v>137</v>
      </c>
      <c r="CQ10" s="208">
        <v>26</v>
      </c>
      <c r="CR10" s="208">
        <v>6</v>
      </c>
      <c r="CS10" s="208">
        <v>48</v>
      </c>
      <c r="CT10" s="208">
        <v>12</v>
      </c>
      <c r="CU10" s="329">
        <v>31</v>
      </c>
      <c r="CV10" s="329">
        <v>14</v>
      </c>
      <c r="CW10" s="207">
        <v>991341.78</v>
      </c>
      <c r="CX10" s="209">
        <v>17208.18</v>
      </c>
    </row>
    <row r="11" spans="1:102" ht="15.75" customHeight="1" x14ac:dyDescent="0.2">
      <c r="A11" s="630" t="s">
        <v>534</v>
      </c>
      <c r="B11" s="661">
        <v>3</v>
      </c>
      <c r="C11" s="661">
        <v>77</v>
      </c>
      <c r="D11" s="661">
        <v>6</v>
      </c>
      <c r="E11" s="661">
        <v>16</v>
      </c>
      <c r="F11" s="661">
        <v>7</v>
      </c>
      <c r="G11" s="661">
        <v>1820</v>
      </c>
      <c r="H11" s="661">
        <v>363</v>
      </c>
      <c r="I11" s="665">
        <v>168</v>
      </c>
      <c r="J11" s="636">
        <v>42</v>
      </c>
      <c r="K11" s="642">
        <v>14197</v>
      </c>
      <c r="L11" s="643">
        <v>893</v>
      </c>
      <c r="M11" s="642">
        <v>2</v>
      </c>
      <c r="N11" s="642">
        <v>652</v>
      </c>
      <c r="O11" s="642">
        <v>48</v>
      </c>
      <c r="P11" s="643">
        <v>24</v>
      </c>
      <c r="Q11" s="642">
        <v>7077</v>
      </c>
      <c r="R11" s="642">
        <v>544</v>
      </c>
      <c r="S11" s="642">
        <v>4</v>
      </c>
      <c r="T11" s="642">
        <v>668</v>
      </c>
      <c r="U11" s="644">
        <v>53</v>
      </c>
      <c r="V11" s="661" t="s">
        <v>757</v>
      </c>
      <c r="W11" s="643" t="s">
        <v>757</v>
      </c>
      <c r="X11" s="643" t="s">
        <v>757</v>
      </c>
      <c r="Y11" s="642" t="s">
        <v>757</v>
      </c>
      <c r="Z11" s="643" t="s">
        <v>757</v>
      </c>
      <c r="AA11" s="643" t="s">
        <v>757</v>
      </c>
      <c r="AB11" s="642">
        <v>1</v>
      </c>
      <c r="AC11" s="643">
        <v>838</v>
      </c>
      <c r="AD11" s="643">
        <v>69</v>
      </c>
      <c r="AE11" s="642">
        <v>7</v>
      </c>
      <c r="AF11" s="643">
        <v>9413</v>
      </c>
      <c r="AG11" s="644">
        <v>768</v>
      </c>
      <c r="AH11" s="636" t="s">
        <v>757</v>
      </c>
      <c r="AI11" s="642" t="s">
        <v>757</v>
      </c>
      <c r="AJ11" s="642" t="s">
        <v>757</v>
      </c>
      <c r="AK11" s="661">
        <v>3</v>
      </c>
      <c r="AL11" s="642">
        <v>782</v>
      </c>
      <c r="AM11" s="643">
        <v>84</v>
      </c>
      <c r="AN11" s="642" t="s">
        <v>757</v>
      </c>
      <c r="AO11" s="642" t="s">
        <v>757</v>
      </c>
      <c r="AP11" s="643">
        <v>6</v>
      </c>
      <c r="AQ11" s="643">
        <v>3</v>
      </c>
      <c r="AR11" s="642">
        <v>653448</v>
      </c>
      <c r="AS11" s="666">
        <v>226.25</v>
      </c>
      <c r="AT11" s="644">
        <v>624491</v>
      </c>
      <c r="AU11" s="661">
        <v>3</v>
      </c>
      <c r="AV11" s="642" t="s">
        <v>673</v>
      </c>
      <c r="AW11" s="642">
        <v>1</v>
      </c>
      <c r="AX11" s="643">
        <v>2</v>
      </c>
      <c r="AY11" s="642" t="s">
        <v>673</v>
      </c>
      <c r="AZ11" s="642" t="s">
        <v>673</v>
      </c>
      <c r="BA11" s="642" t="s">
        <v>673</v>
      </c>
      <c r="BB11" s="642" t="s">
        <v>673</v>
      </c>
      <c r="BC11" s="642" t="s">
        <v>673</v>
      </c>
      <c r="BD11" s="642" t="s">
        <v>673</v>
      </c>
      <c r="BE11" s="644">
        <v>14</v>
      </c>
      <c r="BF11" s="76"/>
      <c r="BG11" s="636">
        <v>9</v>
      </c>
      <c r="BH11" s="642">
        <v>31710</v>
      </c>
      <c r="BI11" s="642">
        <v>1</v>
      </c>
      <c r="BJ11" s="643">
        <v>22000</v>
      </c>
      <c r="BK11" s="642">
        <v>5</v>
      </c>
      <c r="BL11" s="642">
        <v>7</v>
      </c>
      <c r="BM11" s="642">
        <v>100351</v>
      </c>
      <c r="BN11" s="642">
        <v>3</v>
      </c>
      <c r="BO11" s="642">
        <v>3319</v>
      </c>
      <c r="BP11" s="642">
        <v>5</v>
      </c>
      <c r="BQ11" s="644">
        <v>34</v>
      </c>
      <c r="BR11" s="76"/>
      <c r="BS11" s="667">
        <v>4</v>
      </c>
      <c r="BT11" s="668">
        <v>3693</v>
      </c>
      <c r="BU11" s="916"/>
      <c r="BV11" s="636" t="s">
        <v>673</v>
      </c>
      <c r="BW11" s="642" t="s">
        <v>673</v>
      </c>
      <c r="BX11" s="642" t="s">
        <v>673</v>
      </c>
      <c r="BY11" s="661">
        <v>12</v>
      </c>
      <c r="BZ11" s="642">
        <v>974</v>
      </c>
      <c r="CA11" s="642">
        <v>965</v>
      </c>
      <c r="CB11" s="661">
        <v>44</v>
      </c>
      <c r="CC11" s="642">
        <v>1800</v>
      </c>
      <c r="CD11" s="644">
        <v>1652</v>
      </c>
      <c r="CE11" s="76"/>
      <c r="CF11" s="636">
        <v>361</v>
      </c>
      <c r="CG11" s="642">
        <v>56</v>
      </c>
      <c r="CH11" s="642">
        <v>13</v>
      </c>
      <c r="CI11" s="642">
        <v>13</v>
      </c>
      <c r="CJ11" s="642">
        <v>3</v>
      </c>
      <c r="CK11" s="643" t="s">
        <v>673</v>
      </c>
      <c r="CL11" s="643">
        <v>10</v>
      </c>
      <c r="CM11" s="642">
        <v>36</v>
      </c>
      <c r="CN11" s="644">
        <v>11676</v>
      </c>
      <c r="CO11" s="76"/>
      <c r="CP11" s="636">
        <v>230</v>
      </c>
      <c r="CQ11" s="643">
        <v>29</v>
      </c>
      <c r="CR11" s="643">
        <v>8</v>
      </c>
      <c r="CS11" s="643">
        <v>43</v>
      </c>
      <c r="CT11" s="643">
        <v>67</v>
      </c>
      <c r="CU11" s="669">
        <v>83</v>
      </c>
      <c r="CV11" s="669" t="s">
        <v>673</v>
      </c>
      <c r="CW11" s="642">
        <v>1040244.83</v>
      </c>
      <c r="CX11" s="644">
        <v>33409.769999999997</v>
      </c>
    </row>
    <row r="12" spans="1:102" ht="15.75" customHeight="1" x14ac:dyDescent="0.2">
      <c r="A12" s="925" t="s">
        <v>284</v>
      </c>
      <c r="B12" s="1058" t="s">
        <v>673</v>
      </c>
      <c r="C12" s="573" t="s">
        <v>673</v>
      </c>
      <c r="D12" s="599" t="s">
        <v>673</v>
      </c>
      <c r="E12" s="599">
        <v>12</v>
      </c>
      <c r="F12" s="599">
        <v>4</v>
      </c>
      <c r="G12" s="599">
        <v>1083</v>
      </c>
      <c r="H12" s="599">
        <v>1083</v>
      </c>
      <c r="I12" s="602">
        <v>107</v>
      </c>
      <c r="J12" s="286">
        <v>42</v>
      </c>
      <c r="K12" s="288">
        <v>13700</v>
      </c>
      <c r="L12" s="294">
        <v>887</v>
      </c>
      <c r="M12" s="288">
        <v>1</v>
      </c>
      <c r="N12" s="288">
        <v>557</v>
      </c>
      <c r="O12" s="288">
        <v>38</v>
      </c>
      <c r="P12" s="294">
        <v>24</v>
      </c>
      <c r="Q12" s="288">
        <v>6811</v>
      </c>
      <c r="R12" s="288">
        <v>552</v>
      </c>
      <c r="S12" s="288">
        <v>2</v>
      </c>
      <c r="T12" s="288">
        <v>674</v>
      </c>
      <c r="U12" s="209">
        <v>46</v>
      </c>
      <c r="V12" s="599" t="s">
        <v>673</v>
      </c>
      <c r="W12" s="603" t="s">
        <v>673</v>
      </c>
      <c r="X12" s="603" t="s">
        <v>673</v>
      </c>
      <c r="Y12" s="573" t="s">
        <v>673</v>
      </c>
      <c r="Z12" s="603" t="s">
        <v>673</v>
      </c>
      <c r="AA12" s="603" t="s">
        <v>673</v>
      </c>
      <c r="AB12" s="288">
        <v>2</v>
      </c>
      <c r="AC12" s="294">
        <v>841</v>
      </c>
      <c r="AD12" s="294">
        <v>88</v>
      </c>
      <c r="AE12" s="288">
        <v>11</v>
      </c>
      <c r="AF12" s="294">
        <v>6684</v>
      </c>
      <c r="AG12" s="290">
        <v>609</v>
      </c>
      <c r="AH12" s="597" t="s">
        <v>673</v>
      </c>
      <c r="AI12" s="573" t="s">
        <v>673</v>
      </c>
      <c r="AJ12" s="573" t="s">
        <v>673</v>
      </c>
      <c r="AK12" s="320">
        <v>1</v>
      </c>
      <c r="AL12" s="288">
        <v>870</v>
      </c>
      <c r="AM12" s="208">
        <v>80</v>
      </c>
      <c r="AN12" s="573" t="s">
        <v>673</v>
      </c>
      <c r="AO12" s="573" t="s">
        <v>673</v>
      </c>
      <c r="AP12" s="208">
        <v>5</v>
      </c>
      <c r="AQ12" s="208">
        <v>5</v>
      </c>
      <c r="AR12" s="207">
        <v>675208</v>
      </c>
      <c r="AS12" s="231">
        <v>219.1</v>
      </c>
      <c r="AT12" s="209">
        <v>741427</v>
      </c>
      <c r="AU12" s="599">
        <v>7</v>
      </c>
      <c r="AV12" s="573">
        <v>1</v>
      </c>
      <c r="AW12" s="573">
        <v>2</v>
      </c>
      <c r="AX12" s="603" t="s">
        <v>673</v>
      </c>
      <c r="AY12" s="573">
        <v>2</v>
      </c>
      <c r="AZ12" s="573" t="s">
        <v>673</v>
      </c>
      <c r="BA12" s="573">
        <v>1</v>
      </c>
      <c r="BB12" s="573">
        <v>1</v>
      </c>
      <c r="BC12" s="573" t="s">
        <v>673</v>
      </c>
      <c r="BD12" s="573" t="s">
        <v>673</v>
      </c>
      <c r="BE12" s="590" t="s">
        <v>673</v>
      </c>
      <c r="BF12" s="76"/>
      <c r="BG12" s="206">
        <v>7</v>
      </c>
      <c r="BH12" s="207">
        <v>24448</v>
      </c>
      <c r="BI12" s="207">
        <v>1</v>
      </c>
      <c r="BJ12" s="208">
        <v>29458</v>
      </c>
      <c r="BK12" s="207">
        <v>8</v>
      </c>
      <c r="BL12" s="207">
        <v>9</v>
      </c>
      <c r="BM12" s="207">
        <v>224741</v>
      </c>
      <c r="BN12" s="207" t="s">
        <v>673</v>
      </c>
      <c r="BO12" s="207" t="s">
        <v>673</v>
      </c>
      <c r="BP12" s="207">
        <v>10</v>
      </c>
      <c r="BQ12" s="209">
        <v>35</v>
      </c>
      <c r="BR12" s="76"/>
      <c r="BS12" s="950">
        <v>1</v>
      </c>
      <c r="BT12" s="951">
        <v>1188</v>
      </c>
      <c r="BU12" s="952"/>
      <c r="BV12" s="597" t="s">
        <v>673</v>
      </c>
      <c r="BW12" s="573" t="s">
        <v>673</v>
      </c>
      <c r="BX12" s="573" t="s">
        <v>673</v>
      </c>
      <c r="BY12" s="573" t="s">
        <v>673</v>
      </c>
      <c r="BZ12" s="573" t="s">
        <v>673</v>
      </c>
      <c r="CA12" s="573" t="s">
        <v>673</v>
      </c>
      <c r="CB12" s="573">
        <v>47</v>
      </c>
      <c r="CC12" s="573">
        <v>2126</v>
      </c>
      <c r="CD12" s="590">
        <v>1722</v>
      </c>
      <c r="CE12" s="76"/>
      <c r="CF12" s="206">
        <v>425</v>
      </c>
      <c r="CG12" s="207">
        <v>71</v>
      </c>
      <c r="CH12" s="207">
        <v>12</v>
      </c>
      <c r="CI12" s="207">
        <v>12</v>
      </c>
      <c r="CJ12" s="207">
        <v>4</v>
      </c>
      <c r="CK12" s="208">
        <v>3</v>
      </c>
      <c r="CL12" s="208">
        <v>7</v>
      </c>
      <c r="CM12" s="207">
        <v>60</v>
      </c>
      <c r="CN12" s="209">
        <v>12128</v>
      </c>
      <c r="CO12" s="76"/>
      <c r="CP12" s="206">
        <v>69</v>
      </c>
      <c r="CQ12" s="208">
        <v>11</v>
      </c>
      <c r="CR12" s="208">
        <v>5</v>
      </c>
      <c r="CS12" s="208">
        <v>6</v>
      </c>
      <c r="CT12" s="208">
        <v>41</v>
      </c>
      <c r="CU12" s="329">
        <v>6</v>
      </c>
      <c r="CV12" s="329" t="s">
        <v>673</v>
      </c>
      <c r="CW12" s="207">
        <v>1077704.93</v>
      </c>
      <c r="CX12" s="209">
        <v>28766.42</v>
      </c>
    </row>
    <row r="13" spans="1:102" ht="15.75" customHeight="1" x14ac:dyDescent="0.2">
      <c r="A13" s="630" t="s">
        <v>660</v>
      </c>
      <c r="B13" s="397" t="s">
        <v>673</v>
      </c>
      <c r="C13" s="397" t="s">
        <v>673</v>
      </c>
      <c r="D13" s="397" t="s">
        <v>673</v>
      </c>
      <c r="E13" s="397">
        <v>18</v>
      </c>
      <c r="F13" s="397">
        <v>9</v>
      </c>
      <c r="G13" s="397">
        <v>1814</v>
      </c>
      <c r="H13" s="397">
        <v>552</v>
      </c>
      <c r="I13" s="379">
        <v>200</v>
      </c>
      <c r="J13" s="364">
        <v>36</v>
      </c>
      <c r="K13" s="365">
        <v>12009</v>
      </c>
      <c r="L13" s="366">
        <v>883</v>
      </c>
      <c r="M13" s="365">
        <v>1</v>
      </c>
      <c r="N13" s="365">
        <v>589</v>
      </c>
      <c r="O13" s="365">
        <v>31</v>
      </c>
      <c r="P13" s="366">
        <v>15</v>
      </c>
      <c r="Q13" s="365">
        <v>6125</v>
      </c>
      <c r="R13" s="365">
        <v>511</v>
      </c>
      <c r="S13" s="365">
        <v>1</v>
      </c>
      <c r="T13" s="365">
        <v>404</v>
      </c>
      <c r="U13" s="367">
        <v>24</v>
      </c>
      <c r="V13" s="397" t="s">
        <v>673</v>
      </c>
      <c r="W13" s="366" t="s">
        <v>673</v>
      </c>
      <c r="X13" s="366" t="s">
        <v>673</v>
      </c>
      <c r="Y13" s="365" t="s">
        <v>673</v>
      </c>
      <c r="Z13" s="366" t="s">
        <v>673</v>
      </c>
      <c r="AA13" s="366" t="s">
        <v>673</v>
      </c>
      <c r="AB13" s="365">
        <v>1</v>
      </c>
      <c r="AC13" s="366">
        <v>839</v>
      </c>
      <c r="AD13" s="366">
        <v>66</v>
      </c>
      <c r="AE13" s="365">
        <v>12</v>
      </c>
      <c r="AF13" s="365">
        <v>9035</v>
      </c>
      <c r="AG13" s="367">
        <v>765</v>
      </c>
      <c r="AH13" s="364" t="s">
        <v>673</v>
      </c>
      <c r="AI13" s="365" t="s">
        <v>673</v>
      </c>
      <c r="AJ13" s="365" t="s">
        <v>673</v>
      </c>
      <c r="AK13" s="365">
        <v>1</v>
      </c>
      <c r="AL13" s="365">
        <v>932</v>
      </c>
      <c r="AM13" s="366">
        <v>76</v>
      </c>
      <c r="AN13" s="365" t="s">
        <v>673</v>
      </c>
      <c r="AO13" s="365" t="s">
        <v>673</v>
      </c>
      <c r="AP13" s="366">
        <v>5</v>
      </c>
      <c r="AQ13" s="366">
        <v>5</v>
      </c>
      <c r="AR13" s="365">
        <v>408350</v>
      </c>
      <c r="AS13" s="405">
        <v>160</v>
      </c>
      <c r="AT13" s="367">
        <v>950011</v>
      </c>
      <c r="AU13" s="397">
        <f>SUM(AV13:BD13)</f>
        <v>2</v>
      </c>
      <c r="AV13" s="365" t="s">
        <v>673</v>
      </c>
      <c r="AW13" s="365" t="s">
        <v>673</v>
      </c>
      <c r="AX13" s="366">
        <v>1</v>
      </c>
      <c r="AY13" s="365" t="s">
        <v>673</v>
      </c>
      <c r="AZ13" s="365" t="s">
        <v>673</v>
      </c>
      <c r="BA13" s="365" t="s">
        <v>673</v>
      </c>
      <c r="BB13" s="365">
        <v>1</v>
      </c>
      <c r="BC13" s="365" t="s">
        <v>673</v>
      </c>
      <c r="BD13" s="365" t="s">
        <v>673</v>
      </c>
      <c r="BE13" s="367">
        <v>8</v>
      </c>
      <c r="BF13" s="76"/>
      <c r="BG13" s="364">
        <v>7</v>
      </c>
      <c r="BH13" s="365">
        <v>29400</v>
      </c>
      <c r="BI13" s="365" t="s">
        <v>673</v>
      </c>
      <c r="BJ13" s="366" t="s">
        <v>673</v>
      </c>
      <c r="BK13" s="365">
        <v>2</v>
      </c>
      <c r="BL13" s="365">
        <v>2</v>
      </c>
      <c r="BM13" s="365">
        <v>34210</v>
      </c>
      <c r="BN13" s="365">
        <f>4+1</f>
        <v>5</v>
      </c>
      <c r="BO13" s="365">
        <f>3000+2124</f>
        <v>5124</v>
      </c>
      <c r="BP13" s="365">
        <f>4+1</f>
        <v>5</v>
      </c>
      <c r="BQ13" s="367">
        <f>22+12</f>
        <v>34</v>
      </c>
      <c r="BR13" s="76"/>
      <c r="BS13" s="407">
        <v>1</v>
      </c>
      <c r="BT13" s="408">
        <v>1202</v>
      </c>
      <c r="BU13" s="916"/>
      <c r="BV13" s="364" t="s">
        <v>673</v>
      </c>
      <c r="BW13" s="365" t="s">
        <v>673</v>
      </c>
      <c r="BX13" s="365" t="s">
        <v>673</v>
      </c>
      <c r="BY13" s="397">
        <v>70</v>
      </c>
      <c r="BZ13" s="365">
        <v>3307</v>
      </c>
      <c r="CA13" s="365">
        <v>3307</v>
      </c>
      <c r="CB13" s="397" t="s">
        <v>673</v>
      </c>
      <c r="CC13" s="365" t="s">
        <v>673</v>
      </c>
      <c r="CD13" s="367" t="s">
        <v>673</v>
      </c>
      <c r="CE13" s="76"/>
      <c r="CF13" s="364">
        <v>260</v>
      </c>
      <c r="CG13" s="365">
        <v>38</v>
      </c>
      <c r="CH13" s="365">
        <v>10</v>
      </c>
      <c r="CI13" s="365">
        <v>10</v>
      </c>
      <c r="CJ13" s="365">
        <v>2</v>
      </c>
      <c r="CK13" s="366" t="s">
        <v>673</v>
      </c>
      <c r="CL13" s="366">
        <v>5</v>
      </c>
      <c r="CM13" s="365">
        <v>44</v>
      </c>
      <c r="CN13" s="367">
        <v>11170</v>
      </c>
      <c r="CO13" s="76"/>
      <c r="CP13" s="364">
        <v>69</v>
      </c>
      <c r="CQ13" s="366">
        <v>18</v>
      </c>
      <c r="CR13" s="366">
        <v>4</v>
      </c>
      <c r="CS13" s="366">
        <v>28</v>
      </c>
      <c r="CT13" s="366">
        <v>6</v>
      </c>
      <c r="CU13" s="409">
        <v>13</v>
      </c>
      <c r="CV13" s="409">
        <v>0</v>
      </c>
      <c r="CW13" s="365">
        <v>850519</v>
      </c>
      <c r="CX13" s="367">
        <v>6553.06</v>
      </c>
    </row>
    <row r="14" spans="1:102" ht="15.75" customHeight="1" x14ac:dyDescent="0.2">
      <c r="A14" s="925" t="s">
        <v>639</v>
      </c>
      <c r="B14" s="320">
        <v>10</v>
      </c>
      <c r="C14" s="320">
        <v>392</v>
      </c>
      <c r="D14" s="320">
        <v>60</v>
      </c>
      <c r="E14" s="320">
        <v>15</v>
      </c>
      <c r="F14" s="320">
        <v>2</v>
      </c>
      <c r="G14" s="320">
        <v>2164</v>
      </c>
      <c r="H14" s="320">
        <v>174</v>
      </c>
      <c r="I14" s="331">
        <v>233</v>
      </c>
      <c r="J14" s="286">
        <v>49</v>
      </c>
      <c r="K14" s="288">
        <v>12250</v>
      </c>
      <c r="L14" s="294">
        <v>1090</v>
      </c>
      <c r="M14" s="288">
        <v>2</v>
      </c>
      <c r="N14" s="288">
        <v>783</v>
      </c>
      <c r="O14" s="288">
        <v>66</v>
      </c>
      <c r="P14" s="294">
        <v>20</v>
      </c>
      <c r="Q14" s="288">
        <v>6778</v>
      </c>
      <c r="R14" s="288">
        <v>593</v>
      </c>
      <c r="S14" s="288">
        <v>3</v>
      </c>
      <c r="T14" s="288">
        <v>537</v>
      </c>
      <c r="U14" s="290">
        <v>52</v>
      </c>
      <c r="V14" s="320" t="s">
        <v>673</v>
      </c>
      <c r="W14" s="294" t="s">
        <v>673</v>
      </c>
      <c r="X14" s="294" t="s">
        <v>673</v>
      </c>
      <c r="Y14" s="288" t="s">
        <v>673</v>
      </c>
      <c r="Z14" s="294" t="s">
        <v>673</v>
      </c>
      <c r="AA14" s="294" t="s">
        <v>673</v>
      </c>
      <c r="AB14" s="288" t="s">
        <v>673</v>
      </c>
      <c r="AC14" s="294" t="s">
        <v>673</v>
      </c>
      <c r="AD14" s="294" t="s">
        <v>673</v>
      </c>
      <c r="AE14" s="288">
        <v>13</v>
      </c>
      <c r="AF14" s="288">
        <v>9384</v>
      </c>
      <c r="AG14" s="290">
        <v>919</v>
      </c>
      <c r="AH14" s="286" t="s">
        <v>673</v>
      </c>
      <c r="AI14" s="288" t="s">
        <v>673</v>
      </c>
      <c r="AJ14" s="288" t="s">
        <v>673</v>
      </c>
      <c r="AK14" s="288">
        <v>2</v>
      </c>
      <c r="AL14" s="288">
        <v>104</v>
      </c>
      <c r="AM14" s="208">
        <v>49</v>
      </c>
      <c r="AN14" s="207" t="s">
        <v>673</v>
      </c>
      <c r="AO14" s="207" t="s">
        <v>673</v>
      </c>
      <c r="AP14" s="208">
        <v>6</v>
      </c>
      <c r="AQ14" s="208">
        <v>3</v>
      </c>
      <c r="AR14" s="207">
        <v>939824</v>
      </c>
      <c r="AS14" s="231">
        <v>328.2</v>
      </c>
      <c r="AT14" s="209">
        <v>941803</v>
      </c>
      <c r="AU14" s="228">
        <v>8</v>
      </c>
      <c r="AV14" s="207">
        <v>1</v>
      </c>
      <c r="AW14" s="207">
        <v>0</v>
      </c>
      <c r="AX14" s="208">
        <v>5</v>
      </c>
      <c r="AY14" s="207">
        <v>1</v>
      </c>
      <c r="AZ14" s="207">
        <v>1</v>
      </c>
      <c r="BA14" s="207">
        <v>0</v>
      </c>
      <c r="BB14" s="207">
        <v>0</v>
      </c>
      <c r="BC14" s="207">
        <v>0</v>
      </c>
      <c r="BD14" s="207">
        <v>0</v>
      </c>
      <c r="BE14" s="209">
        <v>23</v>
      </c>
      <c r="BF14" s="76"/>
      <c r="BG14" s="206">
        <v>11</v>
      </c>
      <c r="BH14" s="207">
        <v>28433.77</v>
      </c>
      <c r="BI14" s="207">
        <v>1</v>
      </c>
      <c r="BJ14" s="208">
        <v>37774</v>
      </c>
      <c r="BK14" s="207">
        <v>3</v>
      </c>
      <c r="BL14" s="207">
        <v>3</v>
      </c>
      <c r="BM14" s="207">
        <v>62360</v>
      </c>
      <c r="BN14" s="207">
        <v>2</v>
      </c>
      <c r="BO14" s="207">
        <v>4323.2</v>
      </c>
      <c r="BP14" s="207">
        <v>4</v>
      </c>
      <c r="BQ14" s="209">
        <v>28</v>
      </c>
      <c r="BR14" s="76"/>
      <c r="BS14" s="232">
        <v>1</v>
      </c>
      <c r="BT14" s="233">
        <v>120</v>
      </c>
      <c r="BU14" s="916"/>
      <c r="BV14" s="206">
        <v>0</v>
      </c>
      <c r="BW14" s="207">
        <v>0</v>
      </c>
      <c r="BX14" s="207">
        <v>0</v>
      </c>
      <c r="BY14" s="228">
        <v>0</v>
      </c>
      <c r="BZ14" s="207">
        <v>0</v>
      </c>
      <c r="CA14" s="207">
        <v>0</v>
      </c>
      <c r="CB14" s="228">
        <v>78</v>
      </c>
      <c r="CC14" s="207">
        <v>2804</v>
      </c>
      <c r="CD14" s="209">
        <v>3011</v>
      </c>
      <c r="CE14" s="76"/>
      <c r="CF14" s="206">
        <v>277</v>
      </c>
      <c r="CG14" s="207">
        <v>52</v>
      </c>
      <c r="CH14" s="207">
        <v>12</v>
      </c>
      <c r="CI14" s="207">
        <v>12</v>
      </c>
      <c r="CJ14" s="207">
        <v>3</v>
      </c>
      <c r="CK14" s="208">
        <v>2</v>
      </c>
      <c r="CL14" s="208">
        <v>3</v>
      </c>
      <c r="CM14" s="207">
        <v>76</v>
      </c>
      <c r="CN14" s="209">
        <v>12971</v>
      </c>
      <c r="CO14" s="76"/>
      <c r="CP14" s="206">
        <v>82</v>
      </c>
      <c r="CQ14" s="208">
        <v>40</v>
      </c>
      <c r="CR14" s="208">
        <v>1</v>
      </c>
      <c r="CS14" s="208">
        <v>1</v>
      </c>
      <c r="CT14" s="208">
        <v>13</v>
      </c>
      <c r="CU14" s="329">
        <v>11</v>
      </c>
      <c r="CV14" s="329">
        <v>16</v>
      </c>
      <c r="CW14" s="207">
        <v>980480</v>
      </c>
      <c r="CX14" s="209">
        <v>1862</v>
      </c>
    </row>
    <row r="15" spans="1:102" ht="15.75" customHeight="1" x14ac:dyDescent="0.2">
      <c r="A15" s="630" t="s">
        <v>535</v>
      </c>
      <c r="B15" s="661" t="s">
        <v>673</v>
      </c>
      <c r="C15" s="661" t="s">
        <v>673</v>
      </c>
      <c r="D15" s="661" t="s">
        <v>673</v>
      </c>
      <c r="E15" s="661">
        <v>31</v>
      </c>
      <c r="F15" s="661" t="s">
        <v>673</v>
      </c>
      <c r="G15" s="661">
        <v>4954</v>
      </c>
      <c r="H15" s="661" t="s">
        <v>673</v>
      </c>
      <c r="I15" s="665">
        <v>420</v>
      </c>
      <c r="J15" s="636">
        <v>55</v>
      </c>
      <c r="K15" s="642">
        <v>16098</v>
      </c>
      <c r="L15" s="643">
        <v>1158</v>
      </c>
      <c r="M15" s="642">
        <v>1</v>
      </c>
      <c r="N15" s="642">
        <v>255</v>
      </c>
      <c r="O15" s="642">
        <v>25</v>
      </c>
      <c r="P15" s="643">
        <v>27</v>
      </c>
      <c r="Q15" s="642">
        <v>8523</v>
      </c>
      <c r="R15" s="642">
        <v>682</v>
      </c>
      <c r="S15" s="642">
        <v>1</v>
      </c>
      <c r="T15" s="642">
        <v>183</v>
      </c>
      <c r="U15" s="644">
        <v>16</v>
      </c>
      <c r="V15" s="661">
        <v>2</v>
      </c>
      <c r="W15" s="643">
        <v>432</v>
      </c>
      <c r="X15" s="643">
        <v>63</v>
      </c>
      <c r="Y15" s="642" t="s">
        <v>673</v>
      </c>
      <c r="Z15" s="643" t="s">
        <v>673</v>
      </c>
      <c r="AA15" s="643" t="s">
        <v>673</v>
      </c>
      <c r="AB15" s="642" t="s">
        <v>673</v>
      </c>
      <c r="AC15" s="643" t="s">
        <v>673</v>
      </c>
      <c r="AD15" s="643" t="s">
        <v>673</v>
      </c>
      <c r="AE15" s="642">
        <v>13</v>
      </c>
      <c r="AF15" s="643">
        <v>10031</v>
      </c>
      <c r="AG15" s="644">
        <v>759</v>
      </c>
      <c r="AH15" s="636" t="s">
        <v>673</v>
      </c>
      <c r="AI15" s="642" t="s">
        <v>673</v>
      </c>
      <c r="AJ15" s="642" t="s">
        <v>673</v>
      </c>
      <c r="AK15" s="661">
        <v>1</v>
      </c>
      <c r="AL15" s="642">
        <v>402</v>
      </c>
      <c r="AM15" s="643">
        <v>35</v>
      </c>
      <c r="AN15" s="642" t="s">
        <v>673</v>
      </c>
      <c r="AO15" s="642" t="s">
        <v>673</v>
      </c>
      <c r="AP15" s="643">
        <v>4</v>
      </c>
      <c r="AQ15" s="643">
        <v>4</v>
      </c>
      <c r="AR15" s="642">
        <v>888885</v>
      </c>
      <c r="AS15" s="666">
        <v>275.3</v>
      </c>
      <c r="AT15" s="644">
        <v>1179872</v>
      </c>
      <c r="AU15" s="661">
        <v>1</v>
      </c>
      <c r="AV15" s="642" t="s">
        <v>673</v>
      </c>
      <c r="AW15" s="642" t="s">
        <v>673</v>
      </c>
      <c r="AX15" s="643" t="s">
        <v>673</v>
      </c>
      <c r="AY15" s="642">
        <v>1</v>
      </c>
      <c r="AZ15" s="642" t="s">
        <v>673</v>
      </c>
      <c r="BA15" s="642" t="s">
        <v>673</v>
      </c>
      <c r="BB15" s="642" t="s">
        <v>673</v>
      </c>
      <c r="BC15" s="642" t="s">
        <v>673</v>
      </c>
      <c r="BD15" s="642" t="s">
        <v>673</v>
      </c>
      <c r="BE15" s="644">
        <v>92</v>
      </c>
      <c r="BF15" s="76"/>
      <c r="BG15" s="636">
        <v>6</v>
      </c>
      <c r="BH15" s="642">
        <v>27002</v>
      </c>
      <c r="BI15" s="642">
        <v>2</v>
      </c>
      <c r="BJ15" s="643">
        <v>36000</v>
      </c>
      <c r="BK15" s="642">
        <v>3</v>
      </c>
      <c r="BL15" s="642">
        <v>3</v>
      </c>
      <c r="BM15" s="642">
        <v>54027</v>
      </c>
      <c r="BN15" s="642">
        <v>3</v>
      </c>
      <c r="BO15" s="642">
        <v>8947</v>
      </c>
      <c r="BP15" s="642">
        <v>2</v>
      </c>
      <c r="BQ15" s="644">
        <v>20</v>
      </c>
      <c r="BR15" s="76"/>
      <c r="BS15" s="667">
        <v>1</v>
      </c>
      <c r="BT15" s="668">
        <v>2004</v>
      </c>
      <c r="BU15" s="916"/>
      <c r="BV15" s="636">
        <v>56</v>
      </c>
      <c r="BW15" s="642">
        <v>2600</v>
      </c>
      <c r="BX15" s="642">
        <v>2774</v>
      </c>
      <c r="BY15" s="661" t="s">
        <v>673</v>
      </c>
      <c r="BZ15" s="642" t="s">
        <v>673</v>
      </c>
      <c r="CA15" s="642" t="s">
        <v>673</v>
      </c>
      <c r="CB15" s="661">
        <v>1</v>
      </c>
      <c r="CC15" s="642">
        <v>40</v>
      </c>
      <c r="CD15" s="644">
        <v>50</v>
      </c>
      <c r="CE15" s="76"/>
      <c r="CF15" s="636">
        <v>303</v>
      </c>
      <c r="CG15" s="642">
        <v>45</v>
      </c>
      <c r="CH15" s="642">
        <v>11</v>
      </c>
      <c r="CI15" s="642">
        <v>9</v>
      </c>
      <c r="CJ15" s="642">
        <v>1</v>
      </c>
      <c r="CK15" s="643">
        <v>8</v>
      </c>
      <c r="CL15" s="643">
        <v>1</v>
      </c>
      <c r="CM15" s="642">
        <v>79</v>
      </c>
      <c r="CN15" s="644">
        <v>14485</v>
      </c>
      <c r="CO15" s="76"/>
      <c r="CP15" s="636">
        <v>65</v>
      </c>
      <c r="CQ15" s="643">
        <v>17</v>
      </c>
      <c r="CR15" s="643">
        <v>2</v>
      </c>
      <c r="CS15" s="643">
        <v>9</v>
      </c>
      <c r="CT15" s="643">
        <v>11</v>
      </c>
      <c r="CU15" s="669">
        <v>26</v>
      </c>
      <c r="CV15" s="669">
        <v>0</v>
      </c>
      <c r="CW15" s="642">
        <v>1185079.1199999996</v>
      </c>
      <c r="CX15" s="644">
        <v>27258.130000000008</v>
      </c>
    </row>
    <row r="16" spans="1:102" ht="15.75" customHeight="1" x14ac:dyDescent="0.2">
      <c r="A16" s="925" t="s">
        <v>536</v>
      </c>
      <c r="B16" s="320">
        <v>14</v>
      </c>
      <c r="C16" s="320">
        <v>621</v>
      </c>
      <c r="D16" s="320">
        <v>78</v>
      </c>
      <c r="E16" s="320">
        <v>24</v>
      </c>
      <c r="F16" s="320">
        <v>7</v>
      </c>
      <c r="G16" s="320">
        <v>2574</v>
      </c>
      <c r="H16" s="320">
        <v>433</v>
      </c>
      <c r="I16" s="331">
        <v>249</v>
      </c>
      <c r="J16" s="286">
        <v>66</v>
      </c>
      <c r="K16" s="288">
        <v>16115</v>
      </c>
      <c r="L16" s="294">
        <v>923</v>
      </c>
      <c r="M16" s="288">
        <v>1</v>
      </c>
      <c r="N16" s="288">
        <v>28</v>
      </c>
      <c r="O16" s="288">
        <v>4</v>
      </c>
      <c r="P16" s="294">
        <v>39</v>
      </c>
      <c r="Q16" s="288">
        <v>8720</v>
      </c>
      <c r="R16" s="288">
        <v>617</v>
      </c>
      <c r="S16" s="288">
        <v>3</v>
      </c>
      <c r="T16" s="288">
        <v>226</v>
      </c>
      <c r="U16" s="290">
        <v>50</v>
      </c>
      <c r="V16" s="320" t="s">
        <v>673</v>
      </c>
      <c r="W16" s="294" t="s">
        <v>673</v>
      </c>
      <c r="X16" s="294" t="s">
        <v>673</v>
      </c>
      <c r="Y16" s="288" t="s">
        <v>673</v>
      </c>
      <c r="Z16" s="294" t="s">
        <v>673</v>
      </c>
      <c r="AA16" s="294" t="s">
        <v>673</v>
      </c>
      <c r="AB16" s="288" t="s">
        <v>673</v>
      </c>
      <c r="AC16" s="294" t="s">
        <v>673</v>
      </c>
      <c r="AD16" s="294" t="s">
        <v>673</v>
      </c>
      <c r="AE16" s="288">
        <v>19</v>
      </c>
      <c r="AF16" s="294">
        <v>8100</v>
      </c>
      <c r="AG16" s="290">
        <v>860</v>
      </c>
      <c r="AH16" s="286" t="s">
        <v>673</v>
      </c>
      <c r="AI16" s="288" t="s">
        <v>673</v>
      </c>
      <c r="AJ16" s="288" t="s">
        <v>673</v>
      </c>
      <c r="AK16" s="320">
        <v>1</v>
      </c>
      <c r="AL16" s="288">
        <v>181</v>
      </c>
      <c r="AM16" s="208">
        <v>43</v>
      </c>
      <c r="AN16" s="207" t="s">
        <v>673</v>
      </c>
      <c r="AO16" s="207" t="s">
        <v>673</v>
      </c>
      <c r="AP16" s="208">
        <v>4</v>
      </c>
      <c r="AQ16" s="208">
        <v>6</v>
      </c>
      <c r="AR16" s="207">
        <v>797263</v>
      </c>
      <c r="AS16" s="231">
        <v>247.3</v>
      </c>
      <c r="AT16" s="209">
        <v>1454171</v>
      </c>
      <c r="AU16" s="228">
        <v>2</v>
      </c>
      <c r="AV16" s="207" t="s">
        <v>673</v>
      </c>
      <c r="AW16" s="207" t="s">
        <v>673</v>
      </c>
      <c r="AX16" s="208" t="s">
        <v>673</v>
      </c>
      <c r="AY16" s="207">
        <v>1</v>
      </c>
      <c r="AZ16" s="207" t="s">
        <v>673</v>
      </c>
      <c r="BA16" s="207" t="s">
        <v>673</v>
      </c>
      <c r="BB16" s="207" t="s">
        <v>673</v>
      </c>
      <c r="BC16" s="207" t="s">
        <v>673</v>
      </c>
      <c r="BD16" s="207">
        <v>1</v>
      </c>
      <c r="BE16" s="209">
        <v>37</v>
      </c>
      <c r="BF16" s="76"/>
      <c r="BG16" s="206">
        <v>7</v>
      </c>
      <c r="BH16" s="207">
        <v>21610</v>
      </c>
      <c r="BI16" s="207">
        <v>2</v>
      </c>
      <c r="BJ16" s="208">
        <v>40701</v>
      </c>
      <c r="BK16" s="207">
        <v>3</v>
      </c>
      <c r="BL16" s="207">
        <v>3</v>
      </c>
      <c r="BM16" s="207">
        <v>124825</v>
      </c>
      <c r="BN16" s="207">
        <v>3</v>
      </c>
      <c r="BO16" s="207">
        <v>4365</v>
      </c>
      <c r="BP16" s="207">
        <v>3</v>
      </c>
      <c r="BQ16" s="209">
        <v>24</v>
      </c>
      <c r="BR16" s="76"/>
      <c r="BS16" s="232">
        <v>5</v>
      </c>
      <c r="BT16" s="233">
        <v>3823</v>
      </c>
      <c r="BU16" s="916"/>
      <c r="BV16" s="206" t="s">
        <v>673</v>
      </c>
      <c r="BW16" s="207" t="s">
        <v>673</v>
      </c>
      <c r="BX16" s="207" t="s">
        <v>673</v>
      </c>
      <c r="BY16" s="228">
        <v>68</v>
      </c>
      <c r="BZ16" s="207">
        <v>3116</v>
      </c>
      <c r="CA16" s="207">
        <v>3050</v>
      </c>
      <c r="CB16" s="228" t="s">
        <v>673</v>
      </c>
      <c r="CC16" s="207" t="s">
        <v>673</v>
      </c>
      <c r="CD16" s="209" t="s">
        <v>673</v>
      </c>
      <c r="CE16" s="76"/>
      <c r="CF16" s="206">
        <v>361</v>
      </c>
      <c r="CG16" s="207">
        <v>79</v>
      </c>
      <c r="CH16" s="207">
        <v>15</v>
      </c>
      <c r="CI16" s="207">
        <v>15</v>
      </c>
      <c r="CJ16" s="207">
        <v>5</v>
      </c>
      <c r="CK16" s="208">
        <v>1</v>
      </c>
      <c r="CL16" s="208">
        <v>7</v>
      </c>
      <c r="CM16" s="207">
        <v>70</v>
      </c>
      <c r="CN16" s="209">
        <v>14132</v>
      </c>
      <c r="CO16" s="76"/>
      <c r="CP16" s="206">
        <f>SUM(CQ16:CV16)</f>
        <v>312</v>
      </c>
      <c r="CQ16" s="208">
        <v>42</v>
      </c>
      <c r="CR16" s="208">
        <v>9</v>
      </c>
      <c r="CS16" s="208">
        <v>180</v>
      </c>
      <c r="CT16" s="208">
        <v>62</v>
      </c>
      <c r="CU16" s="329">
        <v>19</v>
      </c>
      <c r="CV16" s="329">
        <v>0</v>
      </c>
      <c r="CW16" s="207">
        <v>1495538</v>
      </c>
      <c r="CX16" s="209">
        <v>41713</v>
      </c>
    </row>
    <row r="17" spans="1:102" ht="15.75" customHeight="1" x14ac:dyDescent="0.2">
      <c r="A17" s="630" t="s">
        <v>708</v>
      </c>
      <c r="B17" s="661">
        <v>19</v>
      </c>
      <c r="C17" s="661">
        <v>520</v>
      </c>
      <c r="D17" s="661">
        <v>61</v>
      </c>
      <c r="E17" s="661">
        <v>4</v>
      </c>
      <c r="F17" s="661">
        <v>4</v>
      </c>
      <c r="G17" s="661">
        <v>748</v>
      </c>
      <c r="H17" s="661">
        <v>748</v>
      </c>
      <c r="I17" s="665">
        <v>74</v>
      </c>
      <c r="J17" s="636">
        <v>32</v>
      </c>
      <c r="K17" s="642">
        <v>13031</v>
      </c>
      <c r="L17" s="643">
        <v>867</v>
      </c>
      <c r="M17" s="642">
        <v>3</v>
      </c>
      <c r="N17" s="642">
        <v>1154</v>
      </c>
      <c r="O17" s="642">
        <v>80</v>
      </c>
      <c r="P17" s="643">
        <v>15</v>
      </c>
      <c r="Q17" s="642">
        <v>6483</v>
      </c>
      <c r="R17" s="642">
        <v>511</v>
      </c>
      <c r="S17" s="642">
        <v>4</v>
      </c>
      <c r="T17" s="642">
        <v>1199</v>
      </c>
      <c r="U17" s="644">
        <v>126</v>
      </c>
      <c r="V17" s="661">
        <v>1</v>
      </c>
      <c r="W17" s="643">
        <v>156</v>
      </c>
      <c r="X17" s="643">
        <v>27</v>
      </c>
      <c r="Y17" s="642" t="s">
        <v>673</v>
      </c>
      <c r="Z17" s="643" t="s">
        <v>673</v>
      </c>
      <c r="AA17" s="643" t="s">
        <v>673</v>
      </c>
      <c r="AB17" s="642" t="s">
        <v>673</v>
      </c>
      <c r="AC17" s="643" t="s">
        <v>673</v>
      </c>
      <c r="AD17" s="643" t="s">
        <v>673</v>
      </c>
      <c r="AE17" s="642">
        <v>14</v>
      </c>
      <c r="AF17" s="643">
        <v>12385</v>
      </c>
      <c r="AG17" s="644">
        <v>1020</v>
      </c>
      <c r="AH17" s="636" t="s">
        <v>673</v>
      </c>
      <c r="AI17" s="642" t="s">
        <v>673</v>
      </c>
      <c r="AJ17" s="642" t="s">
        <v>673</v>
      </c>
      <c r="AK17" s="661">
        <v>3</v>
      </c>
      <c r="AL17" s="642">
        <v>1505</v>
      </c>
      <c r="AM17" s="643">
        <v>95</v>
      </c>
      <c r="AN17" s="642" t="s">
        <v>673</v>
      </c>
      <c r="AO17" s="642" t="s">
        <v>673</v>
      </c>
      <c r="AP17" s="643">
        <v>6</v>
      </c>
      <c r="AQ17" s="643">
        <v>6</v>
      </c>
      <c r="AR17" s="642">
        <v>1014506</v>
      </c>
      <c r="AS17" s="666">
        <v>373.3</v>
      </c>
      <c r="AT17" s="644">
        <v>1393568</v>
      </c>
      <c r="AU17" s="661">
        <v>16</v>
      </c>
      <c r="AV17" s="642">
        <v>1</v>
      </c>
      <c r="AW17" s="642">
        <v>1</v>
      </c>
      <c r="AX17" s="643">
        <v>10</v>
      </c>
      <c r="AY17" s="642">
        <v>3</v>
      </c>
      <c r="AZ17" s="642" t="s">
        <v>673</v>
      </c>
      <c r="BA17" s="642" t="s">
        <v>673</v>
      </c>
      <c r="BB17" s="642">
        <v>1</v>
      </c>
      <c r="BC17" s="642" t="s">
        <v>673</v>
      </c>
      <c r="BD17" s="642" t="s">
        <v>673</v>
      </c>
      <c r="BE17" s="644" t="s">
        <v>673</v>
      </c>
      <c r="BF17" s="76"/>
      <c r="BG17" s="636">
        <v>6</v>
      </c>
      <c r="BH17" s="642">
        <v>36734.68</v>
      </c>
      <c r="BI17" s="642">
        <v>2</v>
      </c>
      <c r="BJ17" s="643">
        <v>78809.679999999993</v>
      </c>
      <c r="BK17" s="642">
        <v>6</v>
      </c>
      <c r="BL17" s="642">
        <v>15</v>
      </c>
      <c r="BM17" s="642">
        <v>229674.54</v>
      </c>
      <c r="BN17" s="642">
        <v>3</v>
      </c>
      <c r="BO17" s="642">
        <v>1234.04</v>
      </c>
      <c r="BP17" s="642">
        <v>7</v>
      </c>
      <c r="BQ17" s="644">
        <v>32</v>
      </c>
      <c r="BR17" s="76"/>
      <c r="BS17" s="667">
        <v>2</v>
      </c>
      <c r="BT17" s="1128" t="s">
        <v>673</v>
      </c>
      <c r="BU17" s="916"/>
      <c r="BV17" s="636">
        <v>63</v>
      </c>
      <c r="BW17" s="642">
        <v>2510</v>
      </c>
      <c r="BX17" s="642">
        <v>3248</v>
      </c>
      <c r="BY17" s="661">
        <v>4</v>
      </c>
      <c r="BZ17" s="642">
        <v>160</v>
      </c>
      <c r="CA17" s="642">
        <v>172</v>
      </c>
      <c r="CB17" s="661">
        <v>19</v>
      </c>
      <c r="CC17" s="642">
        <v>906</v>
      </c>
      <c r="CD17" s="644">
        <v>864</v>
      </c>
      <c r="CE17" s="76"/>
      <c r="CF17" s="636">
        <v>347</v>
      </c>
      <c r="CG17" s="642">
        <v>41</v>
      </c>
      <c r="CH17" s="642">
        <v>12</v>
      </c>
      <c r="CI17" s="642">
        <v>12</v>
      </c>
      <c r="CJ17" s="642">
        <v>2</v>
      </c>
      <c r="CK17" s="643" t="s">
        <v>673</v>
      </c>
      <c r="CL17" s="643">
        <v>9</v>
      </c>
      <c r="CM17" s="642">
        <v>85</v>
      </c>
      <c r="CN17" s="644">
        <v>15391</v>
      </c>
      <c r="CO17" s="76"/>
      <c r="CP17" s="636">
        <v>496</v>
      </c>
      <c r="CQ17" s="643">
        <v>27</v>
      </c>
      <c r="CR17" s="643" t="s">
        <v>673</v>
      </c>
      <c r="CS17" s="643">
        <v>440</v>
      </c>
      <c r="CT17" s="643">
        <v>7</v>
      </c>
      <c r="CU17" s="669">
        <v>22</v>
      </c>
      <c r="CV17" s="669" t="s">
        <v>673</v>
      </c>
      <c r="CW17" s="642">
        <v>904854.07</v>
      </c>
      <c r="CX17" s="644">
        <v>3428.15</v>
      </c>
    </row>
    <row r="18" spans="1:102" ht="15.75" customHeight="1" x14ac:dyDescent="0.2">
      <c r="A18" s="925" t="s">
        <v>537</v>
      </c>
      <c r="B18" s="320" t="s">
        <v>673</v>
      </c>
      <c r="C18" s="320" t="s">
        <v>673</v>
      </c>
      <c r="D18" s="320" t="s">
        <v>673</v>
      </c>
      <c r="E18" s="320">
        <v>29</v>
      </c>
      <c r="F18" s="320">
        <v>6</v>
      </c>
      <c r="G18" s="320">
        <v>5066</v>
      </c>
      <c r="H18" s="320">
        <v>772</v>
      </c>
      <c r="I18" s="331">
        <v>499</v>
      </c>
      <c r="J18" s="286">
        <v>68</v>
      </c>
      <c r="K18" s="288">
        <v>27317</v>
      </c>
      <c r="L18" s="294">
        <v>1710</v>
      </c>
      <c r="M18" s="288">
        <v>2</v>
      </c>
      <c r="N18" s="288">
        <v>999</v>
      </c>
      <c r="O18" s="288">
        <v>57</v>
      </c>
      <c r="P18" s="294">
        <v>25</v>
      </c>
      <c r="Q18" s="288">
        <v>13228</v>
      </c>
      <c r="R18" s="288">
        <v>931</v>
      </c>
      <c r="S18" s="288">
        <v>6</v>
      </c>
      <c r="T18" s="288">
        <v>1554</v>
      </c>
      <c r="U18" s="290">
        <v>98</v>
      </c>
      <c r="V18" s="320">
        <v>0</v>
      </c>
      <c r="W18" s="294">
        <v>0</v>
      </c>
      <c r="X18" s="294">
        <v>0</v>
      </c>
      <c r="Y18" s="288">
        <v>0</v>
      </c>
      <c r="Z18" s="294">
        <v>0</v>
      </c>
      <c r="AA18" s="294">
        <v>0</v>
      </c>
      <c r="AB18" s="288">
        <v>0</v>
      </c>
      <c r="AC18" s="294">
        <v>0</v>
      </c>
      <c r="AD18" s="294">
        <v>0</v>
      </c>
      <c r="AE18" s="288">
        <v>15</v>
      </c>
      <c r="AF18" s="294">
        <v>16599</v>
      </c>
      <c r="AG18" s="290">
        <v>1146</v>
      </c>
      <c r="AH18" s="286">
        <v>0</v>
      </c>
      <c r="AI18" s="288">
        <v>0</v>
      </c>
      <c r="AJ18" s="288">
        <v>0</v>
      </c>
      <c r="AK18" s="320">
        <v>2</v>
      </c>
      <c r="AL18" s="288">
        <v>193</v>
      </c>
      <c r="AM18" s="208">
        <v>55</v>
      </c>
      <c r="AN18" s="207">
        <v>0</v>
      </c>
      <c r="AO18" s="207">
        <v>0</v>
      </c>
      <c r="AP18" s="208">
        <v>7</v>
      </c>
      <c r="AQ18" s="208">
        <v>5</v>
      </c>
      <c r="AR18" s="207">
        <v>1730375</v>
      </c>
      <c r="AS18" s="231">
        <v>332.1</v>
      </c>
      <c r="AT18" s="209">
        <v>3938659</v>
      </c>
      <c r="AU18" s="228">
        <v>3</v>
      </c>
      <c r="AV18" s="207">
        <v>1</v>
      </c>
      <c r="AW18" s="207" t="s">
        <v>757</v>
      </c>
      <c r="AX18" s="208" t="s">
        <v>757</v>
      </c>
      <c r="AY18" s="207">
        <v>2</v>
      </c>
      <c r="AZ18" s="207" t="s">
        <v>757</v>
      </c>
      <c r="BA18" s="207" t="s">
        <v>757</v>
      </c>
      <c r="BB18" s="207" t="s">
        <v>757</v>
      </c>
      <c r="BC18" s="207" t="s">
        <v>757</v>
      </c>
      <c r="BD18" s="207" t="s">
        <v>757</v>
      </c>
      <c r="BE18" s="209">
        <v>18</v>
      </c>
      <c r="BF18" s="76"/>
      <c r="BG18" s="206">
        <v>6</v>
      </c>
      <c r="BH18" s="207">
        <v>32976</v>
      </c>
      <c r="BI18" s="207">
        <v>1</v>
      </c>
      <c r="BJ18" s="208">
        <v>25659</v>
      </c>
      <c r="BK18" s="207">
        <v>16</v>
      </c>
      <c r="BL18" s="207">
        <v>30</v>
      </c>
      <c r="BM18" s="207">
        <v>296432</v>
      </c>
      <c r="BN18" s="207">
        <v>4</v>
      </c>
      <c r="BO18" s="207">
        <v>5499</v>
      </c>
      <c r="BP18" s="207">
        <v>6</v>
      </c>
      <c r="BQ18" s="209">
        <v>35</v>
      </c>
      <c r="BR18" s="76"/>
      <c r="BS18" s="232">
        <v>1</v>
      </c>
      <c r="BT18" s="233">
        <v>2000</v>
      </c>
      <c r="BU18" s="916"/>
      <c r="BV18" s="206" t="s">
        <v>673</v>
      </c>
      <c r="BW18" s="207" t="s">
        <v>673</v>
      </c>
      <c r="BX18" s="207" t="s">
        <v>673</v>
      </c>
      <c r="BY18" s="228">
        <v>156</v>
      </c>
      <c r="BZ18" s="207">
        <v>7196</v>
      </c>
      <c r="CA18" s="207">
        <v>5537</v>
      </c>
      <c r="CB18" s="228">
        <v>8</v>
      </c>
      <c r="CC18" s="207">
        <v>257</v>
      </c>
      <c r="CD18" s="209">
        <v>207</v>
      </c>
      <c r="CE18" s="76"/>
      <c r="CF18" s="206">
        <v>455</v>
      </c>
      <c r="CG18" s="207">
        <v>88</v>
      </c>
      <c r="CH18" s="207">
        <v>18</v>
      </c>
      <c r="CI18" s="207">
        <v>18</v>
      </c>
      <c r="CJ18" s="207">
        <v>4</v>
      </c>
      <c r="CK18" s="208">
        <v>9</v>
      </c>
      <c r="CL18" s="208" t="s">
        <v>673</v>
      </c>
      <c r="CM18" s="207">
        <v>109</v>
      </c>
      <c r="CN18" s="209">
        <v>21649</v>
      </c>
      <c r="CO18" s="76"/>
      <c r="CP18" s="206">
        <v>116</v>
      </c>
      <c r="CQ18" s="208">
        <v>29</v>
      </c>
      <c r="CR18" s="208">
        <v>2</v>
      </c>
      <c r="CS18" s="208">
        <v>31</v>
      </c>
      <c r="CT18" s="208">
        <v>41</v>
      </c>
      <c r="CU18" s="329">
        <v>13</v>
      </c>
      <c r="CV18" s="329" t="s">
        <v>673</v>
      </c>
      <c r="CW18" s="207">
        <v>1411255.38</v>
      </c>
      <c r="CX18" s="209">
        <v>37288.19</v>
      </c>
    </row>
    <row r="19" spans="1:102" ht="15.75" customHeight="1" x14ac:dyDescent="0.2">
      <c r="A19" s="630" t="s">
        <v>400</v>
      </c>
      <c r="B19" s="661">
        <v>3</v>
      </c>
      <c r="C19" s="661">
        <v>309</v>
      </c>
      <c r="D19" s="661">
        <v>20</v>
      </c>
      <c r="E19" s="661">
        <v>14</v>
      </c>
      <c r="F19" s="661">
        <v>13</v>
      </c>
      <c r="G19" s="661">
        <v>1410</v>
      </c>
      <c r="H19" s="661">
        <v>1019</v>
      </c>
      <c r="I19" s="665">
        <v>207</v>
      </c>
      <c r="J19" s="636">
        <v>48</v>
      </c>
      <c r="K19" s="642">
        <v>16045</v>
      </c>
      <c r="L19" s="643">
        <v>1252</v>
      </c>
      <c r="M19" s="642">
        <v>2</v>
      </c>
      <c r="N19" s="642">
        <f>16460-K19</f>
        <v>415</v>
      </c>
      <c r="O19" s="642">
        <f>1307-L19</f>
        <v>55</v>
      </c>
      <c r="P19" s="643">
        <v>22</v>
      </c>
      <c r="Q19" s="642">
        <v>8054</v>
      </c>
      <c r="R19" s="642">
        <v>696</v>
      </c>
      <c r="S19" s="642">
        <v>2</v>
      </c>
      <c r="T19" s="642">
        <f>8546-Q19</f>
        <v>492</v>
      </c>
      <c r="U19" s="644">
        <f>739-R19</f>
        <v>43</v>
      </c>
      <c r="V19" s="661" t="s">
        <v>673</v>
      </c>
      <c r="W19" s="643" t="s">
        <v>673</v>
      </c>
      <c r="X19" s="643" t="s">
        <v>673</v>
      </c>
      <c r="Y19" s="642" t="s">
        <v>673</v>
      </c>
      <c r="Z19" s="643" t="s">
        <v>673</v>
      </c>
      <c r="AA19" s="643" t="s">
        <v>673</v>
      </c>
      <c r="AB19" s="642">
        <v>1</v>
      </c>
      <c r="AC19" s="643">
        <v>711</v>
      </c>
      <c r="AD19" s="643">
        <v>58</v>
      </c>
      <c r="AE19" s="642">
        <v>11</v>
      </c>
      <c r="AF19" s="643">
        <v>8523</v>
      </c>
      <c r="AG19" s="644">
        <v>676</v>
      </c>
      <c r="AH19" s="636" t="s">
        <v>673</v>
      </c>
      <c r="AI19" s="642" t="s">
        <v>673</v>
      </c>
      <c r="AJ19" s="642" t="s">
        <v>673</v>
      </c>
      <c r="AK19" s="661">
        <v>2</v>
      </c>
      <c r="AL19" s="642">
        <v>1018</v>
      </c>
      <c r="AM19" s="643">
        <v>88</v>
      </c>
      <c r="AN19" s="642" t="s">
        <v>673</v>
      </c>
      <c r="AO19" s="642">
        <v>1</v>
      </c>
      <c r="AP19" s="643">
        <v>2</v>
      </c>
      <c r="AQ19" s="643">
        <v>1</v>
      </c>
      <c r="AR19" s="642">
        <v>1045693</v>
      </c>
      <c r="AS19" s="666">
        <v>310.60000000000002</v>
      </c>
      <c r="AT19" s="644">
        <v>2112693</v>
      </c>
      <c r="AU19" s="661">
        <v>9</v>
      </c>
      <c r="AV19" s="642" t="s">
        <v>673</v>
      </c>
      <c r="AW19" s="642">
        <v>1</v>
      </c>
      <c r="AX19" s="643">
        <v>6</v>
      </c>
      <c r="AY19" s="642">
        <v>2</v>
      </c>
      <c r="AZ19" s="642" t="s">
        <v>673</v>
      </c>
      <c r="BA19" s="642" t="s">
        <v>673</v>
      </c>
      <c r="BB19" s="642" t="s">
        <v>673</v>
      </c>
      <c r="BC19" s="642" t="s">
        <v>673</v>
      </c>
      <c r="BD19" s="642" t="s">
        <v>673</v>
      </c>
      <c r="BE19" s="644">
        <v>26</v>
      </c>
      <c r="BF19" s="76"/>
      <c r="BG19" s="636">
        <v>5</v>
      </c>
      <c r="BH19" s="642">
        <v>20691.34</v>
      </c>
      <c r="BI19" s="642">
        <v>4</v>
      </c>
      <c r="BJ19" s="643">
        <v>88392.8</v>
      </c>
      <c r="BK19" s="642">
        <v>10</v>
      </c>
      <c r="BL19" s="642">
        <v>17</v>
      </c>
      <c r="BM19" s="642">
        <v>294574.51</v>
      </c>
      <c r="BN19" s="642">
        <v>5</v>
      </c>
      <c r="BO19" s="642">
        <v>4866.55</v>
      </c>
      <c r="BP19" s="642">
        <v>6</v>
      </c>
      <c r="BQ19" s="644">
        <v>44</v>
      </c>
      <c r="BR19" s="76"/>
      <c r="BS19" s="667">
        <v>2</v>
      </c>
      <c r="BT19" s="668">
        <v>1683</v>
      </c>
      <c r="BU19" s="916"/>
      <c r="BV19" s="636" t="s">
        <v>673</v>
      </c>
      <c r="BW19" s="642" t="s">
        <v>673</v>
      </c>
      <c r="BX19" s="642" t="s">
        <v>673</v>
      </c>
      <c r="BY19" s="661">
        <v>34</v>
      </c>
      <c r="BZ19" s="642">
        <v>1965</v>
      </c>
      <c r="CA19" s="642">
        <v>1981</v>
      </c>
      <c r="CB19" s="661">
        <v>39</v>
      </c>
      <c r="CC19" s="642">
        <v>2528</v>
      </c>
      <c r="CD19" s="644">
        <v>2162</v>
      </c>
      <c r="CE19" s="76"/>
      <c r="CF19" s="636">
        <v>406</v>
      </c>
      <c r="CG19" s="642">
        <v>83</v>
      </c>
      <c r="CH19" s="642">
        <v>17</v>
      </c>
      <c r="CI19" s="642">
        <v>17</v>
      </c>
      <c r="CJ19" s="642">
        <v>5</v>
      </c>
      <c r="CK19" s="643">
        <v>6</v>
      </c>
      <c r="CL19" s="643" t="s">
        <v>673</v>
      </c>
      <c r="CM19" s="642">
        <v>119</v>
      </c>
      <c r="CN19" s="644">
        <v>17261</v>
      </c>
      <c r="CO19" s="76"/>
      <c r="CP19" s="636">
        <v>89</v>
      </c>
      <c r="CQ19" s="643">
        <v>35</v>
      </c>
      <c r="CR19" s="643">
        <v>4</v>
      </c>
      <c r="CS19" s="643">
        <v>27</v>
      </c>
      <c r="CT19" s="643">
        <v>8</v>
      </c>
      <c r="CU19" s="669">
        <v>15</v>
      </c>
      <c r="CV19" s="669">
        <v>0</v>
      </c>
      <c r="CW19" s="642">
        <v>1288775.1100000001</v>
      </c>
      <c r="CX19" s="644">
        <v>137991.79</v>
      </c>
    </row>
    <row r="20" spans="1:102" ht="15.75" customHeight="1" x14ac:dyDescent="0.2">
      <c r="A20" s="925" t="s">
        <v>538</v>
      </c>
      <c r="B20" s="286">
        <v>8</v>
      </c>
      <c r="C20" s="320">
        <v>440</v>
      </c>
      <c r="D20" s="320">
        <v>81</v>
      </c>
      <c r="E20" s="320">
        <v>12</v>
      </c>
      <c r="F20" s="320">
        <v>7</v>
      </c>
      <c r="G20" s="320">
        <v>1573</v>
      </c>
      <c r="H20" s="320">
        <v>565</v>
      </c>
      <c r="I20" s="331">
        <v>154</v>
      </c>
      <c r="J20" s="286">
        <v>58</v>
      </c>
      <c r="K20" s="288">
        <v>19513</v>
      </c>
      <c r="L20" s="294">
        <v>1287</v>
      </c>
      <c r="M20" s="288" t="s">
        <v>673</v>
      </c>
      <c r="N20" s="288" t="s">
        <v>673</v>
      </c>
      <c r="O20" s="288" t="s">
        <v>673</v>
      </c>
      <c r="P20" s="294">
        <v>25</v>
      </c>
      <c r="Q20" s="288">
        <v>9807</v>
      </c>
      <c r="R20" s="288">
        <v>703</v>
      </c>
      <c r="S20" s="288" t="s">
        <v>673</v>
      </c>
      <c r="T20" s="288" t="s">
        <v>673</v>
      </c>
      <c r="U20" s="290" t="s">
        <v>673</v>
      </c>
      <c r="V20" s="320" t="s">
        <v>673</v>
      </c>
      <c r="W20" s="294" t="s">
        <v>673</v>
      </c>
      <c r="X20" s="294" t="s">
        <v>673</v>
      </c>
      <c r="Y20" s="288" t="s">
        <v>673</v>
      </c>
      <c r="Z20" s="294" t="s">
        <v>673</v>
      </c>
      <c r="AA20" s="294" t="s">
        <v>673</v>
      </c>
      <c r="AB20" s="288">
        <v>1</v>
      </c>
      <c r="AC20" s="294">
        <v>834</v>
      </c>
      <c r="AD20" s="294">
        <v>56</v>
      </c>
      <c r="AE20" s="288">
        <v>12</v>
      </c>
      <c r="AF20" s="294">
        <v>1863</v>
      </c>
      <c r="AG20" s="290">
        <v>666</v>
      </c>
      <c r="AH20" s="286" t="s">
        <v>673</v>
      </c>
      <c r="AI20" s="288" t="s">
        <v>673</v>
      </c>
      <c r="AJ20" s="288" t="s">
        <v>673</v>
      </c>
      <c r="AK20" s="320">
        <v>2</v>
      </c>
      <c r="AL20" s="288">
        <v>109</v>
      </c>
      <c r="AM20" s="208">
        <v>28</v>
      </c>
      <c r="AN20" s="207" t="s">
        <v>673</v>
      </c>
      <c r="AO20" s="207">
        <v>1</v>
      </c>
      <c r="AP20" s="208">
        <v>5</v>
      </c>
      <c r="AQ20" s="208">
        <v>6</v>
      </c>
      <c r="AR20" s="207">
        <v>1163607</v>
      </c>
      <c r="AS20" s="231">
        <v>311.68</v>
      </c>
      <c r="AT20" s="209">
        <v>2275157</v>
      </c>
      <c r="AU20" s="228">
        <v>18</v>
      </c>
      <c r="AV20" s="207">
        <v>2</v>
      </c>
      <c r="AW20" s="207">
        <v>1</v>
      </c>
      <c r="AX20" s="208">
        <v>8</v>
      </c>
      <c r="AY20" s="207">
        <v>6</v>
      </c>
      <c r="AZ20" s="207" t="s">
        <v>673</v>
      </c>
      <c r="BA20" s="207" t="s">
        <v>673</v>
      </c>
      <c r="BB20" s="207">
        <v>1</v>
      </c>
      <c r="BC20" s="207" t="s">
        <v>673</v>
      </c>
      <c r="BD20" s="207" t="s">
        <v>673</v>
      </c>
      <c r="BE20" s="209">
        <v>45</v>
      </c>
      <c r="BF20" s="76"/>
      <c r="BG20" s="206">
        <v>10</v>
      </c>
      <c r="BH20" s="207">
        <v>50659</v>
      </c>
      <c r="BI20" s="207">
        <v>3</v>
      </c>
      <c r="BJ20" s="208">
        <v>60830</v>
      </c>
      <c r="BK20" s="207">
        <v>7</v>
      </c>
      <c r="BL20" s="207">
        <v>8</v>
      </c>
      <c r="BM20" s="207">
        <v>172769</v>
      </c>
      <c r="BN20" s="207">
        <v>6</v>
      </c>
      <c r="BO20" s="207">
        <v>10259</v>
      </c>
      <c r="BP20" s="207">
        <v>9</v>
      </c>
      <c r="BQ20" s="209">
        <v>58</v>
      </c>
      <c r="BR20" s="76"/>
      <c r="BS20" s="232">
        <v>7</v>
      </c>
      <c r="BT20" s="233">
        <v>5068</v>
      </c>
      <c r="BU20" s="916"/>
      <c r="BV20" s="206">
        <v>4</v>
      </c>
      <c r="BW20" s="207">
        <v>210</v>
      </c>
      <c r="BX20" s="207">
        <v>215</v>
      </c>
      <c r="BY20" s="228">
        <v>87</v>
      </c>
      <c r="BZ20" s="207">
        <v>3787</v>
      </c>
      <c r="CA20" s="207">
        <v>3687</v>
      </c>
      <c r="CB20" s="228">
        <v>6</v>
      </c>
      <c r="CC20" s="207">
        <v>320</v>
      </c>
      <c r="CD20" s="209">
        <v>324</v>
      </c>
      <c r="CE20" s="76"/>
      <c r="CF20" s="206">
        <v>383</v>
      </c>
      <c r="CG20" s="207">
        <v>66</v>
      </c>
      <c r="CH20" s="207">
        <v>17</v>
      </c>
      <c r="CI20" s="207">
        <v>17</v>
      </c>
      <c r="CJ20" s="207">
        <v>4</v>
      </c>
      <c r="CK20" s="208">
        <v>8</v>
      </c>
      <c r="CL20" s="208" t="s">
        <v>673</v>
      </c>
      <c r="CM20" s="207">
        <v>111</v>
      </c>
      <c r="CN20" s="209">
        <v>18146</v>
      </c>
      <c r="CO20" s="76"/>
      <c r="CP20" s="206">
        <v>100</v>
      </c>
      <c r="CQ20" s="208">
        <v>39</v>
      </c>
      <c r="CR20" s="208">
        <v>3</v>
      </c>
      <c r="CS20" s="208">
        <v>20</v>
      </c>
      <c r="CT20" s="208">
        <v>7</v>
      </c>
      <c r="CU20" s="329">
        <v>31</v>
      </c>
      <c r="CV20" s="329" t="s">
        <v>673</v>
      </c>
      <c r="CW20" s="207">
        <v>1346463</v>
      </c>
      <c r="CX20" s="209">
        <v>53596</v>
      </c>
    </row>
    <row r="21" spans="1:102" ht="15.75" customHeight="1" x14ac:dyDescent="0.2">
      <c r="A21" s="630" t="s">
        <v>539</v>
      </c>
      <c r="B21" s="392">
        <v>0</v>
      </c>
      <c r="C21" s="389">
        <v>0</v>
      </c>
      <c r="D21" s="389">
        <v>0</v>
      </c>
      <c r="E21" s="397">
        <v>29</v>
      </c>
      <c r="F21" s="365" t="s">
        <v>673</v>
      </c>
      <c r="G21" s="397">
        <v>5178</v>
      </c>
      <c r="H21" s="365" t="s">
        <v>673</v>
      </c>
      <c r="I21" s="379">
        <v>458</v>
      </c>
      <c r="J21" s="364">
        <v>32</v>
      </c>
      <c r="K21" s="365">
        <v>18009</v>
      </c>
      <c r="L21" s="366">
        <v>869</v>
      </c>
      <c r="M21" s="365">
        <v>1</v>
      </c>
      <c r="N21" s="365">
        <v>388</v>
      </c>
      <c r="O21" s="365">
        <v>25</v>
      </c>
      <c r="P21" s="366">
        <v>22</v>
      </c>
      <c r="Q21" s="365">
        <v>8442</v>
      </c>
      <c r="R21" s="365">
        <v>551</v>
      </c>
      <c r="S21" s="365">
        <v>4</v>
      </c>
      <c r="T21" s="365">
        <v>1155</v>
      </c>
      <c r="U21" s="367">
        <v>90</v>
      </c>
      <c r="V21" s="397">
        <v>0</v>
      </c>
      <c r="W21" s="365">
        <v>0</v>
      </c>
      <c r="X21" s="365">
        <v>0</v>
      </c>
      <c r="Y21" s="365" t="s">
        <v>673</v>
      </c>
      <c r="Z21" s="365" t="s">
        <v>673</v>
      </c>
      <c r="AA21" s="365" t="s">
        <v>673</v>
      </c>
      <c r="AB21" s="365">
        <v>1</v>
      </c>
      <c r="AC21" s="366">
        <v>865</v>
      </c>
      <c r="AD21" s="366">
        <v>49</v>
      </c>
      <c r="AE21" s="365">
        <v>7</v>
      </c>
      <c r="AF21" s="394">
        <v>6849</v>
      </c>
      <c r="AG21" s="367">
        <v>396</v>
      </c>
      <c r="AH21" s="364">
        <v>0</v>
      </c>
      <c r="AI21" s="365">
        <v>0</v>
      </c>
      <c r="AJ21" s="365">
        <v>0</v>
      </c>
      <c r="AK21" s="397" t="s">
        <v>673</v>
      </c>
      <c r="AL21" s="365" t="s">
        <v>673</v>
      </c>
      <c r="AM21" s="366" t="s">
        <v>673</v>
      </c>
      <c r="AN21" s="365">
        <v>0</v>
      </c>
      <c r="AO21" s="365">
        <v>0</v>
      </c>
      <c r="AP21" s="366">
        <v>4</v>
      </c>
      <c r="AQ21" s="366">
        <v>4</v>
      </c>
      <c r="AR21" s="365">
        <v>864689</v>
      </c>
      <c r="AS21" s="405">
        <v>244</v>
      </c>
      <c r="AT21" s="367">
        <v>1742996</v>
      </c>
      <c r="AU21" s="397"/>
      <c r="AV21" s="365"/>
      <c r="AW21" s="365"/>
      <c r="AX21" s="365">
        <v>4</v>
      </c>
      <c r="AY21" s="365">
        <v>1</v>
      </c>
      <c r="AZ21" s="365"/>
      <c r="BA21" s="365"/>
      <c r="BB21" s="365"/>
      <c r="BC21" s="365"/>
      <c r="BD21" s="365"/>
      <c r="BE21" s="367">
        <v>20</v>
      </c>
      <c r="BF21" s="76"/>
      <c r="BG21" s="364">
        <v>3</v>
      </c>
      <c r="BH21" s="365">
        <v>12022</v>
      </c>
      <c r="BI21" s="365">
        <v>1</v>
      </c>
      <c r="BJ21" s="366">
        <v>51000</v>
      </c>
      <c r="BK21" s="365">
        <v>1</v>
      </c>
      <c r="BL21" s="365">
        <v>1</v>
      </c>
      <c r="BM21" s="365">
        <v>16000</v>
      </c>
      <c r="BN21" s="365">
        <v>2</v>
      </c>
      <c r="BO21" s="365">
        <v>1770</v>
      </c>
      <c r="BP21" s="365">
        <v>4</v>
      </c>
      <c r="BQ21" s="367">
        <v>20</v>
      </c>
      <c r="BR21" s="76"/>
      <c r="BS21" s="407">
        <v>4</v>
      </c>
      <c r="BT21" s="408">
        <v>1712</v>
      </c>
      <c r="BU21" s="916"/>
      <c r="BV21" s="364">
        <v>70</v>
      </c>
      <c r="BW21" s="365">
        <v>2701</v>
      </c>
      <c r="BX21" s="365">
        <v>2875</v>
      </c>
      <c r="BY21" s="397" t="s">
        <v>673</v>
      </c>
      <c r="BZ21" s="365" t="s">
        <v>673</v>
      </c>
      <c r="CA21" s="365" t="s">
        <v>673</v>
      </c>
      <c r="CB21" s="397">
        <v>1</v>
      </c>
      <c r="CC21" s="365">
        <v>40</v>
      </c>
      <c r="CD21" s="367">
        <v>40</v>
      </c>
      <c r="CE21" s="76"/>
      <c r="CF21" s="364">
        <v>434</v>
      </c>
      <c r="CG21" s="365">
        <v>57</v>
      </c>
      <c r="CH21" s="365">
        <v>11</v>
      </c>
      <c r="CI21" s="365">
        <v>11</v>
      </c>
      <c r="CJ21" s="365">
        <v>4</v>
      </c>
      <c r="CK21" s="366">
        <v>4</v>
      </c>
      <c r="CL21" s="366"/>
      <c r="CM21" s="365">
        <v>75</v>
      </c>
      <c r="CN21" s="367">
        <v>18236</v>
      </c>
      <c r="CO21" s="76"/>
      <c r="CP21" s="364">
        <v>28</v>
      </c>
      <c r="CQ21" s="366">
        <v>5</v>
      </c>
      <c r="CR21" s="366">
        <v>1</v>
      </c>
      <c r="CS21" s="366">
        <v>8</v>
      </c>
      <c r="CT21" s="366">
        <v>7</v>
      </c>
      <c r="CU21" s="409">
        <v>7</v>
      </c>
      <c r="CV21" s="409">
        <v>0</v>
      </c>
      <c r="CW21" s="365">
        <v>779663</v>
      </c>
      <c r="CX21" s="367">
        <v>3405</v>
      </c>
    </row>
    <row r="22" spans="1:102" ht="15.75" customHeight="1" x14ac:dyDescent="0.2">
      <c r="A22" s="925" t="s">
        <v>707</v>
      </c>
      <c r="B22" s="286">
        <v>2</v>
      </c>
      <c r="C22" s="320">
        <v>154</v>
      </c>
      <c r="D22" s="320">
        <v>14</v>
      </c>
      <c r="E22" s="320">
        <v>41</v>
      </c>
      <c r="F22" s="320" t="s">
        <v>673</v>
      </c>
      <c r="G22" s="320">
        <v>9190</v>
      </c>
      <c r="H22" s="320" t="s">
        <v>673</v>
      </c>
      <c r="I22" s="331">
        <v>706</v>
      </c>
      <c r="J22" s="286">
        <v>52</v>
      </c>
      <c r="K22" s="288">
        <v>29866</v>
      </c>
      <c r="L22" s="294">
        <v>1517</v>
      </c>
      <c r="M22" s="288" t="s">
        <v>673</v>
      </c>
      <c r="N22" s="288" t="s">
        <v>673</v>
      </c>
      <c r="O22" s="288" t="s">
        <v>673</v>
      </c>
      <c r="P22" s="294">
        <v>26</v>
      </c>
      <c r="Q22" s="288">
        <v>13893</v>
      </c>
      <c r="R22" s="288">
        <v>836</v>
      </c>
      <c r="S22" s="288" t="s">
        <v>673</v>
      </c>
      <c r="T22" s="288" t="s">
        <v>673</v>
      </c>
      <c r="U22" s="290" t="s">
        <v>673</v>
      </c>
      <c r="V22" s="320" t="s">
        <v>673</v>
      </c>
      <c r="W22" s="294" t="s">
        <v>673</v>
      </c>
      <c r="X22" s="294" t="s">
        <v>673</v>
      </c>
      <c r="Y22" s="288" t="s">
        <v>673</v>
      </c>
      <c r="Z22" s="294" t="s">
        <v>673</v>
      </c>
      <c r="AA22" s="294" t="s">
        <v>673</v>
      </c>
      <c r="AB22" s="288">
        <v>1</v>
      </c>
      <c r="AC22" s="294">
        <v>1490</v>
      </c>
      <c r="AD22" s="294">
        <v>138</v>
      </c>
      <c r="AE22" s="288">
        <v>6</v>
      </c>
      <c r="AF22" s="288">
        <v>5275</v>
      </c>
      <c r="AG22" s="290">
        <v>401</v>
      </c>
      <c r="AH22" s="286">
        <v>1</v>
      </c>
      <c r="AI22" s="288">
        <v>198</v>
      </c>
      <c r="AJ22" s="288">
        <v>26</v>
      </c>
      <c r="AK22" s="288">
        <v>1</v>
      </c>
      <c r="AL22" s="288">
        <v>66</v>
      </c>
      <c r="AM22" s="294">
        <v>26</v>
      </c>
      <c r="AN22" s="288" t="s">
        <v>673</v>
      </c>
      <c r="AO22" s="288" t="s">
        <v>673</v>
      </c>
      <c r="AP22" s="294">
        <v>1</v>
      </c>
      <c r="AQ22" s="294">
        <v>10</v>
      </c>
      <c r="AR22" s="288">
        <v>1341824</v>
      </c>
      <c r="AS22" s="326">
        <v>221.9</v>
      </c>
      <c r="AT22" s="290">
        <v>3094389</v>
      </c>
      <c r="AU22" s="320">
        <v>7</v>
      </c>
      <c r="AV22" s="288" t="s">
        <v>673</v>
      </c>
      <c r="AW22" s="288">
        <v>1</v>
      </c>
      <c r="AX22" s="294">
        <v>4</v>
      </c>
      <c r="AY22" s="288">
        <v>1</v>
      </c>
      <c r="AZ22" s="288" t="s">
        <v>673</v>
      </c>
      <c r="BA22" s="288" t="s">
        <v>673</v>
      </c>
      <c r="BB22" s="288">
        <v>1</v>
      </c>
      <c r="BC22" s="288" t="s">
        <v>673</v>
      </c>
      <c r="BD22" s="288" t="s">
        <v>673</v>
      </c>
      <c r="BE22" s="290">
        <v>33</v>
      </c>
      <c r="BF22" s="76"/>
      <c r="BG22" s="286">
        <v>11</v>
      </c>
      <c r="BH22" s="288">
        <v>12858</v>
      </c>
      <c r="BI22" s="288">
        <v>1</v>
      </c>
      <c r="BJ22" s="294">
        <v>19800</v>
      </c>
      <c r="BK22" s="288">
        <v>8</v>
      </c>
      <c r="BL22" s="288">
        <v>11</v>
      </c>
      <c r="BM22" s="288">
        <v>98065</v>
      </c>
      <c r="BN22" s="288">
        <v>7</v>
      </c>
      <c r="BO22" s="288">
        <v>5366</v>
      </c>
      <c r="BP22" s="288">
        <v>8</v>
      </c>
      <c r="BQ22" s="290">
        <v>29</v>
      </c>
      <c r="BR22" s="76"/>
      <c r="BS22" s="327">
        <v>5</v>
      </c>
      <c r="BT22" s="328">
        <v>2002</v>
      </c>
      <c r="BU22" s="916"/>
      <c r="BV22" s="286" t="s">
        <v>673</v>
      </c>
      <c r="BW22" s="288" t="s">
        <v>673</v>
      </c>
      <c r="BX22" s="288" t="s">
        <v>673</v>
      </c>
      <c r="BY22" s="320">
        <v>52</v>
      </c>
      <c r="BZ22" s="288">
        <v>5499</v>
      </c>
      <c r="CA22" s="288">
        <v>5499</v>
      </c>
      <c r="CB22" s="320">
        <v>3</v>
      </c>
      <c r="CC22" s="288" t="s">
        <v>773</v>
      </c>
      <c r="CD22" s="290" t="s">
        <v>773</v>
      </c>
      <c r="CE22" s="76"/>
      <c r="CF22" s="286">
        <v>561</v>
      </c>
      <c r="CG22" s="288">
        <v>52</v>
      </c>
      <c r="CH22" s="288">
        <v>16</v>
      </c>
      <c r="CI22" s="288">
        <v>16</v>
      </c>
      <c r="CJ22" s="288">
        <v>2</v>
      </c>
      <c r="CK22" s="294">
        <v>11</v>
      </c>
      <c r="CL22" s="294">
        <v>0</v>
      </c>
      <c r="CM22" s="288">
        <v>127</v>
      </c>
      <c r="CN22" s="290">
        <v>29803</v>
      </c>
      <c r="CO22" s="76"/>
      <c r="CP22" s="286">
        <v>79</v>
      </c>
      <c r="CQ22" s="294">
        <v>5</v>
      </c>
      <c r="CR22" s="294">
        <v>1</v>
      </c>
      <c r="CS22" s="294">
        <v>32</v>
      </c>
      <c r="CT22" s="294">
        <v>2</v>
      </c>
      <c r="CU22" s="330">
        <v>17</v>
      </c>
      <c r="CV22" s="330">
        <v>22</v>
      </c>
      <c r="CW22" s="288">
        <v>1396273.76</v>
      </c>
      <c r="CX22" s="290">
        <v>89207.26</v>
      </c>
    </row>
    <row r="23" spans="1:102" ht="15.75" customHeight="1" x14ac:dyDescent="0.2">
      <c r="A23" s="630" t="s">
        <v>540</v>
      </c>
      <c r="B23" s="364" t="s">
        <v>673</v>
      </c>
      <c r="C23" s="397" t="s">
        <v>673</v>
      </c>
      <c r="D23" s="397" t="s">
        <v>673</v>
      </c>
      <c r="E23" s="397">
        <v>21</v>
      </c>
      <c r="F23" s="397">
        <v>1</v>
      </c>
      <c r="G23" s="397">
        <v>6215</v>
      </c>
      <c r="H23" s="397">
        <v>107</v>
      </c>
      <c r="I23" s="379">
        <v>305</v>
      </c>
      <c r="J23" s="364">
        <v>30</v>
      </c>
      <c r="K23" s="365">
        <v>18030</v>
      </c>
      <c r="L23" s="366">
        <v>882</v>
      </c>
      <c r="M23" s="365" t="s">
        <v>673</v>
      </c>
      <c r="N23" s="365" t="s">
        <v>673</v>
      </c>
      <c r="O23" s="365" t="s">
        <v>673</v>
      </c>
      <c r="P23" s="366">
        <v>15</v>
      </c>
      <c r="Q23" s="365">
        <v>8333</v>
      </c>
      <c r="R23" s="365">
        <v>490</v>
      </c>
      <c r="S23" s="365">
        <v>1</v>
      </c>
      <c r="T23" s="365">
        <v>486</v>
      </c>
      <c r="U23" s="367">
        <v>20</v>
      </c>
      <c r="V23" s="397" t="s">
        <v>673</v>
      </c>
      <c r="W23" s="366" t="s">
        <v>673</v>
      </c>
      <c r="X23" s="366" t="s">
        <v>673</v>
      </c>
      <c r="Y23" s="365" t="s">
        <v>673</v>
      </c>
      <c r="Z23" s="366" t="s">
        <v>673</v>
      </c>
      <c r="AA23" s="366" t="s">
        <v>673</v>
      </c>
      <c r="AB23" s="365" t="s">
        <v>673</v>
      </c>
      <c r="AC23" s="366" t="s">
        <v>673</v>
      </c>
      <c r="AD23" s="366" t="s">
        <v>673</v>
      </c>
      <c r="AE23" s="365">
        <v>8</v>
      </c>
      <c r="AF23" s="365">
        <v>8686</v>
      </c>
      <c r="AG23" s="367">
        <v>493</v>
      </c>
      <c r="AH23" s="364" t="s">
        <v>673</v>
      </c>
      <c r="AI23" s="365" t="s">
        <v>673</v>
      </c>
      <c r="AJ23" s="365" t="s">
        <v>673</v>
      </c>
      <c r="AK23" s="365">
        <v>1</v>
      </c>
      <c r="AL23" s="365">
        <v>157</v>
      </c>
      <c r="AM23" s="366">
        <v>17</v>
      </c>
      <c r="AN23" s="365" t="s">
        <v>673</v>
      </c>
      <c r="AO23" s="365" t="s">
        <v>673</v>
      </c>
      <c r="AP23" s="366">
        <v>2</v>
      </c>
      <c r="AQ23" s="366">
        <v>1</v>
      </c>
      <c r="AR23" s="365">
        <v>658644</v>
      </c>
      <c r="AS23" s="405">
        <v>191</v>
      </c>
      <c r="AT23" s="367">
        <v>1823541</v>
      </c>
      <c r="AU23" s="397">
        <v>1</v>
      </c>
      <c r="AV23" s="365" t="s">
        <v>673</v>
      </c>
      <c r="AW23" s="365">
        <v>1</v>
      </c>
      <c r="AX23" s="366" t="s">
        <v>673</v>
      </c>
      <c r="AY23" s="365" t="s">
        <v>673</v>
      </c>
      <c r="AZ23" s="365" t="s">
        <v>673</v>
      </c>
      <c r="BA23" s="365" t="s">
        <v>673</v>
      </c>
      <c r="BB23" s="365" t="s">
        <v>673</v>
      </c>
      <c r="BC23" s="365" t="s">
        <v>673</v>
      </c>
      <c r="BD23" s="365" t="s">
        <v>673</v>
      </c>
      <c r="BE23" s="367">
        <v>13</v>
      </c>
      <c r="BF23" s="76"/>
      <c r="BG23" s="364">
        <v>6</v>
      </c>
      <c r="BH23" s="365">
        <v>21426</v>
      </c>
      <c r="BI23" s="365">
        <v>1</v>
      </c>
      <c r="BJ23" s="366">
        <v>39102</v>
      </c>
      <c r="BK23" s="365">
        <v>7</v>
      </c>
      <c r="BL23" s="365">
        <v>7</v>
      </c>
      <c r="BM23" s="365">
        <v>71717</v>
      </c>
      <c r="BN23" s="365">
        <v>1</v>
      </c>
      <c r="BO23" s="365">
        <v>553</v>
      </c>
      <c r="BP23" s="365">
        <v>7</v>
      </c>
      <c r="BQ23" s="367">
        <v>33</v>
      </c>
      <c r="BR23" s="76"/>
      <c r="BS23" s="407">
        <v>2</v>
      </c>
      <c r="BT23" s="408">
        <v>1675</v>
      </c>
      <c r="BU23" s="916"/>
      <c r="BV23" s="364">
        <v>40</v>
      </c>
      <c r="BW23" s="365">
        <v>2544</v>
      </c>
      <c r="BX23" s="365">
        <v>2489</v>
      </c>
      <c r="BY23" s="397">
        <v>8</v>
      </c>
      <c r="BZ23" s="365">
        <v>431</v>
      </c>
      <c r="CA23" s="365">
        <v>430</v>
      </c>
      <c r="CB23" s="397">
        <v>2</v>
      </c>
      <c r="CC23" s="365">
        <v>54</v>
      </c>
      <c r="CD23" s="367">
        <v>53</v>
      </c>
      <c r="CE23" s="76"/>
      <c r="CF23" s="364">
        <v>334</v>
      </c>
      <c r="CG23" s="365">
        <v>38</v>
      </c>
      <c r="CH23" s="365">
        <v>10</v>
      </c>
      <c r="CI23" s="365">
        <v>10</v>
      </c>
      <c r="CJ23" s="365">
        <v>1</v>
      </c>
      <c r="CK23" s="366">
        <v>5</v>
      </c>
      <c r="CL23" s="366" t="s">
        <v>673</v>
      </c>
      <c r="CM23" s="365">
        <v>69</v>
      </c>
      <c r="CN23" s="367">
        <v>16507</v>
      </c>
      <c r="CO23" s="76"/>
      <c r="CP23" s="364">
        <v>34</v>
      </c>
      <c r="CQ23" s="366">
        <v>11</v>
      </c>
      <c r="CR23" s="366" t="s">
        <v>673</v>
      </c>
      <c r="CS23" s="366">
        <v>4</v>
      </c>
      <c r="CT23" s="366">
        <v>13</v>
      </c>
      <c r="CU23" s="409">
        <v>6</v>
      </c>
      <c r="CV23" s="409" t="s">
        <v>673</v>
      </c>
      <c r="CW23" s="365">
        <v>573080</v>
      </c>
      <c r="CX23" s="367">
        <v>8573</v>
      </c>
    </row>
    <row r="24" spans="1:102" ht="15.75" customHeight="1" x14ac:dyDescent="0.2">
      <c r="A24" s="925" t="s">
        <v>541</v>
      </c>
      <c r="B24" s="286" t="s">
        <v>673</v>
      </c>
      <c r="C24" s="320" t="s">
        <v>673</v>
      </c>
      <c r="D24" s="320" t="s">
        <v>673</v>
      </c>
      <c r="E24" s="320">
        <v>42</v>
      </c>
      <c r="F24" s="320">
        <v>2</v>
      </c>
      <c r="G24" s="320">
        <v>8342</v>
      </c>
      <c r="H24" s="320">
        <v>239</v>
      </c>
      <c r="I24" s="331">
        <v>628</v>
      </c>
      <c r="J24" s="286">
        <v>54</v>
      </c>
      <c r="K24" s="288">
        <v>33902</v>
      </c>
      <c r="L24" s="294">
        <v>1640</v>
      </c>
      <c r="M24" s="288">
        <v>1</v>
      </c>
      <c r="N24" s="288">
        <v>399</v>
      </c>
      <c r="O24" s="288">
        <v>22</v>
      </c>
      <c r="P24" s="294">
        <v>27</v>
      </c>
      <c r="Q24" s="288">
        <v>15057</v>
      </c>
      <c r="R24" s="288">
        <v>878</v>
      </c>
      <c r="S24" s="288">
        <v>1</v>
      </c>
      <c r="T24" s="288">
        <v>719</v>
      </c>
      <c r="U24" s="290">
        <v>32</v>
      </c>
      <c r="V24" s="320" t="s">
        <v>673</v>
      </c>
      <c r="W24" s="294" t="s">
        <v>673</v>
      </c>
      <c r="X24" s="294" t="s">
        <v>673</v>
      </c>
      <c r="Y24" s="288" t="s">
        <v>673</v>
      </c>
      <c r="Z24" s="294" t="s">
        <v>673</v>
      </c>
      <c r="AA24" s="294" t="s">
        <v>673</v>
      </c>
      <c r="AB24" s="288">
        <v>1</v>
      </c>
      <c r="AC24" s="294">
        <v>1209</v>
      </c>
      <c r="AD24" s="294">
        <v>84</v>
      </c>
      <c r="AE24" s="288">
        <v>14</v>
      </c>
      <c r="AF24" s="288">
        <v>13532</v>
      </c>
      <c r="AG24" s="290">
        <v>881</v>
      </c>
      <c r="AH24" s="286" t="s">
        <v>673</v>
      </c>
      <c r="AI24" s="288" t="s">
        <v>673</v>
      </c>
      <c r="AJ24" s="288" t="s">
        <v>673</v>
      </c>
      <c r="AK24" s="288">
        <v>3</v>
      </c>
      <c r="AL24" s="288">
        <v>556</v>
      </c>
      <c r="AM24" s="294">
        <v>47</v>
      </c>
      <c r="AN24" s="288" t="s">
        <v>673</v>
      </c>
      <c r="AO24" s="288" t="s">
        <v>673</v>
      </c>
      <c r="AP24" s="294">
        <v>4</v>
      </c>
      <c r="AQ24" s="294">
        <v>4</v>
      </c>
      <c r="AR24" s="288">
        <v>1600839</v>
      </c>
      <c r="AS24" s="287">
        <v>250.1</v>
      </c>
      <c r="AT24" s="290">
        <v>2709772</v>
      </c>
      <c r="AU24" s="320">
        <v>2</v>
      </c>
      <c r="AV24" s="288" t="s">
        <v>755</v>
      </c>
      <c r="AW24" s="288" t="s">
        <v>755</v>
      </c>
      <c r="AX24" s="294">
        <v>2</v>
      </c>
      <c r="AY24" s="288" t="s">
        <v>755</v>
      </c>
      <c r="AZ24" s="288" t="s">
        <v>755</v>
      </c>
      <c r="BA24" s="288" t="s">
        <v>755</v>
      </c>
      <c r="BB24" s="288" t="s">
        <v>755</v>
      </c>
      <c r="BC24" s="288" t="s">
        <v>755</v>
      </c>
      <c r="BD24" s="288" t="s">
        <v>755</v>
      </c>
      <c r="BE24" s="290">
        <v>26</v>
      </c>
      <c r="BF24" s="76"/>
      <c r="BG24" s="206">
        <v>2</v>
      </c>
      <c r="BH24" s="207">
        <v>26493</v>
      </c>
      <c r="BI24" s="207">
        <v>1</v>
      </c>
      <c r="BJ24" s="208">
        <v>23570</v>
      </c>
      <c r="BK24" s="207">
        <v>3</v>
      </c>
      <c r="BL24" s="207">
        <v>4</v>
      </c>
      <c r="BM24" s="207">
        <v>38195</v>
      </c>
      <c r="BN24" s="207">
        <v>2</v>
      </c>
      <c r="BO24" s="207">
        <v>15053</v>
      </c>
      <c r="BP24" s="207">
        <v>6</v>
      </c>
      <c r="BQ24" s="209">
        <v>35</v>
      </c>
      <c r="BR24" s="76"/>
      <c r="BS24" s="327">
        <v>1</v>
      </c>
      <c r="BT24" s="328">
        <v>1000</v>
      </c>
      <c r="BU24" s="917"/>
      <c r="BV24" s="286">
        <v>54</v>
      </c>
      <c r="BW24" s="288">
        <v>5307</v>
      </c>
      <c r="BX24" s="288">
        <v>5434</v>
      </c>
      <c r="BY24" s="320" t="s">
        <v>755</v>
      </c>
      <c r="BZ24" s="288" t="s">
        <v>755</v>
      </c>
      <c r="CA24" s="288" t="s">
        <v>755</v>
      </c>
      <c r="CB24" s="320">
        <v>5</v>
      </c>
      <c r="CC24" s="573">
        <v>130</v>
      </c>
      <c r="CD24" s="590">
        <v>104</v>
      </c>
      <c r="CE24" s="76"/>
      <c r="CF24" s="286">
        <v>643</v>
      </c>
      <c r="CG24" s="288">
        <v>82</v>
      </c>
      <c r="CH24" s="288">
        <v>20</v>
      </c>
      <c r="CI24" s="288">
        <v>20</v>
      </c>
      <c r="CJ24" s="288">
        <v>3</v>
      </c>
      <c r="CK24" s="294">
        <v>8</v>
      </c>
      <c r="CL24" s="294">
        <v>3</v>
      </c>
      <c r="CM24" s="288">
        <v>148</v>
      </c>
      <c r="CN24" s="290">
        <v>34648</v>
      </c>
      <c r="CO24" s="76"/>
      <c r="CP24" s="286">
        <v>34</v>
      </c>
      <c r="CQ24" s="294">
        <v>3</v>
      </c>
      <c r="CR24" s="294" t="s">
        <v>755</v>
      </c>
      <c r="CS24" s="294">
        <v>3</v>
      </c>
      <c r="CT24" s="294">
        <v>7</v>
      </c>
      <c r="CU24" s="330">
        <v>21</v>
      </c>
      <c r="CV24" s="330" t="s">
        <v>755</v>
      </c>
      <c r="CW24" s="288">
        <v>1177655.23</v>
      </c>
      <c r="CX24" s="290">
        <v>58297.62</v>
      </c>
    </row>
    <row r="25" spans="1:102" ht="15.75" customHeight="1" x14ac:dyDescent="0.2">
      <c r="A25" s="630" t="s">
        <v>223</v>
      </c>
      <c r="B25" s="364" t="s">
        <v>673</v>
      </c>
      <c r="C25" s="397" t="s">
        <v>673</v>
      </c>
      <c r="D25" s="397" t="s">
        <v>673</v>
      </c>
      <c r="E25" s="397">
        <v>35</v>
      </c>
      <c r="F25" s="397">
        <v>13</v>
      </c>
      <c r="G25" s="397">
        <v>7932</v>
      </c>
      <c r="H25" s="397">
        <v>1360</v>
      </c>
      <c r="I25" s="379">
        <v>1074</v>
      </c>
      <c r="J25" s="364">
        <v>42</v>
      </c>
      <c r="K25" s="365">
        <v>22116</v>
      </c>
      <c r="L25" s="366">
        <v>1161</v>
      </c>
      <c r="M25" s="365" t="s">
        <v>770</v>
      </c>
      <c r="N25" s="365" t="s">
        <v>770</v>
      </c>
      <c r="O25" s="365" t="s">
        <v>770</v>
      </c>
      <c r="P25" s="366">
        <v>21</v>
      </c>
      <c r="Q25" s="365">
        <v>9857</v>
      </c>
      <c r="R25" s="365">
        <v>614</v>
      </c>
      <c r="S25" s="365" t="s">
        <v>770</v>
      </c>
      <c r="T25" s="365" t="s">
        <v>770</v>
      </c>
      <c r="U25" s="367" t="s">
        <v>770</v>
      </c>
      <c r="V25" s="397" t="s">
        <v>673</v>
      </c>
      <c r="W25" s="366" t="s">
        <v>673</v>
      </c>
      <c r="X25" s="366" t="s">
        <v>673</v>
      </c>
      <c r="Y25" s="365" t="s">
        <v>770</v>
      </c>
      <c r="Z25" s="366" t="s">
        <v>770</v>
      </c>
      <c r="AA25" s="366" t="s">
        <v>770</v>
      </c>
      <c r="AB25" s="365">
        <v>1</v>
      </c>
      <c r="AC25" s="366">
        <v>959</v>
      </c>
      <c r="AD25" s="366">
        <v>69</v>
      </c>
      <c r="AE25" s="365" t="s">
        <v>770</v>
      </c>
      <c r="AF25" s="365" t="s">
        <v>770</v>
      </c>
      <c r="AG25" s="367" t="s">
        <v>770</v>
      </c>
      <c r="AH25" s="364" t="s">
        <v>673</v>
      </c>
      <c r="AI25" s="365" t="s">
        <v>673</v>
      </c>
      <c r="AJ25" s="365" t="s">
        <v>673</v>
      </c>
      <c r="AK25" s="365" t="s">
        <v>770</v>
      </c>
      <c r="AL25" s="365" t="s">
        <v>770</v>
      </c>
      <c r="AM25" s="366" t="s">
        <v>770</v>
      </c>
      <c r="AN25" s="365" t="s">
        <v>673</v>
      </c>
      <c r="AO25" s="365" t="s">
        <v>673</v>
      </c>
      <c r="AP25" s="366">
        <v>1</v>
      </c>
      <c r="AQ25" s="366">
        <v>18</v>
      </c>
      <c r="AR25" s="365">
        <v>912226</v>
      </c>
      <c r="AS25" s="405">
        <v>210</v>
      </c>
      <c r="AT25" s="367">
        <v>2049180</v>
      </c>
      <c r="AU25" s="397" t="s">
        <v>673</v>
      </c>
      <c r="AV25" s="365" t="s">
        <v>673</v>
      </c>
      <c r="AW25" s="365" t="s">
        <v>673</v>
      </c>
      <c r="AX25" s="366" t="s">
        <v>673</v>
      </c>
      <c r="AY25" s="365" t="s">
        <v>673</v>
      </c>
      <c r="AZ25" s="365" t="s">
        <v>673</v>
      </c>
      <c r="BA25" s="365" t="s">
        <v>673</v>
      </c>
      <c r="BB25" s="365" t="s">
        <v>673</v>
      </c>
      <c r="BC25" s="365" t="s">
        <v>673</v>
      </c>
      <c r="BD25" s="365" t="s">
        <v>673</v>
      </c>
      <c r="BE25" s="367">
        <v>1</v>
      </c>
      <c r="BF25" s="76"/>
      <c r="BG25" s="364">
        <v>2</v>
      </c>
      <c r="BH25" s="365">
        <v>12295</v>
      </c>
      <c r="BI25" s="365" t="s">
        <v>673</v>
      </c>
      <c r="BJ25" s="366" t="s">
        <v>673</v>
      </c>
      <c r="BK25" s="365">
        <v>6</v>
      </c>
      <c r="BL25" s="365">
        <v>12</v>
      </c>
      <c r="BM25" s="365">
        <v>100843</v>
      </c>
      <c r="BN25" s="365">
        <v>6</v>
      </c>
      <c r="BO25" s="365">
        <v>5527</v>
      </c>
      <c r="BP25" s="365">
        <v>10</v>
      </c>
      <c r="BQ25" s="367">
        <v>51</v>
      </c>
      <c r="BR25" s="76"/>
      <c r="BS25" s="407">
        <v>1</v>
      </c>
      <c r="BT25" s="408">
        <v>1338</v>
      </c>
      <c r="BU25" s="916"/>
      <c r="BV25" s="364">
        <v>76</v>
      </c>
      <c r="BW25" s="365">
        <v>3185</v>
      </c>
      <c r="BX25" s="365">
        <v>3482</v>
      </c>
      <c r="BY25" s="397" t="s">
        <v>673</v>
      </c>
      <c r="BZ25" s="365" t="s">
        <v>673</v>
      </c>
      <c r="CA25" s="365" t="s">
        <v>673</v>
      </c>
      <c r="CB25" s="397" t="s">
        <v>673</v>
      </c>
      <c r="CC25" s="365" t="s">
        <v>673</v>
      </c>
      <c r="CD25" s="367" t="s">
        <v>673</v>
      </c>
      <c r="CE25" s="76"/>
      <c r="CF25" s="364">
        <v>499</v>
      </c>
      <c r="CG25" s="365">
        <v>72</v>
      </c>
      <c r="CH25" s="365">
        <v>15</v>
      </c>
      <c r="CI25" s="365">
        <v>15</v>
      </c>
      <c r="CJ25" s="365">
        <v>4</v>
      </c>
      <c r="CK25" s="366">
        <v>7</v>
      </c>
      <c r="CL25" s="366" t="s">
        <v>673</v>
      </c>
      <c r="CM25" s="365">
        <v>87</v>
      </c>
      <c r="CN25" s="367">
        <v>20519</v>
      </c>
      <c r="CO25" s="76"/>
      <c r="CP25" s="364">
        <v>81</v>
      </c>
      <c r="CQ25" s="366">
        <v>26</v>
      </c>
      <c r="CR25" s="366">
        <v>2</v>
      </c>
      <c r="CS25" s="366">
        <v>37</v>
      </c>
      <c r="CT25" s="366">
        <v>9</v>
      </c>
      <c r="CU25" s="409">
        <v>7</v>
      </c>
      <c r="CV25" s="409" t="s">
        <v>673</v>
      </c>
      <c r="CW25" s="365">
        <v>773130</v>
      </c>
      <c r="CX25" s="367">
        <v>5772</v>
      </c>
    </row>
    <row r="26" spans="1:102" ht="15.75" customHeight="1" x14ac:dyDescent="0.2">
      <c r="A26" s="925" t="s">
        <v>542</v>
      </c>
      <c r="B26" s="206" t="s">
        <v>673</v>
      </c>
      <c r="C26" s="228" t="s">
        <v>673</v>
      </c>
      <c r="D26" s="228" t="s">
        <v>673</v>
      </c>
      <c r="E26" s="228">
        <v>30</v>
      </c>
      <c r="F26" s="228">
        <v>6</v>
      </c>
      <c r="G26" s="228">
        <v>5583</v>
      </c>
      <c r="H26" s="228">
        <v>1015</v>
      </c>
      <c r="I26" s="209">
        <v>415</v>
      </c>
      <c r="J26" s="206">
        <v>70</v>
      </c>
      <c r="K26" s="207">
        <v>27319</v>
      </c>
      <c r="L26" s="208">
        <v>1700</v>
      </c>
      <c r="M26" s="207" t="s">
        <v>673</v>
      </c>
      <c r="N26" s="207" t="s">
        <v>673</v>
      </c>
      <c r="O26" s="207" t="s">
        <v>673</v>
      </c>
      <c r="P26" s="208">
        <v>38</v>
      </c>
      <c r="Q26" s="207">
        <v>12986</v>
      </c>
      <c r="R26" s="207">
        <v>914</v>
      </c>
      <c r="S26" s="207">
        <v>9</v>
      </c>
      <c r="T26" s="207">
        <v>2424</v>
      </c>
      <c r="U26" s="209">
        <v>155</v>
      </c>
      <c r="V26" s="76" t="s">
        <v>673</v>
      </c>
      <c r="W26" s="207" t="s">
        <v>673</v>
      </c>
      <c r="X26" s="207" t="s">
        <v>673</v>
      </c>
      <c r="Y26" s="207" t="s">
        <v>673</v>
      </c>
      <c r="Z26" s="207" t="s">
        <v>673</v>
      </c>
      <c r="AA26" s="207" t="s">
        <v>673</v>
      </c>
      <c r="AB26" s="207" t="s">
        <v>673</v>
      </c>
      <c r="AC26" s="208" t="s">
        <v>673</v>
      </c>
      <c r="AD26" s="208" t="s">
        <v>673</v>
      </c>
      <c r="AE26" s="207">
        <v>17</v>
      </c>
      <c r="AF26" s="207">
        <v>12897</v>
      </c>
      <c r="AG26" s="209">
        <v>382</v>
      </c>
      <c r="AH26" s="206" t="s">
        <v>673</v>
      </c>
      <c r="AI26" s="207" t="s">
        <v>673</v>
      </c>
      <c r="AJ26" s="207" t="s">
        <v>673</v>
      </c>
      <c r="AK26" s="207">
        <v>2</v>
      </c>
      <c r="AL26" s="207">
        <v>1065</v>
      </c>
      <c r="AM26" s="208" t="s">
        <v>770</v>
      </c>
      <c r="AN26" s="288" t="s">
        <v>673</v>
      </c>
      <c r="AO26" s="207" t="s">
        <v>673</v>
      </c>
      <c r="AP26" s="208">
        <v>4</v>
      </c>
      <c r="AQ26" s="294">
        <v>7</v>
      </c>
      <c r="AR26" s="288">
        <v>1658069</v>
      </c>
      <c r="AS26" s="326">
        <f>AR26/561407*100</f>
        <v>295.34170396877846</v>
      </c>
      <c r="AT26" s="290">
        <v>2474038</v>
      </c>
      <c r="AU26" s="320">
        <v>2</v>
      </c>
      <c r="AV26" s="288" t="s">
        <v>673</v>
      </c>
      <c r="AW26" s="288" t="s">
        <v>673</v>
      </c>
      <c r="AX26" s="294">
        <v>1</v>
      </c>
      <c r="AY26" s="288">
        <v>1</v>
      </c>
      <c r="AZ26" s="288" t="s">
        <v>673</v>
      </c>
      <c r="BA26" s="288" t="s">
        <v>673</v>
      </c>
      <c r="BB26" s="288" t="s">
        <v>673</v>
      </c>
      <c r="BC26" s="288" t="s">
        <v>673</v>
      </c>
      <c r="BD26" s="288" t="s">
        <v>673</v>
      </c>
      <c r="BE26" s="290" t="s">
        <v>673</v>
      </c>
      <c r="BF26" s="76"/>
      <c r="BG26" s="286">
        <v>3</v>
      </c>
      <c r="BH26" s="288">
        <v>35114</v>
      </c>
      <c r="BI26" s="288">
        <v>2</v>
      </c>
      <c r="BJ26" s="294">
        <v>47996</v>
      </c>
      <c r="BK26" s="288">
        <v>6</v>
      </c>
      <c r="BL26" s="288">
        <v>21</v>
      </c>
      <c r="BM26" s="288">
        <v>185525</v>
      </c>
      <c r="BN26" s="288">
        <v>3</v>
      </c>
      <c r="BO26" s="288">
        <v>1485</v>
      </c>
      <c r="BP26" s="288">
        <v>12</v>
      </c>
      <c r="BQ26" s="290">
        <v>55</v>
      </c>
      <c r="BR26" s="76"/>
      <c r="BS26" s="232">
        <v>4</v>
      </c>
      <c r="BT26" s="511">
        <v>2021</v>
      </c>
      <c r="BU26" s="917"/>
      <c r="BV26" s="286" t="s">
        <v>673</v>
      </c>
      <c r="BW26" s="288" t="s">
        <v>673</v>
      </c>
      <c r="BX26" s="288" t="s">
        <v>673</v>
      </c>
      <c r="BY26" s="320">
        <v>88</v>
      </c>
      <c r="BZ26" s="288">
        <v>6955</v>
      </c>
      <c r="CA26" s="288">
        <v>6298</v>
      </c>
      <c r="CB26" s="320" t="s">
        <v>673</v>
      </c>
      <c r="CC26" s="288" t="s">
        <v>673</v>
      </c>
      <c r="CD26" s="290" t="s">
        <v>673</v>
      </c>
      <c r="CE26" s="76"/>
      <c r="CF26" s="286">
        <v>436</v>
      </c>
      <c r="CG26" s="288">
        <v>48</v>
      </c>
      <c r="CH26" s="288">
        <v>10</v>
      </c>
      <c r="CI26" s="288">
        <v>9</v>
      </c>
      <c r="CJ26" s="288">
        <v>1</v>
      </c>
      <c r="CK26" s="294">
        <v>1</v>
      </c>
      <c r="CL26" s="294">
        <v>6</v>
      </c>
      <c r="CM26" s="288">
        <v>148</v>
      </c>
      <c r="CN26" s="290">
        <v>28249</v>
      </c>
      <c r="CO26" s="76"/>
      <c r="CP26" s="286">
        <v>965</v>
      </c>
      <c r="CQ26" s="294">
        <v>31</v>
      </c>
      <c r="CR26" s="294">
        <v>4</v>
      </c>
      <c r="CS26" s="294">
        <v>806</v>
      </c>
      <c r="CT26" s="294">
        <v>42</v>
      </c>
      <c r="CU26" s="330">
        <v>82</v>
      </c>
      <c r="CV26" s="330" t="s">
        <v>673</v>
      </c>
      <c r="CW26" s="288">
        <v>1113470</v>
      </c>
      <c r="CX26" s="290">
        <v>15767</v>
      </c>
    </row>
    <row r="27" spans="1:102" ht="15.75" customHeight="1" x14ac:dyDescent="0.2">
      <c r="A27" s="630" t="s">
        <v>543</v>
      </c>
      <c r="B27" s="364">
        <v>2</v>
      </c>
      <c r="C27" s="397">
        <v>77</v>
      </c>
      <c r="D27" s="397">
        <v>4</v>
      </c>
      <c r="E27" s="397">
        <v>23</v>
      </c>
      <c r="F27" s="397">
        <v>9</v>
      </c>
      <c r="G27" s="397">
        <v>3830</v>
      </c>
      <c r="H27" s="397">
        <v>1027</v>
      </c>
      <c r="I27" s="379">
        <v>421</v>
      </c>
      <c r="J27" s="364">
        <v>46</v>
      </c>
      <c r="K27" s="365">
        <v>17875</v>
      </c>
      <c r="L27" s="366">
        <v>1365</v>
      </c>
      <c r="M27" s="365">
        <v>1</v>
      </c>
      <c r="N27" s="365">
        <v>176</v>
      </c>
      <c r="O27" s="365">
        <v>25</v>
      </c>
      <c r="P27" s="366">
        <v>23</v>
      </c>
      <c r="Q27" s="365">
        <v>9285</v>
      </c>
      <c r="R27" s="365">
        <v>730</v>
      </c>
      <c r="S27" s="365">
        <v>2</v>
      </c>
      <c r="T27" s="365">
        <v>320</v>
      </c>
      <c r="U27" s="367">
        <v>35</v>
      </c>
      <c r="V27" s="397" t="s">
        <v>673</v>
      </c>
      <c r="W27" s="366" t="s">
        <v>673</v>
      </c>
      <c r="X27" s="366" t="s">
        <v>673</v>
      </c>
      <c r="Y27" s="365" t="s">
        <v>673</v>
      </c>
      <c r="Z27" s="366" t="s">
        <v>673</v>
      </c>
      <c r="AA27" s="366" t="s">
        <v>673</v>
      </c>
      <c r="AB27" s="365">
        <v>1</v>
      </c>
      <c r="AC27" s="366">
        <v>954</v>
      </c>
      <c r="AD27" s="366">
        <v>78</v>
      </c>
      <c r="AE27" s="365">
        <v>12</v>
      </c>
      <c r="AF27" s="365">
        <v>9720</v>
      </c>
      <c r="AG27" s="367">
        <v>834</v>
      </c>
      <c r="AH27" s="364">
        <v>1</v>
      </c>
      <c r="AI27" s="365">
        <v>229</v>
      </c>
      <c r="AJ27" s="365">
        <v>20</v>
      </c>
      <c r="AK27" s="365">
        <v>2</v>
      </c>
      <c r="AL27" s="365">
        <v>134</v>
      </c>
      <c r="AM27" s="366">
        <v>53</v>
      </c>
      <c r="AN27" s="365" t="s">
        <v>673</v>
      </c>
      <c r="AO27" s="365" t="s">
        <v>673</v>
      </c>
      <c r="AP27" s="366">
        <v>5</v>
      </c>
      <c r="AQ27" s="366">
        <v>4</v>
      </c>
      <c r="AR27" s="365">
        <v>823557</v>
      </c>
      <c r="AS27" s="405">
        <v>210.9</v>
      </c>
      <c r="AT27" s="367">
        <v>1474592</v>
      </c>
      <c r="AU27" s="397">
        <v>2</v>
      </c>
      <c r="AV27" s="365">
        <v>1</v>
      </c>
      <c r="AW27" s="365" t="s">
        <v>673</v>
      </c>
      <c r="AX27" s="366" t="s">
        <v>673</v>
      </c>
      <c r="AY27" s="365">
        <v>1</v>
      </c>
      <c r="AZ27" s="365" t="s">
        <v>673</v>
      </c>
      <c r="BA27" s="365" t="s">
        <v>673</v>
      </c>
      <c r="BB27" s="365" t="s">
        <v>673</v>
      </c>
      <c r="BC27" s="365" t="s">
        <v>673</v>
      </c>
      <c r="BD27" s="365" t="s">
        <v>673</v>
      </c>
      <c r="BE27" s="367" t="s">
        <v>673</v>
      </c>
      <c r="BF27" s="76"/>
      <c r="BG27" s="364">
        <v>4</v>
      </c>
      <c r="BH27" s="365">
        <v>32238</v>
      </c>
      <c r="BI27" s="365">
        <v>1</v>
      </c>
      <c r="BJ27" s="366">
        <v>24017</v>
      </c>
      <c r="BK27" s="365">
        <v>7</v>
      </c>
      <c r="BL27" s="365">
        <v>9</v>
      </c>
      <c r="BM27" s="365">
        <v>94714</v>
      </c>
      <c r="BN27" s="365">
        <v>12</v>
      </c>
      <c r="BO27" s="365">
        <v>7021</v>
      </c>
      <c r="BP27" s="365">
        <v>6</v>
      </c>
      <c r="BQ27" s="367">
        <v>36</v>
      </c>
      <c r="BR27" s="76"/>
      <c r="BS27" s="407">
        <v>3</v>
      </c>
      <c r="BT27" s="408">
        <v>3216</v>
      </c>
      <c r="BU27" s="916"/>
      <c r="BV27" s="364" t="s">
        <v>755</v>
      </c>
      <c r="BW27" s="365" t="s">
        <v>755</v>
      </c>
      <c r="BX27" s="365" t="s">
        <v>755</v>
      </c>
      <c r="BY27" s="397">
        <v>1</v>
      </c>
      <c r="BZ27" s="365">
        <v>35</v>
      </c>
      <c r="CA27" s="365">
        <v>10</v>
      </c>
      <c r="CB27" s="397">
        <v>71</v>
      </c>
      <c r="CC27" s="365">
        <v>2396</v>
      </c>
      <c r="CD27" s="367">
        <v>2077</v>
      </c>
      <c r="CE27" s="76"/>
      <c r="CF27" s="364">
        <v>498</v>
      </c>
      <c r="CG27" s="365">
        <v>77</v>
      </c>
      <c r="CH27" s="365">
        <v>21</v>
      </c>
      <c r="CI27" s="365">
        <v>20</v>
      </c>
      <c r="CJ27" s="365">
        <v>4</v>
      </c>
      <c r="CK27" s="366">
        <v>1</v>
      </c>
      <c r="CL27" s="366">
        <v>10</v>
      </c>
      <c r="CM27" s="365">
        <v>109</v>
      </c>
      <c r="CN27" s="367">
        <v>27865</v>
      </c>
      <c r="CO27" s="76"/>
      <c r="CP27" s="364">
        <v>143</v>
      </c>
      <c r="CQ27" s="366">
        <v>25</v>
      </c>
      <c r="CR27" s="366">
        <v>1</v>
      </c>
      <c r="CS27" s="366">
        <v>90</v>
      </c>
      <c r="CT27" s="366">
        <v>7</v>
      </c>
      <c r="CU27" s="409">
        <v>20</v>
      </c>
      <c r="CV27" s="409" t="s">
        <v>673</v>
      </c>
      <c r="CW27" s="365">
        <v>1226090.02</v>
      </c>
      <c r="CX27" s="367">
        <v>8912.44</v>
      </c>
    </row>
    <row r="28" spans="1:102" ht="15.75" customHeight="1" x14ac:dyDescent="0.2">
      <c r="A28" s="925" t="s">
        <v>227</v>
      </c>
      <c r="B28" s="286">
        <v>8</v>
      </c>
      <c r="C28" s="320">
        <v>237</v>
      </c>
      <c r="D28" s="320">
        <v>39</v>
      </c>
      <c r="E28" s="320">
        <v>12</v>
      </c>
      <c r="F28" s="320">
        <v>8</v>
      </c>
      <c r="G28" s="320">
        <v>914</v>
      </c>
      <c r="H28" s="320">
        <v>533</v>
      </c>
      <c r="I28" s="331">
        <v>186</v>
      </c>
      <c r="J28" s="286">
        <v>66</v>
      </c>
      <c r="K28" s="288">
        <v>19993</v>
      </c>
      <c r="L28" s="294">
        <v>1668</v>
      </c>
      <c r="M28" s="288">
        <v>1</v>
      </c>
      <c r="N28" s="288">
        <v>419</v>
      </c>
      <c r="O28" s="288">
        <v>18</v>
      </c>
      <c r="P28" s="294">
        <v>27</v>
      </c>
      <c r="Q28" s="288">
        <v>10385</v>
      </c>
      <c r="R28" s="288">
        <v>864</v>
      </c>
      <c r="S28" s="288">
        <v>2</v>
      </c>
      <c r="T28" s="288">
        <v>753</v>
      </c>
      <c r="U28" s="290">
        <v>54</v>
      </c>
      <c r="V28" s="320" t="s">
        <v>673</v>
      </c>
      <c r="W28" s="294" t="s">
        <v>673</v>
      </c>
      <c r="X28" s="294" t="s">
        <v>673</v>
      </c>
      <c r="Y28" s="207" t="s">
        <v>673</v>
      </c>
      <c r="Z28" s="207" t="s">
        <v>673</v>
      </c>
      <c r="AA28" s="207" t="s">
        <v>673</v>
      </c>
      <c r="AB28" s="288" t="s">
        <v>673</v>
      </c>
      <c r="AC28" s="288" t="s">
        <v>673</v>
      </c>
      <c r="AD28" s="288" t="s">
        <v>673</v>
      </c>
      <c r="AE28" s="288">
        <v>19</v>
      </c>
      <c r="AF28" s="288">
        <v>12239</v>
      </c>
      <c r="AG28" s="209">
        <v>1370</v>
      </c>
      <c r="AH28" s="303" t="s">
        <v>673</v>
      </c>
      <c r="AI28" s="288" t="s">
        <v>673</v>
      </c>
      <c r="AJ28" s="288" t="s">
        <v>673</v>
      </c>
      <c r="AK28" s="288">
        <v>1</v>
      </c>
      <c r="AL28" s="288">
        <v>556</v>
      </c>
      <c r="AM28" s="288">
        <v>150</v>
      </c>
      <c r="AN28" s="288" t="s">
        <v>673</v>
      </c>
      <c r="AO28" s="288" t="s">
        <v>673</v>
      </c>
      <c r="AP28" s="294">
        <v>8</v>
      </c>
      <c r="AQ28" s="294">
        <v>25</v>
      </c>
      <c r="AR28" s="288">
        <v>1046384</v>
      </c>
      <c r="AS28" s="326">
        <v>251.5</v>
      </c>
      <c r="AT28" s="290">
        <v>1853378</v>
      </c>
      <c r="AU28" s="320">
        <v>11</v>
      </c>
      <c r="AV28" s="288">
        <v>4</v>
      </c>
      <c r="AW28" s="288">
        <v>1</v>
      </c>
      <c r="AX28" s="294">
        <v>1</v>
      </c>
      <c r="AY28" s="288">
        <v>4</v>
      </c>
      <c r="AZ28" s="288" t="s">
        <v>673</v>
      </c>
      <c r="BA28" s="288" t="s">
        <v>673</v>
      </c>
      <c r="BB28" s="288">
        <v>1</v>
      </c>
      <c r="BC28" s="288" t="s">
        <v>673</v>
      </c>
      <c r="BD28" s="288" t="s">
        <v>673</v>
      </c>
      <c r="BE28" s="290">
        <v>82</v>
      </c>
      <c r="BF28" s="76"/>
      <c r="BG28" s="286">
        <v>10</v>
      </c>
      <c r="BH28" s="288">
        <v>55209.27</v>
      </c>
      <c r="BI28" s="288">
        <v>1</v>
      </c>
      <c r="BJ28" s="294">
        <v>19601</v>
      </c>
      <c r="BK28" s="288">
        <v>2</v>
      </c>
      <c r="BL28" s="288">
        <v>3</v>
      </c>
      <c r="BM28" s="288">
        <v>110533.73</v>
      </c>
      <c r="BN28" s="288">
        <v>6</v>
      </c>
      <c r="BO28" s="288">
        <v>3774.98</v>
      </c>
      <c r="BP28" s="288">
        <v>14</v>
      </c>
      <c r="BQ28" s="290">
        <v>56</v>
      </c>
      <c r="BR28" s="76"/>
      <c r="BS28" s="327">
        <v>4</v>
      </c>
      <c r="BT28" s="328">
        <v>2196</v>
      </c>
      <c r="BU28" s="970"/>
      <c r="BV28" s="286" t="s">
        <v>673</v>
      </c>
      <c r="BW28" s="288" t="s">
        <v>673</v>
      </c>
      <c r="BX28" s="288" t="s">
        <v>673</v>
      </c>
      <c r="BY28" s="320">
        <v>61</v>
      </c>
      <c r="BZ28" s="288">
        <v>3330</v>
      </c>
      <c r="CA28" s="288">
        <v>4542</v>
      </c>
      <c r="CB28" s="320">
        <v>53</v>
      </c>
      <c r="CC28" s="288">
        <v>2169</v>
      </c>
      <c r="CD28" s="290">
        <v>2444</v>
      </c>
      <c r="CE28" s="76"/>
      <c r="CF28" s="286">
        <v>470</v>
      </c>
      <c r="CG28" s="288">
        <v>75</v>
      </c>
      <c r="CH28" s="288">
        <v>19</v>
      </c>
      <c r="CI28" s="288">
        <v>19</v>
      </c>
      <c r="CJ28" s="288">
        <v>8</v>
      </c>
      <c r="CK28" s="294">
        <v>1</v>
      </c>
      <c r="CL28" s="294">
        <v>8</v>
      </c>
      <c r="CM28" s="288">
        <v>64</v>
      </c>
      <c r="CN28" s="290">
        <v>19361</v>
      </c>
      <c r="CO28" s="76"/>
      <c r="CP28" s="286">
        <v>270</v>
      </c>
      <c r="CQ28" s="294">
        <v>64</v>
      </c>
      <c r="CR28" s="294">
        <v>5</v>
      </c>
      <c r="CS28" s="294">
        <v>160</v>
      </c>
      <c r="CT28" s="294">
        <v>8</v>
      </c>
      <c r="CU28" s="330">
        <v>29</v>
      </c>
      <c r="CV28" s="330">
        <v>4</v>
      </c>
      <c r="CW28" s="288">
        <v>1636325.98</v>
      </c>
      <c r="CX28" s="290">
        <v>64182.5</v>
      </c>
    </row>
    <row r="29" spans="1:102" ht="15.75" customHeight="1" x14ac:dyDescent="0.2">
      <c r="A29" s="630" t="s">
        <v>544</v>
      </c>
      <c r="B29" s="519" t="s">
        <v>673</v>
      </c>
      <c r="C29" s="410" t="s">
        <v>673</v>
      </c>
      <c r="D29" s="520" t="s">
        <v>673</v>
      </c>
      <c r="E29" s="397">
        <v>31</v>
      </c>
      <c r="F29" s="397">
        <v>13</v>
      </c>
      <c r="G29" s="397">
        <v>3843</v>
      </c>
      <c r="H29" s="397">
        <v>855</v>
      </c>
      <c r="I29" s="379">
        <v>495</v>
      </c>
      <c r="J29" s="364">
        <v>54</v>
      </c>
      <c r="K29" s="365">
        <v>23292</v>
      </c>
      <c r="L29" s="366">
        <v>1581</v>
      </c>
      <c r="M29" s="411">
        <v>2</v>
      </c>
      <c r="N29" s="410">
        <v>753</v>
      </c>
      <c r="O29" s="520">
        <v>39</v>
      </c>
      <c r="P29" s="366">
        <v>25</v>
      </c>
      <c r="Q29" s="365">
        <v>10994</v>
      </c>
      <c r="R29" s="365">
        <v>796</v>
      </c>
      <c r="S29" s="365">
        <v>4</v>
      </c>
      <c r="T29" s="365">
        <v>1264</v>
      </c>
      <c r="U29" s="367">
        <v>76</v>
      </c>
      <c r="V29" s="771" t="s">
        <v>673</v>
      </c>
      <c r="W29" s="410" t="s">
        <v>673</v>
      </c>
      <c r="X29" s="410" t="s">
        <v>673</v>
      </c>
      <c r="Y29" s="410" t="s">
        <v>673</v>
      </c>
      <c r="Z29" s="410" t="s">
        <v>673</v>
      </c>
      <c r="AA29" s="410" t="s">
        <v>673</v>
      </c>
      <c r="AB29" s="410">
        <v>1</v>
      </c>
      <c r="AC29" s="410">
        <v>715</v>
      </c>
      <c r="AD29" s="410">
        <v>75</v>
      </c>
      <c r="AE29" s="365">
        <v>18</v>
      </c>
      <c r="AF29" s="397">
        <v>16455</v>
      </c>
      <c r="AG29" s="367" t="s">
        <v>770</v>
      </c>
      <c r="AH29" s="519" t="s">
        <v>673</v>
      </c>
      <c r="AI29" s="410" t="s">
        <v>673</v>
      </c>
      <c r="AJ29" s="410" t="s">
        <v>673</v>
      </c>
      <c r="AK29" s="365">
        <v>1</v>
      </c>
      <c r="AL29" s="365">
        <v>333</v>
      </c>
      <c r="AM29" s="365" t="s">
        <v>770</v>
      </c>
      <c r="AN29" s="410" t="s">
        <v>673</v>
      </c>
      <c r="AO29" s="410">
        <v>1</v>
      </c>
      <c r="AP29" s="366">
        <v>5</v>
      </c>
      <c r="AQ29" s="366">
        <v>7</v>
      </c>
      <c r="AR29" s="365">
        <v>1583772</v>
      </c>
      <c r="AS29" s="405">
        <v>341.8</v>
      </c>
      <c r="AT29" s="367">
        <v>2572956</v>
      </c>
      <c r="AU29" s="397">
        <v>7</v>
      </c>
      <c r="AV29" s="365">
        <v>0</v>
      </c>
      <c r="AW29" s="365">
        <v>0</v>
      </c>
      <c r="AX29" s="366">
        <v>3</v>
      </c>
      <c r="AY29" s="365">
        <v>4</v>
      </c>
      <c r="AZ29" s="365">
        <v>0</v>
      </c>
      <c r="BA29" s="365">
        <v>0</v>
      </c>
      <c r="BB29" s="365">
        <v>0</v>
      </c>
      <c r="BC29" s="365">
        <v>0</v>
      </c>
      <c r="BD29" s="365">
        <v>0</v>
      </c>
      <c r="BE29" s="367">
        <v>0</v>
      </c>
      <c r="BF29" s="76"/>
      <c r="BG29" s="364">
        <v>11</v>
      </c>
      <c r="BH29" s="365">
        <v>34877</v>
      </c>
      <c r="BI29" s="365">
        <v>1</v>
      </c>
      <c r="BJ29" s="366">
        <v>35922</v>
      </c>
      <c r="BK29" s="365">
        <v>2</v>
      </c>
      <c r="BL29" s="365">
        <v>2</v>
      </c>
      <c r="BM29" s="365">
        <v>30950</v>
      </c>
      <c r="BN29" s="365">
        <v>3</v>
      </c>
      <c r="BO29" s="365">
        <v>2949</v>
      </c>
      <c r="BP29" s="365">
        <v>5</v>
      </c>
      <c r="BQ29" s="367">
        <v>27</v>
      </c>
      <c r="BR29" s="76"/>
      <c r="BS29" s="407">
        <v>1</v>
      </c>
      <c r="BT29" s="408">
        <v>1919</v>
      </c>
      <c r="BU29" s="916"/>
      <c r="BV29" s="364">
        <v>0</v>
      </c>
      <c r="BW29" s="365">
        <v>0</v>
      </c>
      <c r="BX29" s="365">
        <v>0</v>
      </c>
      <c r="BY29" s="397">
        <v>0</v>
      </c>
      <c r="BZ29" s="365">
        <v>0</v>
      </c>
      <c r="CA29" s="365">
        <v>0</v>
      </c>
      <c r="CB29" s="397">
        <v>97</v>
      </c>
      <c r="CC29" s="365">
        <v>5352</v>
      </c>
      <c r="CD29" s="367">
        <v>5130</v>
      </c>
      <c r="CE29" s="76"/>
      <c r="CF29" s="364">
        <v>422</v>
      </c>
      <c r="CG29" s="365">
        <v>59</v>
      </c>
      <c r="CH29" s="365">
        <v>12</v>
      </c>
      <c r="CI29" s="365">
        <v>12</v>
      </c>
      <c r="CJ29" s="365">
        <v>3</v>
      </c>
      <c r="CK29" s="366">
        <v>0</v>
      </c>
      <c r="CL29" s="411">
        <v>9</v>
      </c>
      <c r="CM29" s="365">
        <v>78</v>
      </c>
      <c r="CN29" s="367">
        <v>19485</v>
      </c>
      <c r="CO29" s="76"/>
      <c r="CP29" s="364">
        <v>234</v>
      </c>
      <c r="CQ29" s="366">
        <v>47</v>
      </c>
      <c r="CR29" s="411">
        <v>3</v>
      </c>
      <c r="CS29" s="366">
        <v>39</v>
      </c>
      <c r="CT29" s="366">
        <v>88</v>
      </c>
      <c r="CU29" s="409">
        <v>57</v>
      </c>
      <c r="CV29" s="409">
        <v>0</v>
      </c>
      <c r="CW29" s="365">
        <v>1464383</v>
      </c>
      <c r="CX29" s="367">
        <v>42682</v>
      </c>
    </row>
    <row r="30" spans="1:102" ht="15.75" customHeight="1" x14ac:dyDescent="0.2">
      <c r="A30" s="925" t="s">
        <v>706</v>
      </c>
      <c r="B30" s="286">
        <v>7</v>
      </c>
      <c r="C30" s="320">
        <v>30</v>
      </c>
      <c r="D30" s="320">
        <v>9</v>
      </c>
      <c r="E30" s="320">
        <v>7</v>
      </c>
      <c r="F30" s="320">
        <v>4</v>
      </c>
      <c r="G30" s="320">
        <v>511</v>
      </c>
      <c r="H30" s="320">
        <v>137</v>
      </c>
      <c r="I30" s="331">
        <v>65</v>
      </c>
      <c r="J30" s="286">
        <v>52</v>
      </c>
      <c r="K30" s="288">
        <v>13777</v>
      </c>
      <c r="L30" s="294">
        <v>1097</v>
      </c>
      <c r="M30" s="288" t="s">
        <v>757</v>
      </c>
      <c r="N30" s="288" t="s">
        <v>757</v>
      </c>
      <c r="O30" s="288" t="s">
        <v>757</v>
      </c>
      <c r="P30" s="294">
        <v>25</v>
      </c>
      <c r="Q30" s="288">
        <v>6834</v>
      </c>
      <c r="R30" s="288">
        <v>620</v>
      </c>
      <c r="S30" s="288">
        <v>3</v>
      </c>
      <c r="T30" s="288" t="s">
        <v>770</v>
      </c>
      <c r="U30" s="290" t="s">
        <v>770</v>
      </c>
      <c r="V30" s="320" t="s">
        <v>673</v>
      </c>
      <c r="W30" s="294" t="s">
        <v>673</v>
      </c>
      <c r="X30" s="294" t="s">
        <v>673</v>
      </c>
      <c r="Y30" s="288">
        <v>1</v>
      </c>
      <c r="Z30" s="294">
        <v>724</v>
      </c>
      <c r="AA30" s="294">
        <v>37</v>
      </c>
      <c r="AB30" s="288" t="s">
        <v>673</v>
      </c>
      <c r="AC30" s="294" t="s">
        <v>757</v>
      </c>
      <c r="AD30" s="294" t="s">
        <v>757</v>
      </c>
      <c r="AE30" s="288">
        <v>11</v>
      </c>
      <c r="AF30" s="288" t="s">
        <v>770</v>
      </c>
      <c r="AG30" s="290" t="s">
        <v>770</v>
      </c>
      <c r="AH30" s="286" t="s">
        <v>673</v>
      </c>
      <c r="AI30" s="288" t="s">
        <v>673</v>
      </c>
      <c r="AJ30" s="288" t="s">
        <v>673</v>
      </c>
      <c r="AK30" s="288">
        <v>4</v>
      </c>
      <c r="AL30" s="288" t="s">
        <v>770</v>
      </c>
      <c r="AM30" s="294" t="s">
        <v>770</v>
      </c>
      <c r="AN30" s="288" t="s">
        <v>673</v>
      </c>
      <c r="AO30" s="288" t="s">
        <v>673</v>
      </c>
      <c r="AP30" s="294">
        <v>7</v>
      </c>
      <c r="AQ30" s="294">
        <v>5</v>
      </c>
      <c r="AR30" s="288">
        <v>1256743</v>
      </c>
      <c r="AS30" s="326">
        <v>477.7</v>
      </c>
      <c r="AT30" s="290">
        <v>1204383</v>
      </c>
      <c r="AU30" s="320">
        <v>16</v>
      </c>
      <c r="AV30" s="288" t="s">
        <v>673</v>
      </c>
      <c r="AW30" s="288">
        <v>1</v>
      </c>
      <c r="AX30" s="294">
        <v>10</v>
      </c>
      <c r="AY30" s="288">
        <v>4</v>
      </c>
      <c r="AZ30" s="288" t="s">
        <v>673</v>
      </c>
      <c r="BA30" s="288" t="s">
        <v>673</v>
      </c>
      <c r="BB30" s="288">
        <v>1</v>
      </c>
      <c r="BC30" s="288" t="s">
        <v>673</v>
      </c>
      <c r="BD30" s="288" t="s">
        <v>673</v>
      </c>
      <c r="BE30" s="290">
        <v>56</v>
      </c>
      <c r="BF30" s="76"/>
      <c r="BG30" s="286">
        <v>7</v>
      </c>
      <c r="BH30" s="288">
        <v>18960.73</v>
      </c>
      <c r="BI30" s="288" t="s">
        <v>757</v>
      </c>
      <c r="BJ30" s="294" t="s">
        <v>757</v>
      </c>
      <c r="BK30" s="288">
        <v>1</v>
      </c>
      <c r="BL30" s="288">
        <v>1</v>
      </c>
      <c r="BM30" s="288">
        <v>24600</v>
      </c>
      <c r="BN30" s="288">
        <v>2</v>
      </c>
      <c r="BO30" s="288">
        <v>1391.22</v>
      </c>
      <c r="BP30" s="288">
        <v>4</v>
      </c>
      <c r="BQ30" s="290">
        <v>24</v>
      </c>
      <c r="BR30" s="76"/>
      <c r="BS30" s="521">
        <v>5</v>
      </c>
      <c r="BT30" s="522">
        <v>3162</v>
      </c>
      <c r="BU30" s="918"/>
      <c r="BV30" s="286" t="s">
        <v>673</v>
      </c>
      <c r="BW30" s="288" t="s">
        <v>673</v>
      </c>
      <c r="BX30" s="288" t="s">
        <v>673</v>
      </c>
      <c r="BY30" s="320">
        <v>82</v>
      </c>
      <c r="BZ30" s="288">
        <v>3671</v>
      </c>
      <c r="CA30" s="288">
        <v>3340</v>
      </c>
      <c r="CB30" s="320" t="s">
        <v>673</v>
      </c>
      <c r="CC30" s="288" t="s">
        <v>673</v>
      </c>
      <c r="CD30" s="290" t="s">
        <v>673</v>
      </c>
      <c r="CE30" s="76"/>
      <c r="CF30" s="286">
        <v>350</v>
      </c>
      <c r="CG30" s="288">
        <v>123</v>
      </c>
      <c r="CH30" s="288">
        <v>11</v>
      </c>
      <c r="CI30" s="288">
        <v>11</v>
      </c>
      <c r="CJ30" s="288">
        <v>4</v>
      </c>
      <c r="CK30" s="294">
        <v>6</v>
      </c>
      <c r="CL30" s="294">
        <v>9</v>
      </c>
      <c r="CM30" s="288">
        <v>57</v>
      </c>
      <c r="CN30" s="290">
        <v>10376</v>
      </c>
      <c r="CO30" s="76"/>
      <c r="CP30" s="286">
        <v>66</v>
      </c>
      <c r="CQ30" s="294">
        <v>19</v>
      </c>
      <c r="CR30" s="294">
        <v>7</v>
      </c>
      <c r="CS30" s="294">
        <v>4</v>
      </c>
      <c r="CT30" s="294">
        <v>6</v>
      </c>
      <c r="CU30" s="330">
        <v>30</v>
      </c>
      <c r="CV30" s="330">
        <v>0</v>
      </c>
      <c r="CW30" s="288">
        <v>926002</v>
      </c>
      <c r="CX30" s="290">
        <v>7920</v>
      </c>
    </row>
    <row r="31" spans="1:102" ht="15.75" customHeight="1" x14ac:dyDescent="0.2">
      <c r="A31" s="630" t="s">
        <v>705</v>
      </c>
      <c r="B31" s="376" t="s">
        <v>673</v>
      </c>
      <c r="C31" s="366" t="s">
        <v>673</v>
      </c>
      <c r="D31" s="365" t="s">
        <v>673</v>
      </c>
      <c r="E31" s="397">
        <v>24</v>
      </c>
      <c r="F31" s="397" t="s">
        <v>673</v>
      </c>
      <c r="G31" s="397">
        <v>1715</v>
      </c>
      <c r="H31" s="397" t="s">
        <v>673</v>
      </c>
      <c r="I31" s="379">
        <v>190</v>
      </c>
      <c r="J31" s="364">
        <v>27</v>
      </c>
      <c r="K31" s="365">
        <v>8013</v>
      </c>
      <c r="L31" s="366">
        <v>583</v>
      </c>
      <c r="M31" s="365">
        <v>3</v>
      </c>
      <c r="N31" s="365">
        <v>1015</v>
      </c>
      <c r="O31" s="365">
        <v>82</v>
      </c>
      <c r="P31" s="366">
        <v>13</v>
      </c>
      <c r="Q31" s="365">
        <v>4065</v>
      </c>
      <c r="R31" s="365">
        <v>321</v>
      </c>
      <c r="S31" s="365">
        <v>5</v>
      </c>
      <c r="T31" s="365">
        <v>698</v>
      </c>
      <c r="U31" s="367">
        <v>83</v>
      </c>
      <c r="V31" s="771" t="s">
        <v>673</v>
      </c>
      <c r="W31" s="410" t="s">
        <v>673</v>
      </c>
      <c r="X31" s="410" t="s">
        <v>673</v>
      </c>
      <c r="Y31" s="410" t="s">
        <v>673</v>
      </c>
      <c r="Z31" s="410" t="s">
        <v>673</v>
      </c>
      <c r="AA31" s="410" t="s">
        <v>673</v>
      </c>
      <c r="AB31" s="365">
        <v>1</v>
      </c>
      <c r="AC31" s="365">
        <v>771</v>
      </c>
      <c r="AD31" s="366">
        <v>66</v>
      </c>
      <c r="AE31" s="366">
        <v>11</v>
      </c>
      <c r="AF31" s="365">
        <v>8211</v>
      </c>
      <c r="AG31" s="367">
        <v>541</v>
      </c>
      <c r="AH31" s="364" t="s">
        <v>673</v>
      </c>
      <c r="AI31" s="365" t="s">
        <v>673</v>
      </c>
      <c r="AJ31" s="365" t="s">
        <v>673</v>
      </c>
      <c r="AK31" s="365">
        <v>2</v>
      </c>
      <c r="AL31" s="403">
        <v>418</v>
      </c>
      <c r="AM31" s="366">
        <v>58</v>
      </c>
      <c r="AN31" s="876" t="s">
        <v>673</v>
      </c>
      <c r="AO31" s="891" t="s">
        <v>673</v>
      </c>
      <c r="AP31" s="403">
        <v>5</v>
      </c>
      <c r="AQ31" s="366">
        <v>1</v>
      </c>
      <c r="AR31" s="365">
        <v>415974</v>
      </c>
      <c r="AS31" s="405">
        <v>221</v>
      </c>
      <c r="AT31" s="367">
        <v>509902</v>
      </c>
      <c r="AU31" s="397">
        <v>5</v>
      </c>
      <c r="AV31" s="365">
        <v>1</v>
      </c>
      <c r="AW31" s="365">
        <v>1</v>
      </c>
      <c r="AX31" s="365">
        <v>1</v>
      </c>
      <c r="AY31" s="365">
        <v>1</v>
      </c>
      <c r="AZ31" s="365" t="s">
        <v>673</v>
      </c>
      <c r="BA31" s="365">
        <v>1</v>
      </c>
      <c r="BB31" s="365" t="s">
        <v>673</v>
      </c>
      <c r="BC31" s="365" t="s">
        <v>673</v>
      </c>
      <c r="BD31" s="365" t="s">
        <v>673</v>
      </c>
      <c r="BE31" s="367">
        <v>9</v>
      </c>
      <c r="BF31" s="76"/>
      <c r="BG31" s="364">
        <v>1</v>
      </c>
      <c r="BH31" s="365">
        <v>1116</v>
      </c>
      <c r="BI31" s="365">
        <v>1</v>
      </c>
      <c r="BJ31" s="366">
        <v>24958</v>
      </c>
      <c r="BK31" s="365">
        <v>2</v>
      </c>
      <c r="BL31" s="365">
        <v>2</v>
      </c>
      <c r="BM31" s="365">
        <v>31630</v>
      </c>
      <c r="BN31" s="365">
        <v>1</v>
      </c>
      <c r="BO31" s="365">
        <v>1628</v>
      </c>
      <c r="BP31" s="365">
        <v>4</v>
      </c>
      <c r="BQ31" s="367">
        <v>24</v>
      </c>
      <c r="BR31" s="76"/>
      <c r="BS31" s="416">
        <v>1</v>
      </c>
      <c r="BT31" s="417">
        <v>2000</v>
      </c>
      <c r="BU31" s="918"/>
      <c r="BV31" s="364">
        <v>32</v>
      </c>
      <c r="BW31" s="365">
        <v>1460</v>
      </c>
      <c r="BX31" s="365">
        <v>1423</v>
      </c>
      <c r="BY31" s="397" t="s">
        <v>673</v>
      </c>
      <c r="BZ31" s="397" t="s">
        <v>673</v>
      </c>
      <c r="CA31" s="397" t="s">
        <v>673</v>
      </c>
      <c r="CB31" s="397">
        <v>17</v>
      </c>
      <c r="CC31" s="397">
        <v>390</v>
      </c>
      <c r="CD31" s="367">
        <v>328</v>
      </c>
      <c r="CE31" s="76"/>
      <c r="CF31" s="364">
        <v>229</v>
      </c>
      <c r="CG31" s="365">
        <v>38</v>
      </c>
      <c r="CH31" s="365">
        <v>6</v>
      </c>
      <c r="CI31" s="365">
        <v>6</v>
      </c>
      <c r="CJ31" s="365">
        <v>2</v>
      </c>
      <c r="CK31" s="366" t="s">
        <v>673</v>
      </c>
      <c r="CL31" s="411">
        <v>6</v>
      </c>
      <c r="CM31" s="365">
        <v>54</v>
      </c>
      <c r="CN31" s="367">
        <v>10783</v>
      </c>
      <c r="CO31" s="76"/>
      <c r="CP31" s="364">
        <v>43</v>
      </c>
      <c r="CQ31" s="366">
        <v>10</v>
      </c>
      <c r="CR31" s="366">
        <v>3</v>
      </c>
      <c r="CS31" s="366">
        <v>2</v>
      </c>
      <c r="CT31" s="366">
        <v>16</v>
      </c>
      <c r="CU31" s="409">
        <v>12</v>
      </c>
      <c r="CV31" s="409">
        <v>0</v>
      </c>
      <c r="CW31" s="365">
        <v>575268</v>
      </c>
      <c r="CX31" s="367">
        <v>11755</v>
      </c>
    </row>
    <row r="32" spans="1:102" ht="15.75" customHeight="1" x14ac:dyDescent="0.2">
      <c r="A32" s="925" t="s">
        <v>278</v>
      </c>
      <c r="B32" s="286" t="s">
        <v>673</v>
      </c>
      <c r="C32" s="320" t="s">
        <v>673</v>
      </c>
      <c r="D32" s="320" t="s">
        <v>673</v>
      </c>
      <c r="E32" s="228">
        <v>23</v>
      </c>
      <c r="F32" s="320">
        <v>3</v>
      </c>
      <c r="G32" s="228">
        <v>2844</v>
      </c>
      <c r="H32" s="320">
        <v>288</v>
      </c>
      <c r="I32" s="209">
        <v>241</v>
      </c>
      <c r="J32" s="206">
        <v>54</v>
      </c>
      <c r="K32" s="207">
        <v>18931</v>
      </c>
      <c r="L32" s="207">
        <v>1480</v>
      </c>
      <c r="M32" s="288">
        <v>3</v>
      </c>
      <c r="N32" s="288">
        <v>695</v>
      </c>
      <c r="O32" s="288">
        <v>47</v>
      </c>
      <c r="P32" s="208">
        <v>25</v>
      </c>
      <c r="Q32" s="207">
        <v>9227</v>
      </c>
      <c r="R32" s="207">
        <v>905</v>
      </c>
      <c r="S32" s="207">
        <v>5</v>
      </c>
      <c r="T32" s="207">
        <v>1087</v>
      </c>
      <c r="U32" s="209">
        <v>91</v>
      </c>
      <c r="V32" s="320" t="s">
        <v>673</v>
      </c>
      <c r="W32" s="294" t="s">
        <v>673</v>
      </c>
      <c r="X32" s="294" t="s">
        <v>673</v>
      </c>
      <c r="Y32" s="288" t="s">
        <v>673</v>
      </c>
      <c r="Z32" s="294" t="s">
        <v>673</v>
      </c>
      <c r="AA32" s="294" t="s">
        <v>673</v>
      </c>
      <c r="AB32" s="288">
        <v>1</v>
      </c>
      <c r="AC32" s="294">
        <v>482</v>
      </c>
      <c r="AD32" s="294">
        <v>68</v>
      </c>
      <c r="AE32" s="207">
        <v>17</v>
      </c>
      <c r="AF32" s="207">
        <v>9686</v>
      </c>
      <c r="AG32" s="590">
        <v>874</v>
      </c>
      <c r="AH32" s="286" t="s">
        <v>673</v>
      </c>
      <c r="AI32" s="288" t="s">
        <v>673</v>
      </c>
      <c r="AJ32" s="288" t="s">
        <v>673</v>
      </c>
      <c r="AK32" s="207">
        <v>6</v>
      </c>
      <c r="AL32" s="207">
        <v>1017</v>
      </c>
      <c r="AM32" s="603">
        <v>74</v>
      </c>
      <c r="AN32" s="207" t="s">
        <v>673</v>
      </c>
      <c r="AO32" s="207" t="s">
        <v>673</v>
      </c>
      <c r="AP32" s="208">
        <v>5</v>
      </c>
      <c r="AQ32" s="294">
        <v>2</v>
      </c>
      <c r="AR32" s="288">
        <v>1048385</v>
      </c>
      <c r="AS32" s="326">
        <v>278.76648585407361</v>
      </c>
      <c r="AT32" s="290">
        <v>1426291</v>
      </c>
      <c r="AU32" s="228">
        <v>15</v>
      </c>
      <c r="AV32" s="288">
        <v>2</v>
      </c>
      <c r="AW32" s="288">
        <v>1</v>
      </c>
      <c r="AX32" s="294">
        <v>6</v>
      </c>
      <c r="AY32" s="288">
        <v>6</v>
      </c>
      <c r="AZ32" s="288"/>
      <c r="BA32" s="288">
        <v>1</v>
      </c>
      <c r="BB32" s="288"/>
      <c r="BC32" s="288"/>
      <c r="BD32" s="288"/>
      <c r="BE32" s="290">
        <v>25</v>
      </c>
      <c r="BF32" s="76"/>
      <c r="BG32" s="286">
        <v>4</v>
      </c>
      <c r="BH32" s="288">
        <v>36079.47</v>
      </c>
      <c r="BI32" s="288">
        <v>2</v>
      </c>
      <c r="BJ32" s="294">
        <v>42944</v>
      </c>
      <c r="BK32" s="288">
        <v>1</v>
      </c>
      <c r="BL32" s="288">
        <v>1</v>
      </c>
      <c r="BM32" s="288">
        <v>37900</v>
      </c>
      <c r="BN32" s="288">
        <v>12</v>
      </c>
      <c r="BO32" s="288">
        <v>12282</v>
      </c>
      <c r="BP32" s="288">
        <v>15</v>
      </c>
      <c r="BQ32" s="290">
        <v>62</v>
      </c>
      <c r="BR32" s="76"/>
      <c r="BS32" s="327">
        <v>8</v>
      </c>
      <c r="BT32" s="328">
        <v>1292</v>
      </c>
      <c r="BU32" s="917"/>
      <c r="BV32" s="286" t="s">
        <v>673</v>
      </c>
      <c r="BW32" s="288" t="s">
        <v>673</v>
      </c>
      <c r="BX32" s="288" t="s">
        <v>673</v>
      </c>
      <c r="BY32" s="320">
        <v>88</v>
      </c>
      <c r="BZ32" s="288">
        <v>12168</v>
      </c>
      <c r="CA32" s="288">
        <v>8652</v>
      </c>
      <c r="CB32" s="320">
        <v>2</v>
      </c>
      <c r="CC32" s="288">
        <v>45</v>
      </c>
      <c r="CD32" s="290">
        <v>43</v>
      </c>
      <c r="CE32" s="76"/>
      <c r="CF32" s="286">
        <v>488</v>
      </c>
      <c r="CG32" s="288">
        <v>96</v>
      </c>
      <c r="CH32" s="288">
        <v>25</v>
      </c>
      <c r="CI32" s="288">
        <v>25</v>
      </c>
      <c r="CJ32" s="288">
        <v>6</v>
      </c>
      <c r="CK32" s="294">
        <v>11</v>
      </c>
      <c r="CL32" s="294">
        <v>1</v>
      </c>
      <c r="CM32" s="288">
        <v>159</v>
      </c>
      <c r="CN32" s="290">
        <v>20125</v>
      </c>
      <c r="CO32" s="76"/>
      <c r="CP32" s="286">
        <v>347</v>
      </c>
      <c r="CQ32" s="294">
        <v>71</v>
      </c>
      <c r="CR32" s="294">
        <v>26</v>
      </c>
      <c r="CS32" s="294">
        <v>124</v>
      </c>
      <c r="CT32" s="294">
        <v>35</v>
      </c>
      <c r="CU32" s="330">
        <v>91</v>
      </c>
      <c r="CV32" s="330" t="s">
        <v>673</v>
      </c>
      <c r="CW32" s="288">
        <v>1572402</v>
      </c>
      <c r="CX32" s="290">
        <v>46156</v>
      </c>
    </row>
    <row r="33" spans="1:102" ht="15.75" customHeight="1" x14ac:dyDescent="0.2">
      <c r="A33" s="630" t="s">
        <v>239</v>
      </c>
      <c r="B33" s="364">
        <v>2</v>
      </c>
      <c r="C33" s="397">
        <v>163</v>
      </c>
      <c r="D33" s="397">
        <v>15</v>
      </c>
      <c r="E33" s="397">
        <v>33</v>
      </c>
      <c r="F33" s="397" t="s">
        <v>673</v>
      </c>
      <c r="G33" s="397">
        <v>5978</v>
      </c>
      <c r="H33" s="397" t="s">
        <v>673</v>
      </c>
      <c r="I33" s="379">
        <v>481</v>
      </c>
      <c r="J33" s="364">
        <v>46</v>
      </c>
      <c r="K33" s="365">
        <v>19978</v>
      </c>
      <c r="L33" s="366">
        <v>1222</v>
      </c>
      <c r="M33" s="365">
        <v>2</v>
      </c>
      <c r="N33" s="365">
        <v>1012</v>
      </c>
      <c r="O33" s="365">
        <v>66</v>
      </c>
      <c r="P33" s="366">
        <v>22</v>
      </c>
      <c r="Q33" s="365">
        <v>9993</v>
      </c>
      <c r="R33" s="365">
        <v>721</v>
      </c>
      <c r="S33" s="365">
        <v>5</v>
      </c>
      <c r="T33" s="365">
        <v>1184</v>
      </c>
      <c r="U33" s="367">
        <v>170</v>
      </c>
      <c r="V33" s="397" t="s">
        <v>673</v>
      </c>
      <c r="W33" s="366" t="s">
        <v>673</v>
      </c>
      <c r="X33" s="366" t="s">
        <v>673</v>
      </c>
      <c r="Y33" s="366" t="s">
        <v>673</v>
      </c>
      <c r="Z33" s="366" t="s">
        <v>673</v>
      </c>
      <c r="AA33" s="366" t="s">
        <v>673</v>
      </c>
      <c r="AB33" s="365">
        <v>1</v>
      </c>
      <c r="AC33" s="366">
        <v>479</v>
      </c>
      <c r="AD33" s="366">
        <v>43</v>
      </c>
      <c r="AE33" s="365">
        <v>16</v>
      </c>
      <c r="AF33" s="365">
        <v>14345</v>
      </c>
      <c r="AG33" s="367">
        <v>1457</v>
      </c>
      <c r="AH33" s="364" t="s">
        <v>673</v>
      </c>
      <c r="AI33" s="365" t="s">
        <v>673</v>
      </c>
      <c r="AJ33" s="365" t="s">
        <v>673</v>
      </c>
      <c r="AK33" s="365">
        <v>5</v>
      </c>
      <c r="AL33" s="365">
        <v>2723</v>
      </c>
      <c r="AM33" s="366">
        <v>252</v>
      </c>
      <c r="AN33" s="366">
        <v>1</v>
      </c>
      <c r="AO33" s="366">
        <v>1</v>
      </c>
      <c r="AP33" s="366">
        <v>1</v>
      </c>
      <c r="AQ33" s="366">
        <v>7</v>
      </c>
      <c r="AR33" s="365">
        <v>794079</v>
      </c>
      <c r="AS33" s="405">
        <v>194.2</v>
      </c>
      <c r="AT33" s="367">
        <v>2457626</v>
      </c>
      <c r="AU33" s="397">
        <v>4</v>
      </c>
      <c r="AV33" s="365" t="s">
        <v>673</v>
      </c>
      <c r="AW33" s="366">
        <v>1</v>
      </c>
      <c r="AX33" s="365">
        <v>2</v>
      </c>
      <c r="AY33" s="365">
        <v>1</v>
      </c>
      <c r="AZ33" s="366" t="s">
        <v>673</v>
      </c>
      <c r="BA33" s="366" t="s">
        <v>673</v>
      </c>
      <c r="BB33" s="366" t="s">
        <v>673</v>
      </c>
      <c r="BC33" s="366" t="s">
        <v>673</v>
      </c>
      <c r="BD33" s="366" t="s">
        <v>673</v>
      </c>
      <c r="BE33" s="367">
        <v>50</v>
      </c>
      <c r="BF33" s="76"/>
      <c r="BG33" s="364">
        <v>11</v>
      </c>
      <c r="BH33" s="365">
        <v>29746</v>
      </c>
      <c r="BI33" s="365" t="s">
        <v>757</v>
      </c>
      <c r="BJ33" s="366" t="s">
        <v>757</v>
      </c>
      <c r="BK33" s="365">
        <v>3</v>
      </c>
      <c r="BL33" s="365">
        <v>3</v>
      </c>
      <c r="BM33" s="365">
        <v>34800</v>
      </c>
      <c r="BN33" s="365">
        <v>3</v>
      </c>
      <c r="BO33" s="365">
        <v>2008</v>
      </c>
      <c r="BP33" s="365">
        <v>8</v>
      </c>
      <c r="BQ33" s="367">
        <v>37</v>
      </c>
      <c r="BR33" s="76"/>
      <c r="BS33" s="407">
        <v>4</v>
      </c>
      <c r="BT33" s="408">
        <v>5430</v>
      </c>
      <c r="BU33" s="916"/>
      <c r="BV33" s="364" t="s">
        <v>673</v>
      </c>
      <c r="BW33" s="366" t="s">
        <v>673</v>
      </c>
      <c r="BX33" s="366" t="s">
        <v>673</v>
      </c>
      <c r="BY33" s="366">
        <v>115</v>
      </c>
      <c r="BZ33" s="366">
        <v>3442</v>
      </c>
      <c r="CA33" s="365">
        <v>3521</v>
      </c>
      <c r="CB33" s="365" t="s">
        <v>673</v>
      </c>
      <c r="CC33" s="365" t="s">
        <v>673</v>
      </c>
      <c r="CD33" s="367" t="s">
        <v>673</v>
      </c>
      <c r="CE33" s="76"/>
      <c r="CF33" s="364">
        <v>662</v>
      </c>
      <c r="CG33" s="365">
        <v>95</v>
      </c>
      <c r="CH33" s="365">
        <v>26</v>
      </c>
      <c r="CI33" s="365">
        <v>26</v>
      </c>
      <c r="CJ33" s="365">
        <v>6</v>
      </c>
      <c r="CK33" s="366">
        <v>15</v>
      </c>
      <c r="CL33" s="366" t="s">
        <v>673</v>
      </c>
      <c r="CM33" s="365">
        <v>166</v>
      </c>
      <c r="CN33" s="367">
        <v>25824</v>
      </c>
      <c r="CO33" s="76"/>
      <c r="CP33" s="364">
        <f>SUM(CQ33:CV33)</f>
        <v>102</v>
      </c>
      <c r="CQ33" s="366">
        <v>18</v>
      </c>
      <c r="CR33" s="366">
        <v>5</v>
      </c>
      <c r="CS33" s="366">
        <v>23</v>
      </c>
      <c r="CT33" s="366">
        <v>26</v>
      </c>
      <c r="CU33" s="409">
        <v>30</v>
      </c>
      <c r="CV33" s="409" t="s">
        <v>673</v>
      </c>
      <c r="CW33" s="365">
        <v>1239219</v>
      </c>
      <c r="CX33" s="367">
        <v>44545</v>
      </c>
    </row>
    <row r="34" spans="1:102" ht="15.75" customHeight="1" x14ac:dyDescent="0.2">
      <c r="A34" s="925" t="s">
        <v>545</v>
      </c>
      <c r="B34" s="286" t="s">
        <v>673</v>
      </c>
      <c r="C34" s="320" t="s">
        <v>673</v>
      </c>
      <c r="D34" s="320" t="s">
        <v>673</v>
      </c>
      <c r="E34" s="320">
        <v>22</v>
      </c>
      <c r="F34" s="320">
        <v>0</v>
      </c>
      <c r="G34" s="320">
        <v>2745</v>
      </c>
      <c r="H34" s="320">
        <v>0</v>
      </c>
      <c r="I34" s="331">
        <v>198</v>
      </c>
      <c r="J34" s="286">
        <v>52</v>
      </c>
      <c r="K34" s="288">
        <v>20927</v>
      </c>
      <c r="L34" s="294">
        <v>1365</v>
      </c>
      <c r="M34" s="288">
        <f>-N4</f>
        <v>0</v>
      </c>
      <c r="N34" s="288">
        <v>0</v>
      </c>
      <c r="O34" s="288">
        <v>0</v>
      </c>
      <c r="P34" s="294">
        <v>22</v>
      </c>
      <c r="Q34" s="288">
        <v>10312</v>
      </c>
      <c r="R34" s="288">
        <v>774</v>
      </c>
      <c r="S34" s="288">
        <v>1</v>
      </c>
      <c r="T34" s="288">
        <v>219</v>
      </c>
      <c r="U34" s="290">
        <v>16</v>
      </c>
      <c r="V34" s="320" t="s">
        <v>673</v>
      </c>
      <c r="W34" s="294" t="s">
        <v>673</v>
      </c>
      <c r="X34" s="294" t="s">
        <v>673</v>
      </c>
      <c r="Y34" s="288" t="s">
        <v>673</v>
      </c>
      <c r="Z34" s="294" t="s">
        <v>673</v>
      </c>
      <c r="AA34" s="294" t="s">
        <v>673</v>
      </c>
      <c r="AB34" s="288" t="s">
        <v>673</v>
      </c>
      <c r="AC34" s="294" t="s">
        <v>673</v>
      </c>
      <c r="AD34" s="294" t="s">
        <v>673</v>
      </c>
      <c r="AE34" s="288">
        <v>10</v>
      </c>
      <c r="AF34" s="288">
        <v>9375</v>
      </c>
      <c r="AG34" s="290">
        <v>609</v>
      </c>
      <c r="AH34" s="286">
        <v>1</v>
      </c>
      <c r="AI34" s="288">
        <v>665</v>
      </c>
      <c r="AJ34" s="288">
        <v>78</v>
      </c>
      <c r="AK34" s="288">
        <v>1</v>
      </c>
      <c r="AL34" s="288">
        <v>122</v>
      </c>
      <c r="AM34" s="294">
        <v>14</v>
      </c>
      <c r="AN34" s="288" t="s">
        <v>673</v>
      </c>
      <c r="AO34" s="288" t="s">
        <v>673</v>
      </c>
      <c r="AP34" s="294">
        <v>3</v>
      </c>
      <c r="AQ34" s="294">
        <v>3</v>
      </c>
      <c r="AR34" s="288">
        <v>1026692</v>
      </c>
      <c r="AS34" s="326">
        <v>272.89999999999998</v>
      </c>
      <c r="AT34" s="290">
        <v>1765095</v>
      </c>
      <c r="AU34" s="320">
        <v>5</v>
      </c>
      <c r="AV34" s="288" t="s">
        <v>755</v>
      </c>
      <c r="AW34" s="288">
        <v>2</v>
      </c>
      <c r="AX34" s="294">
        <v>1</v>
      </c>
      <c r="AY34" s="288">
        <v>1</v>
      </c>
      <c r="AZ34" s="288" t="s">
        <v>755</v>
      </c>
      <c r="BA34" s="288" t="s">
        <v>755</v>
      </c>
      <c r="BB34" s="288" t="s">
        <v>755</v>
      </c>
      <c r="BC34" s="288">
        <v>1</v>
      </c>
      <c r="BD34" s="288" t="s">
        <v>755</v>
      </c>
      <c r="BE34" s="290">
        <v>72</v>
      </c>
      <c r="BF34" s="76"/>
      <c r="BG34" s="286">
        <v>12</v>
      </c>
      <c r="BH34" s="288">
        <v>27326</v>
      </c>
      <c r="BI34" s="288">
        <v>1</v>
      </c>
      <c r="BJ34" s="294">
        <v>27438</v>
      </c>
      <c r="BK34" s="288">
        <v>3</v>
      </c>
      <c r="BL34" s="288">
        <v>3</v>
      </c>
      <c r="BM34" s="288">
        <v>67483</v>
      </c>
      <c r="BN34" s="288">
        <v>2</v>
      </c>
      <c r="BO34" s="288">
        <v>2480</v>
      </c>
      <c r="BP34" s="288">
        <v>7</v>
      </c>
      <c r="BQ34" s="290">
        <v>28</v>
      </c>
      <c r="BR34" s="76"/>
      <c r="BS34" s="327">
        <v>2</v>
      </c>
      <c r="BT34" s="328">
        <v>2469</v>
      </c>
      <c r="BU34" s="917"/>
      <c r="BV34" s="286">
        <v>52</v>
      </c>
      <c r="BW34" s="288">
        <v>1723</v>
      </c>
      <c r="BX34" s="288">
        <v>1748</v>
      </c>
      <c r="BY34" s="320">
        <v>1</v>
      </c>
      <c r="BZ34" s="288">
        <v>16</v>
      </c>
      <c r="CA34" s="288">
        <v>8</v>
      </c>
      <c r="CB34" s="320">
        <v>39</v>
      </c>
      <c r="CC34" s="288">
        <v>1548</v>
      </c>
      <c r="CD34" s="290">
        <v>1735</v>
      </c>
      <c r="CE34" s="76"/>
      <c r="CF34" s="286">
        <v>337</v>
      </c>
      <c r="CG34" s="288">
        <v>50</v>
      </c>
      <c r="CH34" s="288">
        <v>10</v>
      </c>
      <c r="CI34" s="288">
        <v>10</v>
      </c>
      <c r="CJ34" s="288">
        <v>2</v>
      </c>
      <c r="CK34" s="294">
        <v>2</v>
      </c>
      <c r="CL34" s="294">
        <v>4</v>
      </c>
      <c r="CM34" s="288">
        <v>112</v>
      </c>
      <c r="CN34" s="290">
        <v>15919</v>
      </c>
      <c r="CO34" s="76"/>
      <c r="CP34" s="286">
        <v>169</v>
      </c>
      <c r="CQ34" s="294">
        <v>28</v>
      </c>
      <c r="CR34" s="294">
        <v>1</v>
      </c>
      <c r="CS34" s="294">
        <v>35</v>
      </c>
      <c r="CT34" s="294">
        <v>87</v>
      </c>
      <c r="CU34" s="330">
        <v>18</v>
      </c>
      <c r="CV34" s="330" t="s">
        <v>673</v>
      </c>
      <c r="CW34" s="288">
        <v>1235402</v>
      </c>
      <c r="CX34" s="290">
        <v>27155</v>
      </c>
    </row>
    <row r="35" spans="1:102" ht="15.75" customHeight="1" x14ac:dyDescent="0.2">
      <c r="A35" s="630" t="s">
        <v>237</v>
      </c>
      <c r="B35" s="364" t="s">
        <v>673</v>
      </c>
      <c r="C35" s="397" t="s">
        <v>673</v>
      </c>
      <c r="D35" s="397" t="s">
        <v>673</v>
      </c>
      <c r="E35" s="397">
        <v>22</v>
      </c>
      <c r="F35" s="397">
        <v>1</v>
      </c>
      <c r="G35" s="397">
        <v>4974</v>
      </c>
      <c r="H35" s="397">
        <v>179</v>
      </c>
      <c r="I35" s="379">
        <v>326</v>
      </c>
      <c r="J35" s="364">
        <v>47</v>
      </c>
      <c r="K35" s="365">
        <v>22458</v>
      </c>
      <c r="L35" s="366">
        <v>1310</v>
      </c>
      <c r="M35" s="365">
        <v>1</v>
      </c>
      <c r="N35" s="365">
        <v>591</v>
      </c>
      <c r="O35" s="365">
        <v>27</v>
      </c>
      <c r="P35" s="366">
        <v>20</v>
      </c>
      <c r="Q35" s="365">
        <v>10713</v>
      </c>
      <c r="R35" s="365">
        <v>739</v>
      </c>
      <c r="S35" s="365">
        <v>3</v>
      </c>
      <c r="T35" s="365">
        <v>444</v>
      </c>
      <c r="U35" s="367">
        <v>28</v>
      </c>
      <c r="V35" s="397" t="s">
        <v>673</v>
      </c>
      <c r="W35" s="366" t="s">
        <v>673</v>
      </c>
      <c r="X35" s="366" t="s">
        <v>673</v>
      </c>
      <c r="Y35" s="365" t="s">
        <v>673</v>
      </c>
      <c r="Z35" s="366" t="s">
        <v>673</v>
      </c>
      <c r="AA35" s="366" t="s">
        <v>673</v>
      </c>
      <c r="AB35" s="365" t="s">
        <v>673</v>
      </c>
      <c r="AC35" s="366" t="s">
        <v>673</v>
      </c>
      <c r="AD35" s="366" t="s">
        <v>673</v>
      </c>
      <c r="AE35" s="365">
        <v>9</v>
      </c>
      <c r="AF35" s="365">
        <v>11465</v>
      </c>
      <c r="AG35" s="367">
        <v>783</v>
      </c>
      <c r="AH35" s="364" t="s">
        <v>673</v>
      </c>
      <c r="AI35" s="365" t="s">
        <v>673</v>
      </c>
      <c r="AJ35" s="365" t="s">
        <v>673</v>
      </c>
      <c r="AK35" s="365">
        <v>2</v>
      </c>
      <c r="AL35" s="365">
        <v>183</v>
      </c>
      <c r="AM35" s="366">
        <v>31</v>
      </c>
      <c r="AN35" s="366" t="s">
        <v>673</v>
      </c>
      <c r="AO35" s="365" t="s">
        <v>673</v>
      </c>
      <c r="AP35" s="366">
        <v>5</v>
      </c>
      <c r="AQ35" s="366">
        <v>2</v>
      </c>
      <c r="AR35" s="365">
        <v>981855</v>
      </c>
      <c r="AS35" s="405">
        <v>253.13</v>
      </c>
      <c r="AT35" s="367">
        <v>2261690</v>
      </c>
      <c r="AU35" s="397">
        <v>1</v>
      </c>
      <c r="AV35" s="365" t="s">
        <v>673</v>
      </c>
      <c r="AW35" s="365" t="s">
        <v>673</v>
      </c>
      <c r="AX35" s="366" t="s">
        <v>673</v>
      </c>
      <c r="AY35" s="365">
        <v>1</v>
      </c>
      <c r="AZ35" s="410" t="s">
        <v>673</v>
      </c>
      <c r="BA35" s="365" t="s">
        <v>673</v>
      </c>
      <c r="BB35" s="410" t="s">
        <v>673</v>
      </c>
      <c r="BC35" s="410" t="s">
        <v>673</v>
      </c>
      <c r="BD35" s="410" t="s">
        <v>673</v>
      </c>
      <c r="BE35" s="367">
        <v>8</v>
      </c>
      <c r="BF35" s="76"/>
      <c r="BG35" s="364">
        <v>6</v>
      </c>
      <c r="BH35" s="365">
        <v>40159</v>
      </c>
      <c r="BI35" s="365" t="s">
        <v>673</v>
      </c>
      <c r="BJ35" s="366" t="s">
        <v>673</v>
      </c>
      <c r="BK35" s="365">
        <v>1</v>
      </c>
      <c r="BL35" s="365">
        <v>1</v>
      </c>
      <c r="BM35" s="365">
        <v>30703</v>
      </c>
      <c r="BN35" s="365">
        <v>2</v>
      </c>
      <c r="BO35" s="365">
        <v>1107</v>
      </c>
      <c r="BP35" s="365">
        <v>3</v>
      </c>
      <c r="BQ35" s="367">
        <v>29</v>
      </c>
      <c r="BR35" s="76"/>
      <c r="BS35" s="407">
        <v>5</v>
      </c>
      <c r="BT35" s="408">
        <v>2108</v>
      </c>
      <c r="BU35" s="916"/>
      <c r="BV35" s="364">
        <v>35</v>
      </c>
      <c r="BW35" s="366">
        <v>2550</v>
      </c>
      <c r="BX35" s="366">
        <v>2410</v>
      </c>
      <c r="BY35" s="365" t="s">
        <v>673</v>
      </c>
      <c r="BZ35" s="365" t="s">
        <v>673</v>
      </c>
      <c r="CA35" s="365" t="s">
        <v>673</v>
      </c>
      <c r="CB35" s="397">
        <v>11</v>
      </c>
      <c r="CC35" s="365">
        <v>519</v>
      </c>
      <c r="CD35" s="367">
        <v>657</v>
      </c>
      <c r="CE35" s="76"/>
      <c r="CF35" s="364">
        <v>386</v>
      </c>
      <c r="CG35" s="365">
        <v>74</v>
      </c>
      <c r="CH35" s="365">
        <v>14</v>
      </c>
      <c r="CI35" s="365">
        <v>14</v>
      </c>
      <c r="CJ35" s="365">
        <v>3</v>
      </c>
      <c r="CK35" s="366">
        <v>2</v>
      </c>
      <c r="CL35" s="366">
        <v>5</v>
      </c>
      <c r="CM35" s="365">
        <v>98</v>
      </c>
      <c r="CN35" s="367">
        <v>17054</v>
      </c>
      <c r="CO35" s="76"/>
      <c r="CP35" s="364">
        <v>157</v>
      </c>
      <c r="CQ35" s="366">
        <v>5</v>
      </c>
      <c r="CR35" s="366">
        <v>5</v>
      </c>
      <c r="CS35" s="366">
        <v>5</v>
      </c>
      <c r="CT35" s="366">
        <v>10</v>
      </c>
      <c r="CU35" s="409">
        <v>16</v>
      </c>
      <c r="CV35" s="409">
        <v>116</v>
      </c>
      <c r="CW35" s="365">
        <v>1131254</v>
      </c>
      <c r="CX35" s="367">
        <v>7956</v>
      </c>
    </row>
    <row r="36" spans="1:102" ht="15.75" customHeight="1" x14ac:dyDescent="0.2">
      <c r="A36" s="925" t="s">
        <v>229</v>
      </c>
      <c r="B36" s="286">
        <v>10</v>
      </c>
      <c r="C36" s="320">
        <v>447</v>
      </c>
      <c r="D36" s="320">
        <v>55</v>
      </c>
      <c r="E36" s="320">
        <v>10</v>
      </c>
      <c r="F36" s="320">
        <v>3</v>
      </c>
      <c r="G36" s="288">
        <v>1701</v>
      </c>
      <c r="H36" s="320">
        <v>284</v>
      </c>
      <c r="I36" s="290">
        <v>138</v>
      </c>
      <c r="J36" s="206">
        <v>75</v>
      </c>
      <c r="K36" s="207">
        <v>24062</v>
      </c>
      <c r="L36" s="208">
        <v>1650</v>
      </c>
      <c r="M36" s="207" t="s">
        <v>673</v>
      </c>
      <c r="N36" s="207" t="s">
        <v>673</v>
      </c>
      <c r="O36" s="207" t="s">
        <v>673</v>
      </c>
      <c r="P36" s="208">
        <v>28</v>
      </c>
      <c r="Q36" s="207">
        <v>11980</v>
      </c>
      <c r="R36" s="207">
        <v>876</v>
      </c>
      <c r="S36" s="207">
        <v>1</v>
      </c>
      <c r="T36" s="207">
        <v>39</v>
      </c>
      <c r="U36" s="209">
        <v>9</v>
      </c>
      <c r="V36" s="228" t="s">
        <v>673</v>
      </c>
      <c r="W36" s="208" t="s">
        <v>673</v>
      </c>
      <c r="X36" s="208" t="s">
        <v>673</v>
      </c>
      <c r="Y36" s="207" t="s">
        <v>673</v>
      </c>
      <c r="Z36" s="208" t="s">
        <v>673</v>
      </c>
      <c r="AA36" s="208" t="s">
        <v>673</v>
      </c>
      <c r="AB36" s="207" t="s">
        <v>673</v>
      </c>
      <c r="AC36" s="208" t="s">
        <v>673</v>
      </c>
      <c r="AD36" s="208" t="s">
        <v>673</v>
      </c>
      <c r="AE36" s="207">
        <v>15</v>
      </c>
      <c r="AF36" s="207">
        <v>10438</v>
      </c>
      <c r="AG36" s="209">
        <v>789</v>
      </c>
      <c r="AH36" s="206" t="s">
        <v>673</v>
      </c>
      <c r="AI36" s="207" t="s">
        <v>673</v>
      </c>
      <c r="AJ36" s="207" t="s">
        <v>673</v>
      </c>
      <c r="AK36" s="207">
        <v>3</v>
      </c>
      <c r="AL36" s="207">
        <v>1197</v>
      </c>
      <c r="AM36" s="208">
        <v>50</v>
      </c>
      <c r="AN36" s="207" t="s">
        <v>673</v>
      </c>
      <c r="AO36" s="207" t="s">
        <v>673</v>
      </c>
      <c r="AP36" s="294">
        <v>2</v>
      </c>
      <c r="AQ36" s="288">
        <v>2</v>
      </c>
      <c r="AR36" s="288">
        <v>1751273</v>
      </c>
      <c r="AS36" s="326">
        <v>411.7</v>
      </c>
      <c r="AT36" s="290">
        <v>3124197</v>
      </c>
      <c r="AU36" s="320">
        <v>19</v>
      </c>
      <c r="AV36" s="288" t="s">
        <v>673</v>
      </c>
      <c r="AW36" s="288">
        <v>2</v>
      </c>
      <c r="AX36" s="294">
        <v>13</v>
      </c>
      <c r="AY36" s="288">
        <v>3</v>
      </c>
      <c r="AZ36" s="288" t="s">
        <v>673</v>
      </c>
      <c r="BA36" s="288" t="s">
        <v>673</v>
      </c>
      <c r="BB36" s="288" t="s">
        <v>673</v>
      </c>
      <c r="BC36" s="288">
        <v>1</v>
      </c>
      <c r="BD36" s="288" t="s">
        <v>673</v>
      </c>
      <c r="BE36" s="290">
        <v>28</v>
      </c>
      <c r="BF36" s="76"/>
      <c r="BG36" s="286">
        <v>14</v>
      </c>
      <c r="BH36" s="288">
        <v>55138</v>
      </c>
      <c r="BI36" s="288">
        <v>1</v>
      </c>
      <c r="BJ36" s="294">
        <v>28000</v>
      </c>
      <c r="BK36" s="288">
        <v>2</v>
      </c>
      <c r="BL36" s="288">
        <v>2</v>
      </c>
      <c r="BM36" s="288">
        <v>33870</v>
      </c>
      <c r="BN36" s="288">
        <v>6</v>
      </c>
      <c r="BO36" s="288">
        <v>2346</v>
      </c>
      <c r="BP36" s="288">
        <v>20</v>
      </c>
      <c r="BQ36" s="290">
        <v>58</v>
      </c>
      <c r="BR36" s="76"/>
      <c r="BS36" s="286">
        <v>40</v>
      </c>
      <c r="BT36" s="290">
        <v>2712</v>
      </c>
      <c r="BU36" s="917"/>
      <c r="BV36" s="286">
        <v>2</v>
      </c>
      <c r="BW36" s="288">
        <v>194</v>
      </c>
      <c r="BX36" s="288">
        <v>194</v>
      </c>
      <c r="BY36" s="320">
        <v>67</v>
      </c>
      <c r="BZ36" s="288">
        <v>5263</v>
      </c>
      <c r="CA36" s="288">
        <v>3569</v>
      </c>
      <c r="CB36" s="320">
        <v>1</v>
      </c>
      <c r="CC36" s="288">
        <v>40</v>
      </c>
      <c r="CD36" s="290">
        <v>37</v>
      </c>
      <c r="CE36" s="76"/>
      <c r="CF36" s="286">
        <v>515</v>
      </c>
      <c r="CG36" s="288">
        <v>108</v>
      </c>
      <c r="CH36" s="288">
        <v>21</v>
      </c>
      <c r="CI36" s="288">
        <v>21</v>
      </c>
      <c r="CJ36" s="288">
        <v>4</v>
      </c>
      <c r="CK36" s="294">
        <v>5</v>
      </c>
      <c r="CL36" s="294">
        <v>7</v>
      </c>
      <c r="CM36" s="288">
        <v>130</v>
      </c>
      <c r="CN36" s="290">
        <v>19262</v>
      </c>
      <c r="CO36" s="76"/>
      <c r="CP36" s="206">
        <v>222</v>
      </c>
      <c r="CQ36" s="208">
        <v>58</v>
      </c>
      <c r="CR36" s="208">
        <v>14</v>
      </c>
      <c r="CS36" s="208">
        <v>75</v>
      </c>
      <c r="CT36" s="208">
        <v>54</v>
      </c>
      <c r="CU36" s="542">
        <v>21</v>
      </c>
      <c r="CV36" s="542" t="s">
        <v>673</v>
      </c>
      <c r="CW36" s="573">
        <v>1561429.51</v>
      </c>
      <c r="CX36" s="590">
        <v>141170.95000000001</v>
      </c>
    </row>
    <row r="37" spans="1:102" ht="15.75" customHeight="1" x14ac:dyDescent="0.2">
      <c r="A37" s="630" t="s">
        <v>248</v>
      </c>
      <c r="B37" s="364">
        <v>32</v>
      </c>
      <c r="C37" s="397">
        <v>2335</v>
      </c>
      <c r="D37" s="397">
        <v>272</v>
      </c>
      <c r="E37" s="397">
        <v>8</v>
      </c>
      <c r="F37" s="397">
        <v>4</v>
      </c>
      <c r="G37" s="397">
        <v>900</v>
      </c>
      <c r="H37" s="397">
        <v>262</v>
      </c>
      <c r="I37" s="379">
        <f>71+7</f>
        <v>78</v>
      </c>
      <c r="J37" s="364">
        <v>37</v>
      </c>
      <c r="K37" s="365">
        <v>18535</v>
      </c>
      <c r="L37" s="366">
        <v>1091</v>
      </c>
      <c r="M37" s="365">
        <v>1</v>
      </c>
      <c r="N37" s="365">
        <v>621</v>
      </c>
      <c r="O37" s="365">
        <v>27</v>
      </c>
      <c r="P37" s="366">
        <v>18</v>
      </c>
      <c r="Q37" s="365">
        <v>8712</v>
      </c>
      <c r="R37" s="365">
        <v>618</v>
      </c>
      <c r="S37" s="365">
        <v>3</v>
      </c>
      <c r="T37" s="365">
        <v>708</v>
      </c>
      <c r="U37" s="367">
        <v>58</v>
      </c>
      <c r="V37" s="397" t="s">
        <v>673</v>
      </c>
      <c r="W37" s="366" t="s">
        <v>673</v>
      </c>
      <c r="X37" s="366" t="s">
        <v>673</v>
      </c>
      <c r="Y37" s="365" t="s">
        <v>673</v>
      </c>
      <c r="Z37" s="366" t="s">
        <v>673</v>
      </c>
      <c r="AA37" s="366" t="s">
        <v>673</v>
      </c>
      <c r="AB37" s="365" t="s">
        <v>673</v>
      </c>
      <c r="AC37" s="366" t="s">
        <v>673</v>
      </c>
      <c r="AD37" s="366" t="s">
        <v>673</v>
      </c>
      <c r="AE37" s="365">
        <v>11</v>
      </c>
      <c r="AF37" s="365">
        <v>9586</v>
      </c>
      <c r="AG37" s="367">
        <v>657</v>
      </c>
      <c r="AH37" s="364">
        <v>0</v>
      </c>
      <c r="AI37" s="365">
        <v>0</v>
      </c>
      <c r="AJ37" s="365">
        <v>0</v>
      </c>
      <c r="AK37" s="365">
        <v>3</v>
      </c>
      <c r="AL37" s="365">
        <v>363</v>
      </c>
      <c r="AM37" s="366">
        <v>55</v>
      </c>
      <c r="AN37" s="365">
        <v>0</v>
      </c>
      <c r="AO37" s="365">
        <v>0</v>
      </c>
      <c r="AP37" s="366">
        <v>2</v>
      </c>
      <c r="AQ37" s="366">
        <v>3</v>
      </c>
      <c r="AR37" s="365">
        <v>868848</v>
      </c>
      <c r="AS37" s="405">
        <v>253.6</v>
      </c>
      <c r="AT37" s="367">
        <v>1581420</v>
      </c>
      <c r="AU37" s="397">
        <v>7</v>
      </c>
      <c r="AV37" s="365">
        <v>0</v>
      </c>
      <c r="AW37" s="365">
        <v>0</v>
      </c>
      <c r="AX37" s="366">
        <v>5</v>
      </c>
      <c r="AY37" s="365">
        <v>1</v>
      </c>
      <c r="AZ37" s="365">
        <v>1</v>
      </c>
      <c r="BA37" s="365">
        <v>0</v>
      </c>
      <c r="BB37" s="365">
        <v>0</v>
      </c>
      <c r="BC37" s="365">
        <v>0</v>
      </c>
      <c r="BD37" s="365">
        <v>0</v>
      </c>
      <c r="BE37" s="367">
        <v>36</v>
      </c>
      <c r="BF37" s="76"/>
      <c r="BG37" s="364">
        <f>4+3</f>
        <v>7</v>
      </c>
      <c r="BH37" s="365">
        <f>3301+11308</f>
        <v>14609</v>
      </c>
      <c r="BI37" s="365">
        <v>1</v>
      </c>
      <c r="BJ37" s="366">
        <v>31853</v>
      </c>
      <c r="BK37" s="365">
        <v>1</v>
      </c>
      <c r="BL37" s="365">
        <v>1</v>
      </c>
      <c r="BM37" s="365">
        <v>21447</v>
      </c>
      <c r="BN37" s="365">
        <f>5+8</f>
        <v>13</v>
      </c>
      <c r="BO37" s="365">
        <f>1469+4607</f>
        <v>6076</v>
      </c>
      <c r="BP37" s="365">
        <f>3+13</f>
        <v>16</v>
      </c>
      <c r="BQ37" s="367">
        <f>5+49</f>
        <v>54</v>
      </c>
      <c r="BR37" s="76"/>
      <c r="BS37" s="407">
        <v>1</v>
      </c>
      <c r="BT37" s="408">
        <v>1300</v>
      </c>
      <c r="BU37" s="916"/>
      <c r="BV37" s="364">
        <v>37</v>
      </c>
      <c r="BW37" s="365">
        <v>3121</v>
      </c>
      <c r="BX37" s="365">
        <v>3080</v>
      </c>
      <c r="BY37" s="397" t="s">
        <v>673</v>
      </c>
      <c r="BZ37" s="365" t="s">
        <v>673</v>
      </c>
      <c r="CA37" s="365" t="s">
        <v>673</v>
      </c>
      <c r="CB37" s="397">
        <v>15</v>
      </c>
      <c r="CC37" s="365">
        <v>767</v>
      </c>
      <c r="CD37" s="367">
        <v>498</v>
      </c>
      <c r="CE37" s="76"/>
      <c r="CF37" s="364">
        <v>321</v>
      </c>
      <c r="CG37" s="365">
        <v>54</v>
      </c>
      <c r="CH37" s="365">
        <v>12</v>
      </c>
      <c r="CI37" s="365">
        <v>10</v>
      </c>
      <c r="CJ37" s="365">
        <v>4</v>
      </c>
      <c r="CK37" s="366">
        <v>2</v>
      </c>
      <c r="CL37" s="366">
        <v>4</v>
      </c>
      <c r="CM37" s="365">
        <v>79</v>
      </c>
      <c r="CN37" s="367">
        <v>17666</v>
      </c>
      <c r="CO37" s="76"/>
      <c r="CP37" s="364">
        <v>298</v>
      </c>
      <c r="CQ37" s="366">
        <v>19</v>
      </c>
      <c r="CR37" s="366">
        <v>4</v>
      </c>
      <c r="CS37" s="366">
        <v>254</v>
      </c>
      <c r="CT37" s="366">
        <v>10</v>
      </c>
      <c r="CU37" s="409">
        <v>11</v>
      </c>
      <c r="CV37" s="409">
        <v>0</v>
      </c>
      <c r="CW37" s="365">
        <v>1029493</v>
      </c>
      <c r="CX37" s="367">
        <v>5552</v>
      </c>
    </row>
    <row r="38" spans="1:102" ht="15.75" customHeight="1" x14ac:dyDescent="0.2">
      <c r="A38" s="925" t="s">
        <v>546</v>
      </c>
      <c r="B38" s="286" t="s">
        <v>673</v>
      </c>
      <c r="C38" s="320" t="s">
        <v>673</v>
      </c>
      <c r="D38" s="320" t="s">
        <v>673</v>
      </c>
      <c r="E38" s="320">
        <v>19</v>
      </c>
      <c r="F38" s="320">
        <v>6</v>
      </c>
      <c r="G38" s="320">
        <v>3846</v>
      </c>
      <c r="H38" s="320">
        <v>1105</v>
      </c>
      <c r="I38" s="331">
        <v>269</v>
      </c>
      <c r="J38" s="286">
        <v>41</v>
      </c>
      <c r="K38" s="288">
        <v>22105</v>
      </c>
      <c r="L38" s="208">
        <v>1335</v>
      </c>
      <c r="M38" s="288">
        <v>1</v>
      </c>
      <c r="N38" s="288">
        <v>134</v>
      </c>
      <c r="O38" s="207">
        <v>67</v>
      </c>
      <c r="P38" s="294">
        <v>18</v>
      </c>
      <c r="Q38" s="288">
        <v>9353</v>
      </c>
      <c r="R38" s="207">
        <v>692</v>
      </c>
      <c r="S38" s="288">
        <v>3</v>
      </c>
      <c r="T38" s="288">
        <v>666</v>
      </c>
      <c r="U38" s="209">
        <v>9</v>
      </c>
      <c r="V38" s="320">
        <v>0</v>
      </c>
      <c r="W38" s="294">
        <v>0</v>
      </c>
      <c r="X38" s="208">
        <v>0</v>
      </c>
      <c r="Y38" s="288">
        <v>0</v>
      </c>
      <c r="Z38" s="294">
        <v>0</v>
      </c>
      <c r="AA38" s="208">
        <v>0</v>
      </c>
      <c r="AB38" s="288">
        <v>0</v>
      </c>
      <c r="AC38" s="294">
        <v>0</v>
      </c>
      <c r="AD38" s="294">
        <v>0</v>
      </c>
      <c r="AE38" s="288">
        <v>8</v>
      </c>
      <c r="AF38" s="288">
        <v>10145</v>
      </c>
      <c r="AG38" s="209">
        <v>673</v>
      </c>
      <c r="AH38" s="286">
        <v>0</v>
      </c>
      <c r="AI38" s="288">
        <v>0</v>
      </c>
      <c r="AJ38" s="294">
        <v>0</v>
      </c>
      <c r="AK38" s="288">
        <v>1</v>
      </c>
      <c r="AL38" s="288">
        <v>169</v>
      </c>
      <c r="AM38" s="208">
        <v>25</v>
      </c>
      <c r="AN38" s="288">
        <v>0</v>
      </c>
      <c r="AO38" s="288">
        <v>0</v>
      </c>
      <c r="AP38" s="294">
        <v>2</v>
      </c>
      <c r="AQ38" s="294">
        <v>9</v>
      </c>
      <c r="AR38" s="288">
        <v>1061492</v>
      </c>
      <c r="AS38" s="326">
        <v>261.28390685767698</v>
      </c>
      <c r="AT38" s="290">
        <v>3651558</v>
      </c>
      <c r="AU38" s="320">
        <v>3</v>
      </c>
      <c r="AV38" s="288">
        <v>1</v>
      </c>
      <c r="AW38" s="288"/>
      <c r="AX38" s="294">
        <v>2</v>
      </c>
      <c r="AY38" s="288" t="s">
        <v>673</v>
      </c>
      <c r="AZ38" s="288"/>
      <c r="BA38" s="288"/>
      <c r="BB38" s="288"/>
      <c r="BC38" s="288"/>
      <c r="BD38" s="288"/>
      <c r="BE38" s="290">
        <v>4</v>
      </c>
      <c r="BF38" s="76"/>
      <c r="BG38" s="286">
        <v>6</v>
      </c>
      <c r="BH38" s="288">
        <v>26869.86</v>
      </c>
      <c r="BI38" s="288" t="s">
        <v>673</v>
      </c>
      <c r="BJ38" s="294" t="s">
        <v>673</v>
      </c>
      <c r="BK38" s="288">
        <v>4</v>
      </c>
      <c r="BL38" s="288">
        <v>4</v>
      </c>
      <c r="BM38" s="288">
        <v>40189</v>
      </c>
      <c r="BN38" s="288">
        <v>2</v>
      </c>
      <c r="BO38" s="288">
        <v>1181.25</v>
      </c>
      <c r="BP38" s="288">
        <v>5</v>
      </c>
      <c r="BQ38" s="290">
        <v>20</v>
      </c>
      <c r="BR38" s="76"/>
      <c r="BS38" s="521">
        <v>2</v>
      </c>
      <c r="BT38" s="1113">
        <v>1344</v>
      </c>
      <c r="BU38" s="918"/>
      <c r="BV38" s="286">
        <v>41</v>
      </c>
      <c r="BW38" s="288" t="s">
        <v>673</v>
      </c>
      <c r="BX38" s="288">
        <v>4432</v>
      </c>
      <c r="BY38" s="320" t="s">
        <v>673</v>
      </c>
      <c r="BZ38" s="288" t="s">
        <v>673</v>
      </c>
      <c r="CA38" s="288" t="s">
        <v>673</v>
      </c>
      <c r="CB38" s="320" t="s">
        <v>673</v>
      </c>
      <c r="CC38" s="288" t="s">
        <v>673</v>
      </c>
      <c r="CD38" s="290" t="s">
        <v>673</v>
      </c>
      <c r="CE38" s="76"/>
      <c r="CF38" s="286">
        <v>424</v>
      </c>
      <c r="CG38" s="288">
        <v>74</v>
      </c>
      <c r="CH38" s="288">
        <v>17</v>
      </c>
      <c r="CI38" s="288">
        <v>17</v>
      </c>
      <c r="CJ38" s="288">
        <v>3</v>
      </c>
      <c r="CK38" s="294">
        <v>1</v>
      </c>
      <c r="CL38" s="294">
        <v>6</v>
      </c>
      <c r="CM38" s="288">
        <v>74</v>
      </c>
      <c r="CN38" s="290">
        <v>24808</v>
      </c>
      <c r="CO38" s="76"/>
      <c r="CP38" s="286">
        <v>61</v>
      </c>
      <c r="CQ38" s="294">
        <v>20</v>
      </c>
      <c r="CR38" s="294">
        <v>1</v>
      </c>
      <c r="CS38" s="294">
        <v>32</v>
      </c>
      <c r="CT38" s="294">
        <v>4</v>
      </c>
      <c r="CU38" s="330">
        <v>4</v>
      </c>
      <c r="CV38" s="330">
        <v>0</v>
      </c>
      <c r="CW38" s="288">
        <v>863190</v>
      </c>
      <c r="CX38" s="290">
        <v>64205</v>
      </c>
    </row>
    <row r="39" spans="1:102" ht="15.75" customHeight="1" x14ac:dyDescent="0.2">
      <c r="A39" s="630" t="s">
        <v>709</v>
      </c>
      <c r="B39" s="364">
        <v>15</v>
      </c>
      <c r="C39" s="397">
        <v>958</v>
      </c>
      <c r="D39" s="397">
        <v>94</v>
      </c>
      <c r="E39" s="397">
        <v>16</v>
      </c>
      <c r="F39" s="397">
        <v>16</v>
      </c>
      <c r="G39" s="397">
        <v>5638</v>
      </c>
      <c r="H39" s="397">
        <v>5638</v>
      </c>
      <c r="I39" s="379">
        <v>303</v>
      </c>
      <c r="J39" s="364">
        <v>36</v>
      </c>
      <c r="K39" s="365">
        <v>20718</v>
      </c>
      <c r="L39" s="366">
        <v>1330</v>
      </c>
      <c r="M39" s="365" t="s">
        <v>673</v>
      </c>
      <c r="N39" s="365" t="s">
        <v>673</v>
      </c>
      <c r="O39" s="365" t="s">
        <v>673</v>
      </c>
      <c r="P39" s="366">
        <v>18</v>
      </c>
      <c r="Q39" s="365">
        <v>9081</v>
      </c>
      <c r="R39" s="365">
        <v>661</v>
      </c>
      <c r="S39" s="365">
        <v>2</v>
      </c>
      <c r="T39" s="365">
        <v>1318</v>
      </c>
      <c r="U39" s="367">
        <v>75</v>
      </c>
      <c r="V39" s="397" t="s">
        <v>673</v>
      </c>
      <c r="W39" s="366" t="s">
        <v>673</v>
      </c>
      <c r="X39" s="366" t="s">
        <v>673</v>
      </c>
      <c r="Y39" s="365" t="s">
        <v>673</v>
      </c>
      <c r="Z39" s="366" t="s">
        <v>673</v>
      </c>
      <c r="AA39" s="366" t="s">
        <v>673</v>
      </c>
      <c r="AB39" s="365" t="s">
        <v>673</v>
      </c>
      <c r="AC39" s="365" t="s">
        <v>673</v>
      </c>
      <c r="AD39" s="365" t="s">
        <v>673</v>
      </c>
      <c r="AE39" s="365">
        <v>3</v>
      </c>
      <c r="AF39" s="365">
        <v>2938</v>
      </c>
      <c r="AG39" s="367" t="s">
        <v>770</v>
      </c>
      <c r="AH39" s="364" t="s">
        <v>673</v>
      </c>
      <c r="AI39" s="365" t="s">
        <v>673</v>
      </c>
      <c r="AJ39" s="365" t="s">
        <v>673</v>
      </c>
      <c r="AK39" s="365" t="s">
        <v>673</v>
      </c>
      <c r="AL39" s="365" t="s">
        <v>673</v>
      </c>
      <c r="AM39" s="366" t="s">
        <v>673</v>
      </c>
      <c r="AN39" s="365" t="s">
        <v>673</v>
      </c>
      <c r="AO39" s="365" t="s">
        <v>673</v>
      </c>
      <c r="AP39" s="366" t="s">
        <v>673</v>
      </c>
      <c r="AQ39" s="366">
        <v>9</v>
      </c>
      <c r="AR39" s="365">
        <v>1176213</v>
      </c>
      <c r="AS39" s="405">
        <v>317</v>
      </c>
      <c r="AT39" s="367">
        <v>3604632</v>
      </c>
      <c r="AU39" s="397">
        <v>4</v>
      </c>
      <c r="AV39" s="365" t="s">
        <v>673</v>
      </c>
      <c r="AW39" s="365" t="s">
        <v>673</v>
      </c>
      <c r="AX39" s="366">
        <v>3</v>
      </c>
      <c r="AY39" s="365">
        <v>1</v>
      </c>
      <c r="AZ39" s="365" t="s">
        <v>673</v>
      </c>
      <c r="BA39" s="365" t="s">
        <v>673</v>
      </c>
      <c r="BB39" s="365" t="s">
        <v>673</v>
      </c>
      <c r="BC39" s="365" t="s">
        <v>673</v>
      </c>
      <c r="BD39" s="365" t="s">
        <v>673</v>
      </c>
      <c r="BE39" s="367">
        <v>30</v>
      </c>
      <c r="BF39" s="76"/>
      <c r="BG39" s="364">
        <v>5</v>
      </c>
      <c r="BH39" s="365">
        <v>29727</v>
      </c>
      <c r="BI39" s="365">
        <v>1</v>
      </c>
      <c r="BJ39" s="366">
        <v>30975</v>
      </c>
      <c r="BK39" s="365">
        <v>4</v>
      </c>
      <c r="BL39" s="365">
        <v>5</v>
      </c>
      <c r="BM39" s="365">
        <v>46281</v>
      </c>
      <c r="BN39" s="365">
        <v>2</v>
      </c>
      <c r="BO39" s="365">
        <v>4735</v>
      </c>
      <c r="BP39" s="365">
        <v>4</v>
      </c>
      <c r="BQ39" s="367">
        <v>15</v>
      </c>
      <c r="BR39" s="76"/>
      <c r="BS39" s="407">
        <v>14</v>
      </c>
      <c r="BT39" s="412">
        <v>1397</v>
      </c>
      <c r="BU39" s="916"/>
      <c r="BV39" s="364">
        <v>27</v>
      </c>
      <c r="BW39" s="365">
        <v>3573</v>
      </c>
      <c r="BX39" s="365">
        <v>2925</v>
      </c>
      <c r="BY39" s="397">
        <v>9</v>
      </c>
      <c r="BZ39" s="365">
        <v>900</v>
      </c>
      <c r="CA39" s="365">
        <v>857</v>
      </c>
      <c r="CB39" s="397" t="s">
        <v>673</v>
      </c>
      <c r="CC39" s="365" t="s">
        <v>673</v>
      </c>
      <c r="CD39" s="367" t="s">
        <v>673</v>
      </c>
      <c r="CE39" s="76"/>
      <c r="CF39" s="364">
        <v>369</v>
      </c>
      <c r="CG39" s="365">
        <v>44</v>
      </c>
      <c r="CH39" s="365">
        <v>13</v>
      </c>
      <c r="CI39" s="365">
        <v>13</v>
      </c>
      <c r="CJ39" s="365">
        <v>4</v>
      </c>
      <c r="CK39" s="366" t="s">
        <v>673</v>
      </c>
      <c r="CL39" s="366">
        <v>4</v>
      </c>
      <c r="CM39" s="365">
        <v>48</v>
      </c>
      <c r="CN39" s="367">
        <v>20096</v>
      </c>
      <c r="CO39" s="76"/>
      <c r="CP39" s="364">
        <v>49</v>
      </c>
      <c r="CQ39" s="366">
        <v>15</v>
      </c>
      <c r="CR39" s="366">
        <v>2</v>
      </c>
      <c r="CS39" s="366">
        <v>1</v>
      </c>
      <c r="CT39" s="366">
        <v>23</v>
      </c>
      <c r="CU39" s="409">
        <v>8</v>
      </c>
      <c r="CV39" s="409" t="s">
        <v>673</v>
      </c>
      <c r="CW39" s="366">
        <v>897389.74</v>
      </c>
      <c r="CX39" s="367">
        <v>31719.01</v>
      </c>
    </row>
    <row r="40" spans="1:102" ht="15.75" customHeight="1" x14ac:dyDescent="0.2">
      <c r="A40" s="925" t="s">
        <v>547</v>
      </c>
      <c r="B40" s="286">
        <v>21</v>
      </c>
      <c r="C40" s="320">
        <v>881</v>
      </c>
      <c r="D40" s="320">
        <v>92</v>
      </c>
      <c r="E40" s="320">
        <v>6</v>
      </c>
      <c r="F40" s="320" t="s">
        <v>673</v>
      </c>
      <c r="G40" s="320">
        <v>1756</v>
      </c>
      <c r="H40" s="320" t="s">
        <v>673</v>
      </c>
      <c r="I40" s="331">
        <v>106</v>
      </c>
      <c r="J40" s="286">
        <v>41</v>
      </c>
      <c r="K40" s="288">
        <v>17793</v>
      </c>
      <c r="L40" s="294">
        <v>1332</v>
      </c>
      <c r="M40" s="288">
        <v>1</v>
      </c>
      <c r="N40" s="288">
        <v>366</v>
      </c>
      <c r="O40" s="288">
        <v>30</v>
      </c>
      <c r="P40" s="294">
        <v>18</v>
      </c>
      <c r="Q40" s="288">
        <v>8742</v>
      </c>
      <c r="R40" s="288">
        <v>702</v>
      </c>
      <c r="S40" s="288">
        <v>4</v>
      </c>
      <c r="T40" s="288">
        <v>1301</v>
      </c>
      <c r="U40" s="290">
        <v>94</v>
      </c>
      <c r="V40" s="320" t="s">
        <v>673</v>
      </c>
      <c r="W40" s="288" t="s">
        <v>673</v>
      </c>
      <c r="X40" s="294" t="s">
        <v>673</v>
      </c>
      <c r="Y40" s="288" t="s">
        <v>673</v>
      </c>
      <c r="Z40" s="288" t="s">
        <v>673</v>
      </c>
      <c r="AA40" s="294" t="s">
        <v>673</v>
      </c>
      <c r="AB40" s="288" t="s">
        <v>673</v>
      </c>
      <c r="AC40" s="288" t="s">
        <v>673</v>
      </c>
      <c r="AD40" s="294" t="s">
        <v>673</v>
      </c>
      <c r="AE40" s="288">
        <v>10</v>
      </c>
      <c r="AF40" s="288">
        <v>8813</v>
      </c>
      <c r="AG40" s="290">
        <v>574</v>
      </c>
      <c r="AH40" s="286" t="s">
        <v>673</v>
      </c>
      <c r="AI40" s="288" t="s">
        <v>673</v>
      </c>
      <c r="AJ40" s="288" t="s">
        <v>673</v>
      </c>
      <c r="AK40" s="288" t="s">
        <v>673</v>
      </c>
      <c r="AL40" s="288" t="s">
        <v>673</v>
      </c>
      <c r="AM40" s="294" t="s">
        <v>673</v>
      </c>
      <c r="AN40" s="288"/>
      <c r="AO40" s="288"/>
      <c r="AP40" s="294">
        <v>1</v>
      </c>
      <c r="AQ40" s="294">
        <v>5</v>
      </c>
      <c r="AR40" s="288">
        <v>1623177</v>
      </c>
      <c r="AS40" s="231">
        <v>461.46</v>
      </c>
      <c r="AT40" s="290">
        <v>3243189</v>
      </c>
      <c r="AU40" s="320">
        <v>4</v>
      </c>
      <c r="AV40" s="288" t="s">
        <v>673</v>
      </c>
      <c r="AW40" s="288">
        <v>1</v>
      </c>
      <c r="AX40" s="294">
        <v>3</v>
      </c>
      <c r="AY40" s="288" t="s">
        <v>673</v>
      </c>
      <c r="AZ40" s="288" t="s">
        <v>673</v>
      </c>
      <c r="BA40" s="288" t="s">
        <v>673</v>
      </c>
      <c r="BB40" s="288" t="s">
        <v>673</v>
      </c>
      <c r="BC40" s="288" t="s">
        <v>673</v>
      </c>
      <c r="BD40" s="288" t="s">
        <v>673</v>
      </c>
      <c r="BE40" s="290">
        <v>13</v>
      </c>
      <c r="BF40" s="76"/>
      <c r="BG40" s="286">
        <v>3</v>
      </c>
      <c r="BH40" s="207">
        <v>14721</v>
      </c>
      <c r="BI40" s="288">
        <v>1</v>
      </c>
      <c r="BJ40" s="294">
        <v>24719</v>
      </c>
      <c r="BK40" s="288">
        <v>2</v>
      </c>
      <c r="BL40" s="288">
        <v>2</v>
      </c>
      <c r="BM40" s="288">
        <v>26843</v>
      </c>
      <c r="BN40" s="288">
        <v>3</v>
      </c>
      <c r="BO40" s="288">
        <v>2187</v>
      </c>
      <c r="BP40" s="288">
        <v>5</v>
      </c>
      <c r="BQ40" s="290">
        <v>24</v>
      </c>
      <c r="BR40" s="76"/>
      <c r="BS40" s="327">
        <v>3</v>
      </c>
      <c r="BT40" s="328">
        <v>1564</v>
      </c>
      <c r="BU40" s="917"/>
      <c r="BV40" s="286">
        <v>63</v>
      </c>
      <c r="BW40" s="288">
        <v>2820</v>
      </c>
      <c r="BX40" s="288">
        <v>3103</v>
      </c>
      <c r="BY40" s="288">
        <v>0</v>
      </c>
      <c r="BZ40" s="288">
        <v>0</v>
      </c>
      <c r="CA40" s="288">
        <v>0</v>
      </c>
      <c r="CB40" s="320">
        <v>5</v>
      </c>
      <c r="CC40" s="288">
        <v>161</v>
      </c>
      <c r="CD40" s="290">
        <v>52</v>
      </c>
      <c r="CE40" s="76"/>
      <c r="CF40" s="286">
        <v>334</v>
      </c>
      <c r="CG40" s="288">
        <v>56</v>
      </c>
      <c r="CH40" s="288">
        <v>14</v>
      </c>
      <c r="CI40" s="288">
        <v>14</v>
      </c>
      <c r="CJ40" s="288">
        <v>2</v>
      </c>
      <c r="CK40" s="294">
        <v>4</v>
      </c>
      <c r="CL40" s="294">
        <v>3</v>
      </c>
      <c r="CM40" s="288">
        <v>62</v>
      </c>
      <c r="CN40" s="290">
        <v>22381</v>
      </c>
      <c r="CO40" s="76"/>
      <c r="CP40" s="286">
        <v>49</v>
      </c>
      <c r="CQ40" s="294">
        <v>19</v>
      </c>
      <c r="CR40" s="294" t="s">
        <v>673</v>
      </c>
      <c r="CS40" s="294">
        <v>13</v>
      </c>
      <c r="CT40" s="294">
        <v>2</v>
      </c>
      <c r="CU40" s="330">
        <v>15</v>
      </c>
      <c r="CV40" s="330" t="s">
        <v>673</v>
      </c>
      <c r="CW40" s="288">
        <v>792014</v>
      </c>
      <c r="CX40" s="290">
        <v>21167</v>
      </c>
    </row>
    <row r="41" spans="1:102" ht="15.75" customHeight="1" x14ac:dyDescent="0.2">
      <c r="A41" s="630" t="s">
        <v>548</v>
      </c>
      <c r="B41" s="364">
        <v>7</v>
      </c>
      <c r="C41" s="397">
        <v>467</v>
      </c>
      <c r="D41" s="397">
        <v>34</v>
      </c>
      <c r="E41" s="397">
        <v>15</v>
      </c>
      <c r="F41" s="397">
        <v>4</v>
      </c>
      <c r="G41" s="397">
        <v>3490</v>
      </c>
      <c r="H41" s="397">
        <v>781</v>
      </c>
      <c r="I41" s="379">
        <v>235</v>
      </c>
      <c r="J41" s="364">
        <v>45</v>
      </c>
      <c r="K41" s="365">
        <v>21105</v>
      </c>
      <c r="L41" s="366">
        <v>1323</v>
      </c>
      <c r="M41" s="365">
        <v>1</v>
      </c>
      <c r="N41" s="365">
        <v>579</v>
      </c>
      <c r="O41" s="365">
        <v>35</v>
      </c>
      <c r="P41" s="366">
        <v>19</v>
      </c>
      <c r="Q41" s="365">
        <v>10154</v>
      </c>
      <c r="R41" s="365">
        <v>689</v>
      </c>
      <c r="S41" s="365">
        <v>2</v>
      </c>
      <c r="T41" s="365">
        <v>441</v>
      </c>
      <c r="U41" s="367">
        <v>38</v>
      </c>
      <c r="V41" s="397" t="s">
        <v>673</v>
      </c>
      <c r="W41" s="366" t="s">
        <v>673</v>
      </c>
      <c r="X41" s="366" t="s">
        <v>673</v>
      </c>
      <c r="Y41" s="366" t="s">
        <v>673</v>
      </c>
      <c r="Z41" s="366" t="s">
        <v>673</v>
      </c>
      <c r="AA41" s="366" t="s">
        <v>673</v>
      </c>
      <c r="AB41" s="365" t="s">
        <v>673</v>
      </c>
      <c r="AC41" s="365" t="s">
        <v>673</v>
      </c>
      <c r="AD41" s="366" t="s">
        <v>673</v>
      </c>
      <c r="AE41" s="365">
        <v>2</v>
      </c>
      <c r="AF41" s="365">
        <v>2406</v>
      </c>
      <c r="AG41" s="367">
        <v>124</v>
      </c>
      <c r="AH41" s="364" t="s">
        <v>673</v>
      </c>
      <c r="AI41" s="365" t="s">
        <v>673</v>
      </c>
      <c r="AJ41" s="365" t="s">
        <v>673</v>
      </c>
      <c r="AK41" s="365" t="s">
        <v>673</v>
      </c>
      <c r="AL41" s="365" t="s">
        <v>673</v>
      </c>
      <c r="AM41" s="366" t="s">
        <v>673</v>
      </c>
      <c r="AN41" s="365" t="s">
        <v>673</v>
      </c>
      <c r="AO41" s="365" t="s">
        <v>673</v>
      </c>
      <c r="AP41" s="366">
        <v>2</v>
      </c>
      <c r="AQ41" s="366">
        <v>18</v>
      </c>
      <c r="AR41" s="365">
        <v>1228572</v>
      </c>
      <c r="AS41" s="405">
        <v>307.2</v>
      </c>
      <c r="AT41" s="367">
        <v>3392283</v>
      </c>
      <c r="AU41" s="397" t="s">
        <v>673</v>
      </c>
      <c r="AV41" s="365" t="s">
        <v>673</v>
      </c>
      <c r="AW41" s="365" t="s">
        <v>673</v>
      </c>
      <c r="AX41" s="366" t="s">
        <v>673</v>
      </c>
      <c r="AY41" s="365" t="s">
        <v>673</v>
      </c>
      <c r="AZ41" s="365" t="s">
        <v>673</v>
      </c>
      <c r="BA41" s="365" t="s">
        <v>673</v>
      </c>
      <c r="BB41" s="365" t="s">
        <v>673</v>
      </c>
      <c r="BC41" s="365" t="s">
        <v>673</v>
      </c>
      <c r="BD41" s="365" t="s">
        <v>673</v>
      </c>
      <c r="BE41" s="367" t="s">
        <v>673</v>
      </c>
      <c r="BF41" s="76"/>
      <c r="BG41" s="364">
        <v>4</v>
      </c>
      <c r="BH41" s="365">
        <v>17904</v>
      </c>
      <c r="BI41" s="365">
        <v>1</v>
      </c>
      <c r="BJ41" s="366">
        <v>25462</v>
      </c>
      <c r="BK41" s="365">
        <v>1</v>
      </c>
      <c r="BL41" s="365" t="s">
        <v>673</v>
      </c>
      <c r="BM41" s="365">
        <v>11220</v>
      </c>
      <c r="BN41" s="365">
        <v>2</v>
      </c>
      <c r="BO41" s="365">
        <f>10234+357</f>
        <v>10591</v>
      </c>
      <c r="BP41" s="365">
        <f>4+1</f>
        <v>5</v>
      </c>
      <c r="BQ41" s="367">
        <f>17+4</f>
        <v>21</v>
      </c>
      <c r="BR41" s="76"/>
      <c r="BS41" s="407">
        <v>1</v>
      </c>
      <c r="BT41" s="413" t="s">
        <v>779</v>
      </c>
      <c r="BU41" s="916"/>
      <c r="BV41" s="364">
        <v>45</v>
      </c>
      <c r="BW41" s="365">
        <v>5325</v>
      </c>
      <c r="BX41" s="365">
        <v>4847</v>
      </c>
      <c r="BY41" s="397" t="s">
        <v>673</v>
      </c>
      <c r="BZ41" s="365" t="s">
        <v>673</v>
      </c>
      <c r="CA41" s="365" t="s">
        <v>673</v>
      </c>
      <c r="CB41" s="397" t="s">
        <v>673</v>
      </c>
      <c r="CC41" s="365" t="s">
        <v>673</v>
      </c>
      <c r="CD41" s="367" t="s">
        <v>673</v>
      </c>
      <c r="CE41" s="76"/>
      <c r="CF41" s="364">
        <v>437</v>
      </c>
      <c r="CG41" s="365">
        <v>32</v>
      </c>
      <c r="CH41" s="365">
        <v>14</v>
      </c>
      <c r="CI41" s="365">
        <v>10</v>
      </c>
      <c r="CJ41" s="365">
        <v>2</v>
      </c>
      <c r="CK41" s="366" t="s">
        <v>673</v>
      </c>
      <c r="CL41" s="366">
        <v>9</v>
      </c>
      <c r="CM41" s="365">
        <v>111</v>
      </c>
      <c r="CN41" s="367">
        <v>22513</v>
      </c>
      <c r="CO41" s="76"/>
      <c r="CP41" s="364">
        <v>57</v>
      </c>
      <c r="CQ41" s="366">
        <v>10</v>
      </c>
      <c r="CR41" s="366" t="s">
        <v>673</v>
      </c>
      <c r="CS41" s="366">
        <v>23</v>
      </c>
      <c r="CT41" s="366">
        <v>14</v>
      </c>
      <c r="CU41" s="409">
        <v>10</v>
      </c>
      <c r="CV41" s="409">
        <v>0</v>
      </c>
      <c r="CW41" s="365">
        <v>729919.35</v>
      </c>
      <c r="CX41" s="367">
        <v>2859.61</v>
      </c>
    </row>
    <row r="42" spans="1:102" ht="15.75" customHeight="1" x14ac:dyDescent="0.2">
      <c r="A42" s="925" t="s">
        <v>704</v>
      </c>
      <c r="B42" s="286">
        <v>3</v>
      </c>
      <c r="C42" s="320">
        <v>164</v>
      </c>
      <c r="D42" s="320">
        <v>14</v>
      </c>
      <c r="E42" s="320">
        <v>1</v>
      </c>
      <c r="F42" s="320" t="s">
        <v>673</v>
      </c>
      <c r="G42" s="320">
        <v>522</v>
      </c>
      <c r="H42" s="320">
        <v>522</v>
      </c>
      <c r="I42" s="331">
        <v>31</v>
      </c>
      <c r="J42" s="286">
        <v>27</v>
      </c>
      <c r="K42" s="288">
        <v>12891</v>
      </c>
      <c r="L42" s="294">
        <v>794</v>
      </c>
      <c r="M42" s="288">
        <v>0</v>
      </c>
      <c r="N42" s="288">
        <v>0</v>
      </c>
      <c r="O42" s="288">
        <v>0</v>
      </c>
      <c r="P42" s="294">
        <v>14</v>
      </c>
      <c r="Q42" s="288">
        <v>6287</v>
      </c>
      <c r="R42" s="288">
        <v>487</v>
      </c>
      <c r="S42" s="288">
        <v>0</v>
      </c>
      <c r="T42" s="288">
        <v>0</v>
      </c>
      <c r="U42" s="290">
        <v>0</v>
      </c>
      <c r="V42" s="320">
        <v>1</v>
      </c>
      <c r="W42" s="288">
        <v>456</v>
      </c>
      <c r="X42" s="288">
        <v>44</v>
      </c>
      <c r="Y42" s="288">
        <v>0</v>
      </c>
      <c r="Z42" s="288">
        <v>0</v>
      </c>
      <c r="AA42" s="288">
        <v>0</v>
      </c>
      <c r="AB42" s="288">
        <v>0</v>
      </c>
      <c r="AC42" s="288">
        <v>0</v>
      </c>
      <c r="AD42" s="288">
        <v>0</v>
      </c>
      <c r="AE42" s="288">
        <v>5</v>
      </c>
      <c r="AF42" s="288">
        <v>3854</v>
      </c>
      <c r="AG42" s="290">
        <v>289</v>
      </c>
      <c r="AH42" s="286">
        <v>0</v>
      </c>
      <c r="AI42" s="288">
        <v>0</v>
      </c>
      <c r="AJ42" s="288">
        <v>0</v>
      </c>
      <c r="AK42" s="288">
        <v>0</v>
      </c>
      <c r="AL42" s="288">
        <v>0</v>
      </c>
      <c r="AM42" s="294">
        <v>0</v>
      </c>
      <c r="AN42" s="288">
        <v>0</v>
      </c>
      <c r="AO42" s="288">
        <v>0</v>
      </c>
      <c r="AP42" s="294">
        <v>0</v>
      </c>
      <c r="AQ42" s="294">
        <v>4</v>
      </c>
      <c r="AR42" s="288">
        <v>731456</v>
      </c>
      <c r="AS42" s="231">
        <v>274.39999999999998</v>
      </c>
      <c r="AT42" s="290">
        <v>1962884</v>
      </c>
      <c r="AU42" s="320">
        <v>1</v>
      </c>
      <c r="AV42" s="288">
        <v>0</v>
      </c>
      <c r="AW42" s="288">
        <v>0</v>
      </c>
      <c r="AX42" s="294">
        <v>1</v>
      </c>
      <c r="AY42" s="288">
        <v>0</v>
      </c>
      <c r="AZ42" s="288">
        <v>0</v>
      </c>
      <c r="BA42" s="288">
        <v>0</v>
      </c>
      <c r="BB42" s="288">
        <v>0</v>
      </c>
      <c r="BC42" s="288">
        <v>0</v>
      </c>
      <c r="BD42" s="288">
        <v>0</v>
      </c>
      <c r="BE42" s="290">
        <v>0</v>
      </c>
      <c r="BF42" s="76"/>
      <c r="BG42" s="286">
        <v>2</v>
      </c>
      <c r="BH42" s="288">
        <v>15776</v>
      </c>
      <c r="BI42" s="288">
        <v>0</v>
      </c>
      <c r="BJ42" s="294">
        <v>0</v>
      </c>
      <c r="BK42" s="288">
        <v>2</v>
      </c>
      <c r="BL42" s="288">
        <v>2</v>
      </c>
      <c r="BM42" s="288">
        <v>18365</v>
      </c>
      <c r="BN42" s="288">
        <v>1</v>
      </c>
      <c r="BO42" s="288">
        <v>454</v>
      </c>
      <c r="BP42" s="288">
        <v>2</v>
      </c>
      <c r="BQ42" s="290">
        <v>8</v>
      </c>
      <c r="BR42" s="76"/>
      <c r="BS42" s="327">
        <v>1</v>
      </c>
      <c r="BT42" s="565">
        <v>1440</v>
      </c>
      <c r="BU42" s="917"/>
      <c r="BV42" s="184">
        <v>76</v>
      </c>
      <c r="BW42" s="288">
        <v>3680</v>
      </c>
      <c r="BX42" s="207">
        <v>3635</v>
      </c>
      <c r="BY42" s="76" t="s">
        <v>673</v>
      </c>
      <c r="BZ42" s="207" t="s">
        <v>673</v>
      </c>
      <c r="CA42" s="228" t="s">
        <v>673</v>
      </c>
      <c r="CB42" s="207">
        <v>1</v>
      </c>
      <c r="CC42" s="207">
        <v>38</v>
      </c>
      <c r="CD42" s="209">
        <v>37</v>
      </c>
      <c r="CE42" s="76"/>
      <c r="CF42" s="286">
        <v>254</v>
      </c>
      <c r="CG42" s="288">
        <v>31</v>
      </c>
      <c r="CH42" s="288">
        <v>8</v>
      </c>
      <c r="CI42" s="288">
        <v>8</v>
      </c>
      <c r="CJ42" s="288">
        <v>1</v>
      </c>
      <c r="CK42" s="294">
        <v>0</v>
      </c>
      <c r="CL42" s="294">
        <v>5</v>
      </c>
      <c r="CM42" s="288">
        <v>40</v>
      </c>
      <c r="CN42" s="290">
        <v>16873</v>
      </c>
      <c r="CO42" s="76"/>
      <c r="CP42" s="286">
        <v>38</v>
      </c>
      <c r="CQ42" s="294">
        <v>11</v>
      </c>
      <c r="CR42" s="294">
        <v>0</v>
      </c>
      <c r="CS42" s="294">
        <v>8</v>
      </c>
      <c r="CT42" s="294">
        <v>10</v>
      </c>
      <c r="CU42" s="330">
        <v>9</v>
      </c>
      <c r="CV42" s="330">
        <v>0</v>
      </c>
      <c r="CW42" s="288">
        <v>680200</v>
      </c>
      <c r="CX42" s="290">
        <v>6992</v>
      </c>
    </row>
    <row r="43" spans="1:102" ht="15.75" customHeight="1" x14ac:dyDescent="0.2">
      <c r="A43" s="630" t="s">
        <v>703</v>
      </c>
      <c r="B43" s="364">
        <v>5</v>
      </c>
      <c r="C43" s="397">
        <v>176</v>
      </c>
      <c r="D43" s="397">
        <v>32</v>
      </c>
      <c r="E43" s="397">
        <v>5</v>
      </c>
      <c r="F43" s="397" t="s">
        <v>673</v>
      </c>
      <c r="G43" s="397">
        <v>1410</v>
      </c>
      <c r="H43" s="397" t="s">
        <v>673</v>
      </c>
      <c r="I43" s="379">
        <v>86</v>
      </c>
      <c r="J43" s="364">
        <v>24</v>
      </c>
      <c r="K43" s="365">
        <v>10973</v>
      </c>
      <c r="L43" s="366">
        <v>769</v>
      </c>
      <c r="M43" s="365">
        <v>1</v>
      </c>
      <c r="N43" s="365">
        <v>484</v>
      </c>
      <c r="O43" s="365">
        <v>41</v>
      </c>
      <c r="P43" s="366">
        <v>12</v>
      </c>
      <c r="Q43" s="365">
        <v>5307</v>
      </c>
      <c r="R43" s="365">
        <v>414</v>
      </c>
      <c r="S43" s="365">
        <v>2</v>
      </c>
      <c r="T43" s="365">
        <v>896</v>
      </c>
      <c r="U43" s="367">
        <v>60</v>
      </c>
      <c r="V43" s="397" t="s">
        <v>673</v>
      </c>
      <c r="W43" s="365" t="s">
        <v>673</v>
      </c>
      <c r="X43" s="365" t="s">
        <v>673</v>
      </c>
      <c r="Y43" s="366" t="s">
        <v>673</v>
      </c>
      <c r="Z43" s="366" t="s">
        <v>673</v>
      </c>
      <c r="AA43" s="366" t="s">
        <v>673</v>
      </c>
      <c r="AB43" s="365" t="s">
        <v>673</v>
      </c>
      <c r="AC43" s="365" t="s">
        <v>673</v>
      </c>
      <c r="AD43" s="365" t="s">
        <v>673</v>
      </c>
      <c r="AE43" s="366">
        <v>6</v>
      </c>
      <c r="AF43" s="366">
        <v>5171</v>
      </c>
      <c r="AG43" s="367">
        <v>349</v>
      </c>
      <c r="AH43" s="364" t="s">
        <v>673</v>
      </c>
      <c r="AI43" s="365" t="s">
        <v>673</v>
      </c>
      <c r="AJ43" s="365" t="s">
        <v>673</v>
      </c>
      <c r="AK43" s="365" t="s">
        <v>673</v>
      </c>
      <c r="AL43" s="365" t="s">
        <v>673</v>
      </c>
      <c r="AM43" s="366" t="s">
        <v>673</v>
      </c>
      <c r="AN43" s="365" t="s">
        <v>673</v>
      </c>
      <c r="AO43" s="365" t="s">
        <v>673</v>
      </c>
      <c r="AP43" s="366" t="s">
        <v>673</v>
      </c>
      <c r="AQ43" s="366">
        <v>3</v>
      </c>
      <c r="AR43" s="365">
        <v>546479</v>
      </c>
      <c r="AS43" s="405">
        <v>237.5</v>
      </c>
      <c r="AT43" s="367">
        <v>866510</v>
      </c>
      <c r="AU43" s="397" t="s">
        <v>673</v>
      </c>
      <c r="AV43" s="365" t="s">
        <v>673</v>
      </c>
      <c r="AW43" s="365" t="s">
        <v>673</v>
      </c>
      <c r="AX43" s="366" t="s">
        <v>673</v>
      </c>
      <c r="AY43" s="365" t="s">
        <v>673</v>
      </c>
      <c r="AZ43" s="365" t="s">
        <v>673</v>
      </c>
      <c r="BA43" s="365" t="s">
        <v>673</v>
      </c>
      <c r="BB43" s="365" t="s">
        <v>673</v>
      </c>
      <c r="BC43" s="365" t="s">
        <v>673</v>
      </c>
      <c r="BD43" s="365" t="s">
        <v>673</v>
      </c>
      <c r="BE43" s="367">
        <v>1</v>
      </c>
      <c r="BF43" s="76"/>
      <c r="BG43" s="364">
        <v>2</v>
      </c>
      <c r="BH43" s="365">
        <v>8755</v>
      </c>
      <c r="BI43" s="365" t="s">
        <v>673</v>
      </c>
      <c r="BJ43" s="366" t="s">
        <v>673</v>
      </c>
      <c r="BK43" s="365" t="s">
        <v>673</v>
      </c>
      <c r="BL43" s="365" t="s">
        <v>673</v>
      </c>
      <c r="BM43" s="365" t="s">
        <v>673</v>
      </c>
      <c r="BN43" s="365" t="s">
        <v>673</v>
      </c>
      <c r="BO43" s="365" t="s">
        <v>673</v>
      </c>
      <c r="BP43" s="365" t="s">
        <v>673</v>
      </c>
      <c r="BQ43" s="367" t="s">
        <v>673</v>
      </c>
      <c r="BR43" s="76"/>
      <c r="BS43" s="407">
        <v>1</v>
      </c>
      <c r="BT43" s="412">
        <v>1209</v>
      </c>
      <c r="BU43" s="916"/>
      <c r="BV43" s="376">
        <v>41</v>
      </c>
      <c r="BW43" s="365">
        <v>2550</v>
      </c>
      <c r="BX43" s="365">
        <v>2215</v>
      </c>
      <c r="BY43" s="365">
        <v>0</v>
      </c>
      <c r="BZ43" s="973">
        <v>0</v>
      </c>
      <c r="CA43" s="397">
        <v>0</v>
      </c>
      <c r="CB43" s="397">
        <v>0</v>
      </c>
      <c r="CC43" s="397">
        <v>0</v>
      </c>
      <c r="CD43" s="367">
        <v>0</v>
      </c>
      <c r="CE43" s="76"/>
      <c r="CF43" s="364">
        <v>198</v>
      </c>
      <c r="CG43" s="365">
        <v>24</v>
      </c>
      <c r="CH43" s="365">
        <v>9</v>
      </c>
      <c r="CI43" s="365">
        <v>9</v>
      </c>
      <c r="CJ43" s="365">
        <v>1</v>
      </c>
      <c r="CK43" s="366" t="s">
        <v>673</v>
      </c>
      <c r="CL43" s="366">
        <v>6</v>
      </c>
      <c r="CM43" s="365">
        <v>74</v>
      </c>
      <c r="CN43" s="367">
        <v>15100</v>
      </c>
      <c r="CO43" s="76"/>
      <c r="CP43" s="364">
        <v>36</v>
      </c>
      <c r="CQ43" s="366">
        <v>5</v>
      </c>
      <c r="CR43" s="366">
        <v>0</v>
      </c>
      <c r="CS43" s="366">
        <v>14</v>
      </c>
      <c r="CT43" s="366">
        <v>11</v>
      </c>
      <c r="CU43" s="409">
        <v>6</v>
      </c>
      <c r="CV43" s="409" t="s">
        <v>673</v>
      </c>
      <c r="CW43" s="365">
        <v>408830.62</v>
      </c>
      <c r="CX43" s="367">
        <v>16486.27</v>
      </c>
    </row>
    <row r="44" spans="1:102" ht="15.75" customHeight="1" x14ac:dyDescent="0.2">
      <c r="A44" s="925" t="s">
        <v>549</v>
      </c>
      <c r="B44" s="206">
        <v>9</v>
      </c>
      <c r="C44" s="228">
        <v>568</v>
      </c>
      <c r="D44" s="228">
        <v>65</v>
      </c>
      <c r="E44" s="599">
        <v>11</v>
      </c>
      <c r="F44" s="599">
        <v>3</v>
      </c>
      <c r="G44" s="599">
        <v>1554</v>
      </c>
      <c r="H44" s="599">
        <v>1486</v>
      </c>
      <c r="I44" s="602">
        <v>141</v>
      </c>
      <c r="J44" s="206">
        <v>49</v>
      </c>
      <c r="K44" s="207">
        <v>21033</v>
      </c>
      <c r="L44" s="208">
        <v>1340</v>
      </c>
      <c r="M44" s="573" t="s">
        <v>673</v>
      </c>
      <c r="N44" s="573" t="s">
        <v>673</v>
      </c>
      <c r="O44" s="573" t="s">
        <v>673</v>
      </c>
      <c r="P44" s="208">
        <v>23</v>
      </c>
      <c r="Q44" s="207">
        <v>10444</v>
      </c>
      <c r="R44" s="207">
        <v>792</v>
      </c>
      <c r="S44" s="573">
        <v>2</v>
      </c>
      <c r="T44" s="573">
        <v>1097</v>
      </c>
      <c r="U44" s="590">
        <v>56</v>
      </c>
      <c r="V44" s="320">
        <v>2</v>
      </c>
      <c r="W44" s="288">
        <v>1905</v>
      </c>
      <c r="X44" s="288">
        <v>126</v>
      </c>
      <c r="Y44" s="573" t="s">
        <v>673</v>
      </c>
      <c r="Z44" s="573" t="s">
        <v>673</v>
      </c>
      <c r="AA44" s="573" t="s">
        <v>673</v>
      </c>
      <c r="AB44" s="288">
        <v>1</v>
      </c>
      <c r="AC44" s="288">
        <v>800</v>
      </c>
      <c r="AD44" s="288">
        <v>65</v>
      </c>
      <c r="AE44" s="573">
        <v>12</v>
      </c>
      <c r="AF44" s="573">
        <v>12144</v>
      </c>
      <c r="AG44" s="590">
        <v>922</v>
      </c>
      <c r="AH44" s="286">
        <v>1</v>
      </c>
      <c r="AI44" s="288">
        <v>12</v>
      </c>
      <c r="AJ44" s="288">
        <v>8</v>
      </c>
      <c r="AK44" s="573">
        <v>1</v>
      </c>
      <c r="AL44" s="573">
        <v>95</v>
      </c>
      <c r="AM44" s="573">
        <v>19</v>
      </c>
      <c r="AN44" s="288" t="s">
        <v>673</v>
      </c>
      <c r="AO44" s="288" t="s">
        <v>673</v>
      </c>
      <c r="AP44" s="294">
        <v>2</v>
      </c>
      <c r="AQ44" s="208">
        <v>5</v>
      </c>
      <c r="AR44" s="207">
        <v>806735</v>
      </c>
      <c r="AS44" s="231">
        <v>164.3</v>
      </c>
      <c r="AT44" s="209">
        <v>1759009</v>
      </c>
      <c r="AU44" s="320">
        <v>1</v>
      </c>
      <c r="AV44" s="288" t="s">
        <v>673</v>
      </c>
      <c r="AW44" s="288" t="s">
        <v>673</v>
      </c>
      <c r="AX44" s="294">
        <v>1</v>
      </c>
      <c r="AY44" s="288" t="s">
        <v>673</v>
      </c>
      <c r="AZ44" s="288" t="s">
        <v>673</v>
      </c>
      <c r="BA44" s="288" t="s">
        <v>673</v>
      </c>
      <c r="BB44" s="288" t="s">
        <v>673</v>
      </c>
      <c r="BC44" s="288" t="s">
        <v>673</v>
      </c>
      <c r="BD44" s="288" t="s">
        <v>673</v>
      </c>
      <c r="BE44" s="290">
        <v>30</v>
      </c>
      <c r="BF44" s="76"/>
      <c r="BG44" s="206">
        <v>2</v>
      </c>
      <c r="BH44" s="207">
        <v>16393</v>
      </c>
      <c r="BI44" s="207">
        <v>1</v>
      </c>
      <c r="BJ44" s="208">
        <v>13500</v>
      </c>
      <c r="BK44" s="207">
        <v>6</v>
      </c>
      <c r="BL44" s="207">
        <v>6</v>
      </c>
      <c r="BM44" s="207">
        <v>46820</v>
      </c>
      <c r="BN44" s="207">
        <v>1</v>
      </c>
      <c r="BO44" s="207">
        <v>803</v>
      </c>
      <c r="BP44" s="207">
        <v>4</v>
      </c>
      <c r="BQ44" s="209">
        <v>16</v>
      </c>
      <c r="BR44" s="76"/>
      <c r="BS44" s="206" t="s">
        <v>673</v>
      </c>
      <c r="BT44" s="209" t="s">
        <v>673</v>
      </c>
      <c r="BU44" s="917"/>
      <c r="BV44" s="206">
        <v>3</v>
      </c>
      <c r="BW44" s="207">
        <v>215</v>
      </c>
      <c r="BX44" s="207">
        <v>154</v>
      </c>
      <c r="BY44" s="208">
        <v>50</v>
      </c>
      <c r="BZ44" s="208">
        <v>4306</v>
      </c>
      <c r="CA44" s="207">
        <v>3951</v>
      </c>
      <c r="CB44" s="207">
        <v>7</v>
      </c>
      <c r="CC44" s="207">
        <v>157</v>
      </c>
      <c r="CD44" s="209">
        <v>138</v>
      </c>
      <c r="CE44" s="76"/>
      <c r="CF44" s="286">
        <v>496</v>
      </c>
      <c r="CG44" s="288">
        <v>64</v>
      </c>
      <c r="CH44" s="288">
        <v>15</v>
      </c>
      <c r="CI44" s="288">
        <v>15</v>
      </c>
      <c r="CJ44" s="288">
        <v>3</v>
      </c>
      <c r="CK44" s="603">
        <v>3</v>
      </c>
      <c r="CL44" s="294">
        <v>9</v>
      </c>
      <c r="CM44" s="288">
        <v>134</v>
      </c>
      <c r="CN44" s="290">
        <v>32058</v>
      </c>
      <c r="CO44" s="76"/>
      <c r="CP44" s="206">
        <v>91</v>
      </c>
      <c r="CQ44" s="208">
        <v>5</v>
      </c>
      <c r="CR44" s="208">
        <v>2</v>
      </c>
      <c r="CS44" s="208">
        <v>67</v>
      </c>
      <c r="CT44" s="208">
        <v>12</v>
      </c>
      <c r="CU44" s="329">
        <v>5</v>
      </c>
      <c r="CV44" s="329">
        <v>0</v>
      </c>
      <c r="CW44" s="288">
        <v>1109074.3600000001</v>
      </c>
      <c r="CX44" s="290">
        <v>10990.08</v>
      </c>
    </row>
    <row r="45" spans="1:102" ht="15.75" customHeight="1" x14ac:dyDescent="0.2">
      <c r="A45" s="630" t="s">
        <v>550</v>
      </c>
      <c r="B45" s="364">
        <v>36</v>
      </c>
      <c r="C45" s="397">
        <v>1730</v>
      </c>
      <c r="D45" s="397">
        <v>128</v>
      </c>
      <c r="E45" s="397">
        <v>7</v>
      </c>
      <c r="F45" s="661" t="s">
        <v>673</v>
      </c>
      <c r="G45" s="661">
        <v>898</v>
      </c>
      <c r="H45" s="661" t="s">
        <v>673</v>
      </c>
      <c r="I45" s="379">
        <v>98</v>
      </c>
      <c r="J45" s="364">
        <v>67</v>
      </c>
      <c r="K45" s="365">
        <v>28564</v>
      </c>
      <c r="L45" s="366">
        <v>1963</v>
      </c>
      <c r="M45" s="366" t="s">
        <v>673</v>
      </c>
      <c r="N45" s="366" t="s">
        <v>673</v>
      </c>
      <c r="O45" s="365" t="s">
        <v>673</v>
      </c>
      <c r="P45" s="366">
        <v>33</v>
      </c>
      <c r="Q45" s="365">
        <v>13629</v>
      </c>
      <c r="R45" s="365">
        <v>1032</v>
      </c>
      <c r="S45" s="365">
        <v>5</v>
      </c>
      <c r="T45" s="365">
        <v>901</v>
      </c>
      <c r="U45" s="367">
        <v>64</v>
      </c>
      <c r="V45" s="403">
        <v>2</v>
      </c>
      <c r="W45" s="366">
        <v>1381</v>
      </c>
      <c r="X45" s="366">
        <v>121</v>
      </c>
      <c r="Y45" s="366" t="s">
        <v>673</v>
      </c>
      <c r="Z45" s="366" t="s">
        <v>673</v>
      </c>
      <c r="AA45" s="365" t="s">
        <v>673</v>
      </c>
      <c r="AB45" s="365">
        <v>3</v>
      </c>
      <c r="AC45" s="365">
        <v>2263</v>
      </c>
      <c r="AD45" s="365">
        <v>168</v>
      </c>
      <c r="AE45" s="365">
        <v>17</v>
      </c>
      <c r="AF45" s="365">
        <v>10114</v>
      </c>
      <c r="AG45" s="367">
        <v>942</v>
      </c>
      <c r="AH45" s="364" t="s">
        <v>673</v>
      </c>
      <c r="AI45" s="365" t="s">
        <v>673</v>
      </c>
      <c r="AJ45" s="365" t="s">
        <v>673</v>
      </c>
      <c r="AK45" s="365">
        <v>2</v>
      </c>
      <c r="AL45" s="365">
        <v>969</v>
      </c>
      <c r="AM45" s="366">
        <v>119</v>
      </c>
      <c r="AN45" s="366" t="s">
        <v>673</v>
      </c>
      <c r="AO45" s="365" t="s">
        <v>673</v>
      </c>
      <c r="AP45" s="366">
        <v>1</v>
      </c>
      <c r="AQ45" s="366">
        <v>14</v>
      </c>
      <c r="AR45" s="365">
        <v>1341377</v>
      </c>
      <c r="AS45" s="405">
        <v>250</v>
      </c>
      <c r="AT45" s="367">
        <v>2258463</v>
      </c>
      <c r="AU45" s="397">
        <v>14</v>
      </c>
      <c r="AV45" s="365" t="s">
        <v>673</v>
      </c>
      <c r="AW45" s="365">
        <v>3</v>
      </c>
      <c r="AX45" s="366">
        <v>3</v>
      </c>
      <c r="AY45" s="365">
        <v>4</v>
      </c>
      <c r="AZ45" s="365" t="s">
        <v>673</v>
      </c>
      <c r="BA45" s="365">
        <v>2</v>
      </c>
      <c r="BB45" s="365">
        <v>1</v>
      </c>
      <c r="BC45" s="365" t="s">
        <v>673</v>
      </c>
      <c r="BD45" s="365">
        <v>1</v>
      </c>
      <c r="BE45" s="367">
        <v>68</v>
      </c>
      <c r="BF45" s="76"/>
      <c r="BG45" s="364">
        <v>8</v>
      </c>
      <c r="BH45" s="365">
        <v>33265</v>
      </c>
      <c r="BI45" s="365">
        <v>1</v>
      </c>
      <c r="BJ45" s="366">
        <v>39600</v>
      </c>
      <c r="BK45" s="365">
        <v>8</v>
      </c>
      <c r="BL45" s="365">
        <v>9</v>
      </c>
      <c r="BM45" s="365">
        <v>139175</v>
      </c>
      <c r="BN45" s="365">
        <v>5</v>
      </c>
      <c r="BO45" s="365">
        <v>2079</v>
      </c>
      <c r="BP45" s="365">
        <v>9</v>
      </c>
      <c r="BQ45" s="367">
        <v>37</v>
      </c>
      <c r="BR45" s="76"/>
      <c r="BS45" s="407">
        <v>18</v>
      </c>
      <c r="BT45" s="532">
        <v>1657</v>
      </c>
      <c r="BU45" s="916"/>
      <c r="BV45" s="364">
        <v>127</v>
      </c>
      <c r="BW45" s="365">
        <v>5417</v>
      </c>
      <c r="BX45" s="365">
        <v>4405</v>
      </c>
      <c r="BY45" s="397" t="s">
        <v>673</v>
      </c>
      <c r="BZ45" s="365" t="s">
        <v>673</v>
      </c>
      <c r="CA45" s="365" t="s">
        <v>673</v>
      </c>
      <c r="CB45" s="397">
        <v>8</v>
      </c>
      <c r="CC45" s="365">
        <v>246</v>
      </c>
      <c r="CD45" s="367">
        <v>205</v>
      </c>
      <c r="CE45" s="76"/>
      <c r="CF45" s="376">
        <v>561</v>
      </c>
      <c r="CG45" s="365">
        <v>84</v>
      </c>
      <c r="CH45" s="365">
        <v>21</v>
      </c>
      <c r="CI45" s="365">
        <v>19</v>
      </c>
      <c r="CJ45" s="365">
        <v>5</v>
      </c>
      <c r="CK45" s="365">
        <v>2</v>
      </c>
      <c r="CL45" s="365">
        <v>13</v>
      </c>
      <c r="CM45" s="365">
        <v>180</v>
      </c>
      <c r="CN45" s="367">
        <v>29137</v>
      </c>
      <c r="CO45" s="76"/>
      <c r="CP45" s="376">
        <v>97</v>
      </c>
      <c r="CQ45" s="366">
        <v>33</v>
      </c>
      <c r="CR45" s="366">
        <v>2</v>
      </c>
      <c r="CS45" s="366">
        <v>10</v>
      </c>
      <c r="CT45" s="366">
        <v>27</v>
      </c>
      <c r="CU45" s="365">
        <v>25</v>
      </c>
      <c r="CV45" s="365" t="s">
        <v>673</v>
      </c>
      <c r="CW45" s="365">
        <v>1947413</v>
      </c>
      <c r="CX45" s="367">
        <v>19800</v>
      </c>
    </row>
    <row r="46" spans="1:102" ht="15.75" customHeight="1" x14ac:dyDescent="0.2">
      <c r="A46" s="925" t="s">
        <v>551</v>
      </c>
      <c r="B46" s="286">
        <v>9</v>
      </c>
      <c r="C46" s="320">
        <v>594</v>
      </c>
      <c r="D46" s="320">
        <v>66</v>
      </c>
      <c r="E46" s="320">
        <v>12</v>
      </c>
      <c r="F46" s="228">
        <v>2</v>
      </c>
      <c r="G46" s="320">
        <v>2403</v>
      </c>
      <c r="H46" s="228">
        <v>69</v>
      </c>
      <c r="I46" s="331">
        <v>370</v>
      </c>
      <c r="J46" s="286">
        <v>41</v>
      </c>
      <c r="K46" s="288">
        <v>21235</v>
      </c>
      <c r="L46" s="294">
        <v>1298</v>
      </c>
      <c r="M46" s="288">
        <v>1</v>
      </c>
      <c r="N46" s="288">
        <v>106</v>
      </c>
      <c r="O46" s="288">
        <v>19</v>
      </c>
      <c r="P46" s="294">
        <v>17</v>
      </c>
      <c r="Q46" s="288">
        <v>9401</v>
      </c>
      <c r="R46" s="288">
        <v>655</v>
      </c>
      <c r="S46" s="288">
        <v>2</v>
      </c>
      <c r="T46" s="288">
        <v>165</v>
      </c>
      <c r="U46" s="290">
        <v>31</v>
      </c>
      <c r="V46" s="320" t="s">
        <v>673</v>
      </c>
      <c r="W46" s="288" t="s">
        <v>673</v>
      </c>
      <c r="X46" s="288" t="s">
        <v>673</v>
      </c>
      <c r="Y46" s="288" t="s">
        <v>673</v>
      </c>
      <c r="Z46" s="288" t="s">
        <v>673</v>
      </c>
      <c r="AA46" s="288" t="s">
        <v>673</v>
      </c>
      <c r="AB46" s="288">
        <v>2</v>
      </c>
      <c r="AC46" s="288">
        <v>2014</v>
      </c>
      <c r="AD46" s="288">
        <v>169</v>
      </c>
      <c r="AE46" s="288">
        <v>9</v>
      </c>
      <c r="AF46" s="288">
        <v>6765</v>
      </c>
      <c r="AG46" s="290">
        <v>470</v>
      </c>
      <c r="AH46" s="286">
        <v>1</v>
      </c>
      <c r="AI46" s="288">
        <v>322</v>
      </c>
      <c r="AJ46" s="288">
        <v>41</v>
      </c>
      <c r="AK46" s="288">
        <v>1</v>
      </c>
      <c r="AL46" s="288">
        <v>209</v>
      </c>
      <c r="AM46" s="294">
        <v>28</v>
      </c>
      <c r="AN46" s="288" t="s">
        <v>673</v>
      </c>
      <c r="AO46" s="288" t="s">
        <v>673</v>
      </c>
      <c r="AP46" s="294">
        <v>1</v>
      </c>
      <c r="AQ46" s="294">
        <v>2</v>
      </c>
      <c r="AR46" s="288">
        <v>755355</v>
      </c>
      <c r="AS46" s="326">
        <v>163.19999999999999</v>
      </c>
      <c r="AT46" s="290">
        <v>1459268</v>
      </c>
      <c r="AU46" s="320">
        <v>5</v>
      </c>
      <c r="AV46" s="288" t="s">
        <v>673</v>
      </c>
      <c r="AW46" s="288" t="s">
        <v>673</v>
      </c>
      <c r="AX46" s="294">
        <v>5</v>
      </c>
      <c r="AY46" s="288" t="s">
        <v>673</v>
      </c>
      <c r="AZ46" s="288" t="s">
        <v>673</v>
      </c>
      <c r="BA46" s="288" t="s">
        <v>673</v>
      </c>
      <c r="BB46" s="288" t="s">
        <v>673</v>
      </c>
      <c r="BC46" s="288" t="s">
        <v>673</v>
      </c>
      <c r="BD46" s="288" t="s">
        <v>673</v>
      </c>
      <c r="BE46" s="290" t="s">
        <v>673</v>
      </c>
      <c r="BF46" s="76"/>
      <c r="BG46" s="286">
        <f>6+1</f>
        <v>7</v>
      </c>
      <c r="BH46" s="288">
        <f>5335+14678</f>
        <v>20013</v>
      </c>
      <c r="BI46" s="288">
        <v>1</v>
      </c>
      <c r="BJ46" s="294">
        <v>30830</v>
      </c>
      <c r="BK46" s="288">
        <v>6</v>
      </c>
      <c r="BL46" s="288">
        <v>6</v>
      </c>
      <c r="BM46" s="288">
        <v>61160</v>
      </c>
      <c r="BN46" s="288">
        <f>1+2</f>
        <v>3</v>
      </c>
      <c r="BO46" s="288">
        <f>375+3159</f>
        <v>3534</v>
      </c>
      <c r="BP46" s="288">
        <v>2</v>
      </c>
      <c r="BQ46" s="290">
        <v>12</v>
      </c>
      <c r="BR46" s="76"/>
      <c r="BS46" s="327">
        <v>1</v>
      </c>
      <c r="BT46" s="328">
        <v>250</v>
      </c>
      <c r="BU46" s="917"/>
      <c r="BV46" s="286">
        <v>54</v>
      </c>
      <c r="BW46" s="288">
        <v>2460</v>
      </c>
      <c r="BX46" s="288">
        <v>2598</v>
      </c>
      <c r="BY46" s="320" t="s">
        <v>673</v>
      </c>
      <c r="BZ46" s="288" t="s">
        <v>673</v>
      </c>
      <c r="CA46" s="288" t="s">
        <v>673</v>
      </c>
      <c r="CB46" s="320">
        <v>21</v>
      </c>
      <c r="CC46" s="320">
        <v>475</v>
      </c>
      <c r="CD46" s="331">
        <v>441</v>
      </c>
      <c r="CE46" s="76"/>
      <c r="CF46" s="286">
        <v>434</v>
      </c>
      <c r="CG46" s="288">
        <v>52</v>
      </c>
      <c r="CH46" s="288">
        <v>12</v>
      </c>
      <c r="CI46" s="288">
        <v>12</v>
      </c>
      <c r="CJ46" s="288">
        <v>4</v>
      </c>
      <c r="CK46" s="294">
        <v>3</v>
      </c>
      <c r="CL46" s="294">
        <v>3</v>
      </c>
      <c r="CM46" s="288">
        <v>108</v>
      </c>
      <c r="CN46" s="290">
        <v>31960</v>
      </c>
      <c r="CO46" s="76"/>
      <c r="CP46" s="286">
        <v>163</v>
      </c>
      <c r="CQ46" s="294">
        <v>18</v>
      </c>
      <c r="CR46" s="294" t="s">
        <v>673</v>
      </c>
      <c r="CS46" s="294">
        <v>106</v>
      </c>
      <c r="CT46" s="294">
        <v>25</v>
      </c>
      <c r="CU46" s="330">
        <v>14</v>
      </c>
      <c r="CV46" s="329" t="s">
        <v>673</v>
      </c>
      <c r="CW46" s="288">
        <v>1717846.4</v>
      </c>
      <c r="CX46" s="290">
        <v>102567.92</v>
      </c>
    </row>
    <row r="47" spans="1:102" ht="15.75" customHeight="1" x14ac:dyDescent="0.2">
      <c r="A47" s="630" t="s">
        <v>702</v>
      </c>
      <c r="B47" s="364">
        <v>27</v>
      </c>
      <c r="C47" s="397">
        <v>2602</v>
      </c>
      <c r="D47" s="397">
        <v>246</v>
      </c>
      <c r="E47" s="397">
        <v>1</v>
      </c>
      <c r="F47" s="397">
        <v>1</v>
      </c>
      <c r="G47" s="397">
        <v>76</v>
      </c>
      <c r="H47" s="397">
        <v>76</v>
      </c>
      <c r="I47" s="379">
        <v>8</v>
      </c>
      <c r="J47" s="364">
        <v>28</v>
      </c>
      <c r="K47" s="365">
        <v>16105</v>
      </c>
      <c r="L47" s="366">
        <v>943</v>
      </c>
      <c r="M47" s="365">
        <v>1</v>
      </c>
      <c r="N47" s="365">
        <v>407</v>
      </c>
      <c r="O47" s="365">
        <v>20</v>
      </c>
      <c r="P47" s="366">
        <v>13</v>
      </c>
      <c r="Q47" s="365">
        <v>7400</v>
      </c>
      <c r="R47" s="365">
        <v>495</v>
      </c>
      <c r="S47" s="365" t="s">
        <v>673</v>
      </c>
      <c r="T47" s="365" t="s">
        <v>673</v>
      </c>
      <c r="U47" s="367" t="s">
        <v>673</v>
      </c>
      <c r="V47" s="397" t="s">
        <v>673</v>
      </c>
      <c r="W47" s="365" t="s">
        <v>673</v>
      </c>
      <c r="X47" s="365" t="s">
        <v>673</v>
      </c>
      <c r="Y47" s="365" t="s">
        <v>673</v>
      </c>
      <c r="Z47" s="365" t="s">
        <v>673</v>
      </c>
      <c r="AA47" s="365" t="s">
        <v>673</v>
      </c>
      <c r="AB47" s="365">
        <v>1</v>
      </c>
      <c r="AC47" s="365">
        <v>816</v>
      </c>
      <c r="AD47" s="365">
        <v>75</v>
      </c>
      <c r="AE47" s="365">
        <v>6</v>
      </c>
      <c r="AF47" s="365">
        <v>5752</v>
      </c>
      <c r="AG47" s="367">
        <v>349</v>
      </c>
      <c r="AH47" s="364" t="s">
        <v>673</v>
      </c>
      <c r="AI47" s="365" t="s">
        <v>673</v>
      </c>
      <c r="AJ47" s="365" t="s">
        <v>673</v>
      </c>
      <c r="AK47" s="365">
        <v>1</v>
      </c>
      <c r="AL47" s="365">
        <v>188</v>
      </c>
      <c r="AM47" s="366">
        <v>22</v>
      </c>
      <c r="AN47" s="365" t="s">
        <v>673</v>
      </c>
      <c r="AO47" s="365" t="s">
        <v>673</v>
      </c>
      <c r="AP47" s="366">
        <v>1</v>
      </c>
      <c r="AQ47" s="366">
        <v>2</v>
      </c>
      <c r="AR47" s="365">
        <v>584460</v>
      </c>
      <c r="AS47" s="405">
        <v>195.8</v>
      </c>
      <c r="AT47" s="367">
        <v>2406865</v>
      </c>
      <c r="AU47" s="397">
        <v>1</v>
      </c>
      <c r="AV47" s="365" t="s">
        <v>673</v>
      </c>
      <c r="AW47" s="365" t="s">
        <v>673</v>
      </c>
      <c r="AX47" s="366">
        <v>1</v>
      </c>
      <c r="AY47" s="365" t="s">
        <v>673</v>
      </c>
      <c r="AZ47" s="365" t="s">
        <v>673</v>
      </c>
      <c r="BA47" s="365" t="s">
        <v>673</v>
      </c>
      <c r="BB47" s="365" t="s">
        <v>673</v>
      </c>
      <c r="BC47" s="365" t="s">
        <v>673</v>
      </c>
      <c r="BD47" s="365" t="s">
        <v>673</v>
      </c>
      <c r="BE47" s="367" t="s">
        <v>673</v>
      </c>
      <c r="BF47" s="76"/>
      <c r="BG47" s="364">
        <v>2</v>
      </c>
      <c r="BH47" s="365">
        <v>9204</v>
      </c>
      <c r="BI47" s="365" t="s">
        <v>673</v>
      </c>
      <c r="BJ47" s="366" t="s">
        <v>673</v>
      </c>
      <c r="BK47" s="365" t="s">
        <v>673</v>
      </c>
      <c r="BL47" s="365" t="s">
        <v>673</v>
      </c>
      <c r="BM47" s="365" t="s">
        <v>673</v>
      </c>
      <c r="BN47" s="365">
        <v>1</v>
      </c>
      <c r="BO47" s="365">
        <v>2102</v>
      </c>
      <c r="BP47" s="365">
        <v>2</v>
      </c>
      <c r="BQ47" s="367">
        <v>11</v>
      </c>
      <c r="BR47" s="76"/>
      <c r="BS47" s="407">
        <v>4</v>
      </c>
      <c r="BT47" s="414">
        <v>1268</v>
      </c>
      <c r="BU47" s="916"/>
      <c r="BV47" s="364" t="s">
        <v>673</v>
      </c>
      <c r="BW47" s="365" t="s">
        <v>673</v>
      </c>
      <c r="BX47" s="365" t="s">
        <v>673</v>
      </c>
      <c r="BY47" s="397">
        <v>28</v>
      </c>
      <c r="BZ47" s="365">
        <v>3870</v>
      </c>
      <c r="CA47" s="365">
        <v>3252</v>
      </c>
      <c r="CB47" s="397">
        <v>1</v>
      </c>
      <c r="CC47" s="365">
        <v>40</v>
      </c>
      <c r="CD47" s="367">
        <v>33</v>
      </c>
      <c r="CE47" s="76"/>
      <c r="CF47" s="364">
        <v>247</v>
      </c>
      <c r="CG47" s="365">
        <v>40</v>
      </c>
      <c r="CH47" s="365">
        <v>9</v>
      </c>
      <c r="CI47" s="365">
        <v>9</v>
      </c>
      <c r="CJ47" s="365">
        <v>1</v>
      </c>
      <c r="CK47" s="366">
        <v>6</v>
      </c>
      <c r="CL47" s="366" t="s">
        <v>673</v>
      </c>
      <c r="CM47" s="365">
        <v>74</v>
      </c>
      <c r="CN47" s="367">
        <v>15820</v>
      </c>
      <c r="CO47" s="76"/>
      <c r="CP47" s="364">
        <v>34</v>
      </c>
      <c r="CQ47" s="366">
        <v>2</v>
      </c>
      <c r="CR47" s="366">
        <v>4</v>
      </c>
      <c r="CS47" s="366">
        <v>6</v>
      </c>
      <c r="CT47" s="366">
        <v>10</v>
      </c>
      <c r="CU47" s="409">
        <v>12</v>
      </c>
      <c r="CV47" s="409" t="s">
        <v>673</v>
      </c>
      <c r="CW47" s="365">
        <v>811770</v>
      </c>
      <c r="CX47" s="367">
        <v>7576</v>
      </c>
    </row>
    <row r="48" spans="1:102" ht="15.75" customHeight="1" x14ac:dyDescent="0.2">
      <c r="A48" s="925" t="s">
        <v>552</v>
      </c>
      <c r="B48" s="286">
        <v>21</v>
      </c>
      <c r="C48" s="320">
        <v>723</v>
      </c>
      <c r="D48" s="320">
        <v>86</v>
      </c>
      <c r="E48" s="320">
        <v>39</v>
      </c>
      <c r="F48" s="320">
        <v>9</v>
      </c>
      <c r="G48" s="320">
        <v>7119</v>
      </c>
      <c r="H48" s="320">
        <v>977</v>
      </c>
      <c r="I48" s="331">
        <v>556</v>
      </c>
      <c r="J48" s="286">
        <v>41</v>
      </c>
      <c r="K48" s="288">
        <v>26941</v>
      </c>
      <c r="L48" s="294">
        <v>1615</v>
      </c>
      <c r="M48" s="288">
        <v>2</v>
      </c>
      <c r="N48" s="288">
        <v>418</v>
      </c>
      <c r="O48" s="288">
        <v>40</v>
      </c>
      <c r="P48" s="294">
        <v>20</v>
      </c>
      <c r="Q48" s="288">
        <v>11305</v>
      </c>
      <c r="R48" s="288">
        <v>809</v>
      </c>
      <c r="S48" s="288">
        <v>7</v>
      </c>
      <c r="T48" s="288">
        <v>2773</v>
      </c>
      <c r="U48" s="290">
        <v>199</v>
      </c>
      <c r="V48" s="320">
        <v>0</v>
      </c>
      <c r="W48" s="288">
        <v>0</v>
      </c>
      <c r="X48" s="288">
        <v>0</v>
      </c>
      <c r="Y48" s="288">
        <v>0</v>
      </c>
      <c r="Z48" s="288">
        <v>0</v>
      </c>
      <c r="AA48" s="288">
        <v>0</v>
      </c>
      <c r="AB48" s="288">
        <v>2</v>
      </c>
      <c r="AC48" s="288">
        <v>1899</v>
      </c>
      <c r="AD48" s="288">
        <v>190</v>
      </c>
      <c r="AE48" s="288">
        <v>13</v>
      </c>
      <c r="AF48" s="288">
        <v>10014</v>
      </c>
      <c r="AG48" s="290">
        <v>718</v>
      </c>
      <c r="AH48" s="286">
        <v>0</v>
      </c>
      <c r="AI48" s="288">
        <v>0</v>
      </c>
      <c r="AJ48" s="288">
        <v>0</v>
      </c>
      <c r="AK48" s="288">
        <v>1</v>
      </c>
      <c r="AL48" s="288">
        <v>729</v>
      </c>
      <c r="AM48" s="294">
        <v>84</v>
      </c>
      <c r="AN48" s="288">
        <v>0</v>
      </c>
      <c r="AO48" s="288">
        <v>0</v>
      </c>
      <c r="AP48" s="294">
        <v>1</v>
      </c>
      <c r="AQ48" s="294">
        <v>11</v>
      </c>
      <c r="AR48" s="288">
        <v>1061961</v>
      </c>
      <c r="AS48" s="326">
        <v>219.5</v>
      </c>
      <c r="AT48" s="290">
        <v>3412941</v>
      </c>
      <c r="AU48" s="320">
        <v>16</v>
      </c>
      <c r="AV48" s="288">
        <v>5</v>
      </c>
      <c r="AW48" s="288">
        <v>1</v>
      </c>
      <c r="AX48" s="294">
        <v>5</v>
      </c>
      <c r="AY48" s="288">
        <v>4</v>
      </c>
      <c r="AZ48" s="288">
        <v>0</v>
      </c>
      <c r="BA48" s="288">
        <v>0</v>
      </c>
      <c r="BB48" s="288">
        <v>1</v>
      </c>
      <c r="BC48" s="288">
        <v>0</v>
      </c>
      <c r="BD48" s="288">
        <v>0</v>
      </c>
      <c r="BE48" s="290">
        <v>24</v>
      </c>
      <c r="BF48" s="76"/>
      <c r="BG48" s="286">
        <v>9</v>
      </c>
      <c r="BH48" s="288">
        <v>19685</v>
      </c>
      <c r="BI48" s="288">
        <v>1</v>
      </c>
      <c r="BJ48" s="294">
        <v>20355</v>
      </c>
      <c r="BK48" s="288">
        <v>6</v>
      </c>
      <c r="BL48" s="288">
        <v>8</v>
      </c>
      <c r="BM48" s="288">
        <v>93924</v>
      </c>
      <c r="BN48" s="288">
        <v>1</v>
      </c>
      <c r="BO48" s="288">
        <v>1242</v>
      </c>
      <c r="BP48" s="288">
        <v>6</v>
      </c>
      <c r="BQ48" s="290">
        <v>34</v>
      </c>
      <c r="BR48" s="76"/>
      <c r="BS48" s="327">
        <v>6</v>
      </c>
      <c r="BT48" s="328">
        <v>3181</v>
      </c>
      <c r="BU48" s="917"/>
      <c r="BV48" s="286" t="s">
        <v>673</v>
      </c>
      <c r="BW48" s="288" t="s">
        <v>673</v>
      </c>
      <c r="BX48" s="288" t="s">
        <v>673</v>
      </c>
      <c r="BY48" s="228">
        <v>75</v>
      </c>
      <c r="BZ48" s="207">
        <v>4561</v>
      </c>
      <c r="CA48" s="207">
        <v>3782</v>
      </c>
      <c r="CB48" s="320" t="s">
        <v>673</v>
      </c>
      <c r="CC48" s="288" t="s">
        <v>673</v>
      </c>
      <c r="CD48" s="290" t="s">
        <v>673</v>
      </c>
      <c r="CE48" s="76"/>
      <c r="CF48" s="286">
        <v>463</v>
      </c>
      <c r="CG48" s="288">
        <v>71</v>
      </c>
      <c r="CH48" s="288">
        <v>13</v>
      </c>
      <c r="CI48" s="288">
        <v>13</v>
      </c>
      <c r="CJ48" s="288">
        <v>4</v>
      </c>
      <c r="CK48" s="294">
        <v>4</v>
      </c>
      <c r="CL48" s="294">
        <v>0</v>
      </c>
      <c r="CM48" s="288">
        <v>97</v>
      </c>
      <c r="CN48" s="290">
        <v>24723</v>
      </c>
      <c r="CO48" s="76"/>
      <c r="CP48" s="286">
        <v>273</v>
      </c>
      <c r="CQ48" s="294">
        <v>31</v>
      </c>
      <c r="CR48" s="294">
        <v>2</v>
      </c>
      <c r="CS48" s="294">
        <v>154</v>
      </c>
      <c r="CT48" s="294">
        <v>33</v>
      </c>
      <c r="CU48" s="330">
        <v>53</v>
      </c>
      <c r="CV48" s="330">
        <v>0</v>
      </c>
      <c r="CW48" s="288">
        <v>1530628</v>
      </c>
      <c r="CX48" s="290">
        <v>39547</v>
      </c>
    </row>
    <row r="49" spans="1:102" ht="15.75" customHeight="1" x14ac:dyDescent="0.2">
      <c r="A49" s="630" t="s">
        <v>231</v>
      </c>
      <c r="B49" s="364">
        <v>17</v>
      </c>
      <c r="C49" s="397">
        <v>522</v>
      </c>
      <c r="D49" s="397">
        <v>77</v>
      </c>
      <c r="E49" s="397">
        <v>17</v>
      </c>
      <c r="F49" s="397">
        <v>2</v>
      </c>
      <c r="G49" s="397">
        <v>2225</v>
      </c>
      <c r="H49" s="397">
        <v>2198</v>
      </c>
      <c r="I49" s="379">
        <v>167</v>
      </c>
      <c r="J49" s="364">
        <v>43</v>
      </c>
      <c r="K49" s="365">
        <v>15616</v>
      </c>
      <c r="L49" s="366">
        <v>1250</v>
      </c>
      <c r="M49" s="365">
        <v>6</v>
      </c>
      <c r="N49" s="365">
        <v>2547</v>
      </c>
      <c r="O49" s="365">
        <v>193</v>
      </c>
      <c r="P49" s="366">
        <v>21</v>
      </c>
      <c r="Q49" s="365">
        <v>7351</v>
      </c>
      <c r="R49" s="365">
        <v>617</v>
      </c>
      <c r="S49" s="365">
        <v>8</v>
      </c>
      <c r="T49" s="365">
        <v>3104</v>
      </c>
      <c r="U49" s="367">
        <v>249</v>
      </c>
      <c r="V49" s="397" t="s">
        <v>673</v>
      </c>
      <c r="W49" s="365" t="s">
        <v>673</v>
      </c>
      <c r="X49" s="365" t="s">
        <v>673</v>
      </c>
      <c r="Y49" s="365" t="s">
        <v>673</v>
      </c>
      <c r="Z49" s="365" t="s">
        <v>673</v>
      </c>
      <c r="AA49" s="365" t="s">
        <v>673</v>
      </c>
      <c r="AB49" s="365">
        <v>1</v>
      </c>
      <c r="AC49" s="365">
        <v>1073</v>
      </c>
      <c r="AD49" s="365">
        <v>111</v>
      </c>
      <c r="AE49" s="365">
        <v>15</v>
      </c>
      <c r="AF49" s="365">
        <v>10354</v>
      </c>
      <c r="AG49" s="367">
        <v>784</v>
      </c>
      <c r="AH49" s="364" t="s">
        <v>673</v>
      </c>
      <c r="AI49" s="365" t="s">
        <v>673</v>
      </c>
      <c r="AJ49" s="365" t="s">
        <v>673</v>
      </c>
      <c r="AK49" s="365">
        <v>2</v>
      </c>
      <c r="AL49" s="365">
        <v>141</v>
      </c>
      <c r="AM49" s="366">
        <v>28</v>
      </c>
      <c r="AN49" s="365" t="s">
        <v>673</v>
      </c>
      <c r="AO49" s="365" t="s">
        <v>673</v>
      </c>
      <c r="AP49" s="366">
        <v>3</v>
      </c>
      <c r="AQ49" s="366">
        <v>3</v>
      </c>
      <c r="AR49" s="365">
        <v>610503</v>
      </c>
      <c r="AS49" s="405">
        <v>171.7</v>
      </c>
      <c r="AT49" s="367">
        <v>1123813</v>
      </c>
      <c r="AU49" s="661">
        <v>6</v>
      </c>
      <c r="AV49" s="365" t="s">
        <v>673</v>
      </c>
      <c r="AW49" s="365" t="s">
        <v>673</v>
      </c>
      <c r="AX49" s="366">
        <v>3</v>
      </c>
      <c r="AY49" s="365">
        <v>3</v>
      </c>
      <c r="AZ49" s="365" t="s">
        <v>673</v>
      </c>
      <c r="BA49" s="365" t="s">
        <v>673</v>
      </c>
      <c r="BB49" s="365" t="s">
        <v>673</v>
      </c>
      <c r="BC49" s="365" t="s">
        <v>673</v>
      </c>
      <c r="BD49" s="365" t="s">
        <v>673</v>
      </c>
      <c r="BE49" s="367">
        <v>49</v>
      </c>
      <c r="BF49" s="76"/>
      <c r="BG49" s="364">
        <v>11</v>
      </c>
      <c r="BH49" s="365">
        <v>19640</v>
      </c>
      <c r="BI49" s="365">
        <v>1</v>
      </c>
      <c r="BJ49" s="366">
        <v>77091</v>
      </c>
      <c r="BK49" s="365">
        <v>2</v>
      </c>
      <c r="BL49" s="365">
        <v>2</v>
      </c>
      <c r="BM49" s="365">
        <v>61800</v>
      </c>
      <c r="BN49" s="365">
        <v>4</v>
      </c>
      <c r="BO49" s="365">
        <v>1681</v>
      </c>
      <c r="BP49" s="365">
        <v>10</v>
      </c>
      <c r="BQ49" s="367">
        <v>43</v>
      </c>
      <c r="BR49" s="76"/>
      <c r="BS49" s="407">
        <v>1</v>
      </c>
      <c r="BT49" s="408">
        <v>1496</v>
      </c>
      <c r="BU49" s="917"/>
      <c r="BV49" s="364">
        <v>39</v>
      </c>
      <c r="BW49" s="365">
        <v>3193</v>
      </c>
      <c r="BX49" s="365">
        <v>3475</v>
      </c>
      <c r="BY49" s="397">
        <v>4</v>
      </c>
      <c r="BZ49" s="365">
        <v>208</v>
      </c>
      <c r="CA49" s="365">
        <v>97</v>
      </c>
      <c r="CB49" s="397">
        <v>5</v>
      </c>
      <c r="CC49" s="365">
        <v>173</v>
      </c>
      <c r="CD49" s="367">
        <v>173</v>
      </c>
      <c r="CE49" s="76"/>
      <c r="CF49" s="364">
        <v>380</v>
      </c>
      <c r="CG49" s="365">
        <v>79</v>
      </c>
      <c r="CH49" s="365">
        <v>16</v>
      </c>
      <c r="CI49" s="365">
        <v>16</v>
      </c>
      <c r="CJ49" s="365">
        <v>5</v>
      </c>
      <c r="CK49" s="366">
        <v>6</v>
      </c>
      <c r="CL49" s="366" t="s">
        <v>673</v>
      </c>
      <c r="CM49" s="365">
        <v>96</v>
      </c>
      <c r="CN49" s="367">
        <v>20362</v>
      </c>
      <c r="CO49" s="76"/>
      <c r="CP49" s="636">
        <v>208</v>
      </c>
      <c r="CQ49" s="366">
        <v>50</v>
      </c>
      <c r="CR49" s="366">
        <v>11</v>
      </c>
      <c r="CS49" s="366">
        <v>25</v>
      </c>
      <c r="CT49" s="366">
        <v>84</v>
      </c>
      <c r="CU49" s="409">
        <v>38</v>
      </c>
      <c r="CV49" s="409">
        <v>0</v>
      </c>
      <c r="CW49" s="365">
        <v>1037976.94</v>
      </c>
      <c r="CX49" s="367">
        <v>10726.13</v>
      </c>
    </row>
    <row r="50" spans="1:102" ht="15.75" customHeight="1" x14ac:dyDescent="0.2">
      <c r="A50" s="925" t="s">
        <v>553</v>
      </c>
      <c r="B50" s="206">
        <v>13</v>
      </c>
      <c r="C50" s="228">
        <v>711</v>
      </c>
      <c r="D50" s="228">
        <v>98</v>
      </c>
      <c r="E50" s="228">
        <v>13</v>
      </c>
      <c r="F50" s="228">
        <v>2</v>
      </c>
      <c r="G50" s="228">
        <v>2370</v>
      </c>
      <c r="H50" s="228">
        <v>356</v>
      </c>
      <c r="I50" s="489">
        <v>173</v>
      </c>
      <c r="J50" s="206">
        <v>51</v>
      </c>
      <c r="K50" s="207">
        <v>16686</v>
      </c>
      <c r="L50" s="208">
        <v>1175</v>
      </c>
      <c r="M50" s="207">
        <v>2</v>
      </c>
      <c r="N50" s="207">
        <v>990</v>
      </c>
      <c r="O50" s="207">
        <v>165</v>
      </c>
      <c r="P50" s="208">
        <v>18</v>
      </c>
      <c r="Q50" s="207">
        <v>6869</v>
      </c>
      <c r="R50" s="207">
        <v>507</v>
      </c>
      <c r="S50" s="207">
        <v>7</v>
      </c>
      <c r="T50" s="207">
        <v>2849</v>
      </c>
      <c r="U50" s="209">
        <v>214</v>
      </c>
      <c r="V50" s="228">
        <v>1</v>
      </c>
      <c r="W50" s="207">
        <v>703</v>
      </c>
      <c r="X50" s="207">
        <v>49</v>
      </c>
      <c r="Y50" s="207" t="s">
        <v>673</v>
      </c>
      <c r="Z50" s="207" t="s">
        <v>673</v>
      </c>
      <c r="AA50" s="207" t="s">
        <v>673</v>
      </c>
      <c r="AB50" s="207">
        <v>1</v>
      </c>
      <c r="AC50" s="207">
        <v>763</v>
      </c>
      <c r="AD50" s="207">
        <v>77</v>
      </c>
      <c r="AE50" s="207">
        <v>12</v>
      </c>
      <c r="AF50" s="207">
        <v>10668</v>
      </c>
      <c r="AG50" s="209">
        <v>815</v>
      </c>
      <c r="AH50" s="206">
        <v>1</v>
      </c>
      <c r="AI50" s="207">
        <v>35</v>
      </c>
      <c r="AJ50" s="207">
        <v>24</v>
      </c>
      <c r="AK50" s="207">
        <v>2</v>
      </c>
      <c r="AL50" s="207">
        <v>346</v>
      </c>
      <c r="AM50" s="208">
        <v>51</v>
      </c>
      <c r="AN50" s="207" t="s">
        <v>673</v>
      </c>
      <c r="AO50" s="207" t="s">
        <v>673</v>
      </c>
      <c r="AP50" s="208">
        <v>6</v>
      </c>
      <c r="AQ50" s="208">
        <v>2</v>
      </c>
      <c r="AR50" s="207">
        <v>497643</v>
      </c>
      <c r="AS50" s="231">
        <f>100*AR50/367802</f>
        <v>135.30187437806211</v>
      </c>
      <c r="AT50" s="209">
        <v>832707</v>
      </c>
      <c r="AU50" s="228">
        <v>8</v>
      </c>
      <c r="AV50" s="207" t="s">
        <v>673</v>
      </c>
      <c r="AW50" s="207">
        <v>1</v>
      </c>
      <c r="AX50" s="208">
        <v>5</v>
      </c>
      <c r="AY50" s="207">
        <v>1</v>
      </c>
      <c r="AZ50" s="207" t="s">
        <v>673</v>
      </c>
      <c r="BA50" s="207">
        <v>1</v>
      </c>
      <c r="BB50" s="207" t="s">
        <v>673</v>
      </c>
      <c r="BC50" s="207" t="s">
        <v>673</v>
      </c>
      <c r="BD50" s="207" t="s">
        <v>673</v>
      </c>
      <c r="BE50" s="209">
        <v>1</v>
      </c>
      <c r="BF50" s="76"/>
      <c r="BG50" s="206">
        <v>5</v>
      </c>
      <c r="BH50" s="207">
        <v>12055</v>
      </c>
      <c r="BI50" s="207">
        <v>1</v>
      </c>
      <c r="BJ50" s="208">
        <v>14300</v>
      </c>
      <c r="BK50" s="207">
        <v>7</v>
      </c>
      <c r="BL50" s="207">
        <v>12</v>
      </c>
      <c r="BM50" s="207">
        <v>85150</v>
      </c>
      <c r="BN50" s="207">
        <v>1</v>
      </c>
      <c r="BO50" s="207">
        <v>415</v>
      </c>
      <c r="BP50" s="207">
        <v>5</v>
      </c>
      <c r="BQ50" s="209">
        <v>33</v>
      </c>
      <c r="BR50" s="76"/>
      <c r="BS50" s="232">
        <v>2</v>
      </c>
      <c r="BT50" s="233">
        <v>1406</v>
      </c>
      <c r="BU50" s="916"/>
      <c r="BV50" s="206">
        <v>93</v>
      </c>
      <c r="BW50" s="207">
        <v>3647</v>
      </c>
      <c r="BX50" s="207">
        <v>3378</v>
      </c>
      <c r="BY50" s="228" t="s">
        <v>673</v>
      </c>
      <c r="BZ50" s="207" t="s">
        <v>673</v>
      </c>
      <c r="CA50" s="207" t="s">
        <v>673</v>
      </c>
      <c r="CB50" s="228">
        <v>13</v>
      </c>
      <c r="CC50" s="207">
        <v>374</v>
      </c>
      <c r="CD50" s="209">
        <v>252</v>
      </c>
      <c r="CE50" s="76"/>
      <c r="CF50" s="206">
        <v>401</v>
      </c>
      <c r="CG50" s="207">
        <v>62</v>
      </c>
      <c r="CH50" s="207">
        <v>16</v>
      </c>
      <c r="CI50" s="207">
        <v>16</v>
      </c>
      <c r="CJ50" s="207">
        <v>3</v>
      </c>
      <c r="CK50" s="208">
        <v>2</v>
      </c>
      <c r="CL50" s="208">
        <v>6</v>
      </c>
      <c r="CM50" s="207">
        <v>87</v>
      </c>
      <c r="CN50" s="209">
        <v>20554</v>
      </c>
      <c r="CO50" s="76"/>
      <c r="CP50" s="206">
        <v>93</v>
      </c>
      <c r="CQ50" s="208">
        <v>6</v>
      </c>
      <c r="CR50" s="208">
        <v>1</v>
      </c>
      <c r="CS50" s="208">
        <v>58</v>
      </c>
      <c r="CT50" s="208">
        <v>21</v>
      </c>
      <c r="CU50" s="329">
        <v>7</v>
      </c>
      <c r="CV50" s="329" t="s">
        <v>673</v>
      </c>
      <c r="CW50" s="207">
        <v>1203553</v>
      </c>
      <c r="CX50" s="209">
        <v>2734.34</v>
      </c>
    </row>
    <row r="51" spans="1:102" ht="15.75" customHeight="1" x14ac:dyDescent="0.2">
      <c r="A51" s="630" t="s">
        <v>701</v>
      </c>
      <c r="B51" s="364">
        <v>3</v>
      </c>
      <c r="C51" s="397">
        <v>136</v>
      </c>
      <c r="D51" s="397">
        <v>13</v>
      </c>
      <c r="E51" s="397">
        <v>4</v>
      </c>
      <c r="F51" s="397">
        <v>4</v>
      </c>
      <c r="G51" s="397">
        <v>343</v>
      </c>
      <c r="H51" s="397">
        <v>50</v>
      </c>
      <c r="I51" s="379" t="s">
        <v>773</v>
      </c>
      <c r="J51" s="364">
        <v>41</v>
      </c>
      <c r="K51" s="365">
        <v>9319</v>
      </c>
      <c r="L51" s="366">
        <v>969</v>
      </c>
      <c r="M51" s="365">
        <v>1</v>
      </c>
      <c r="N51" s="365">
        <v>372</v>
      </c>
      <c r="O51" s="365">
        <v>23</v>
      </c>
      <c r="P51" s="366">
        <v>15</v>
      </c>
      <c r="Q51" s="365">
        <v>4489</v>
      </c>
      <c r="R51" s="365">
        <v>480</v>
      </c>
      <c r="S51" s="365">
        <v>2</v>
      </c>
      <c r="T51" s="365">
        <v>531</v>
      </c>
      <c r="U51" s="367">
        <v>43</v>
      </c>
      <c r="V51" s="397">
        <v>3</v>
      </c>
      <c r="W51" s="365">
        <v>595</v>
      </c>
      <c r="X51" s="365">
        <v>91</v>
      </c>
      <c r="Y51" s="365" t="s">
        <v>673</v>
      </c>
      <c r="Z51" s="365" t="s">
        <v>673</v>
      </c>
      <c r="AA51" s="365" t="s">
        <v>673</v>
      </c>
      <c r="AB51" s="365" t="s">
        <v>673</v>
      </c>
      <c r="AC51" s="365" t="s">
        <v>673</v>
      </c>
      <c r="AD51" s="365" t="s">
        <v>673</v>
      </c>
      <c r="AE51" s="365">
        <v>9</v>
      </c>
      <c r="AF51" s="365">
        <v>5014</v>
      </c>
      <c r="AG51" s="367">
        <v>506</v>
      </c>
      <c r="AH51" s="364" t="s">
        <v>673</v>
      </c>
      <c r="AI51" s="365" t="s">
        <v>673</v>
      </c>
      <c r="AJ51" s="365" t="s">
        <v>673</v>
      </c>
      <c r="AK51" s="365">
        <v>1</v>
      </c>
      <c r="AL51" s="365">
        <v>247</v>
      </c>
      <c r="AM51" s="366">
        <v>48</v>
      </c>
      <c r="AN51" s="365" t="s">
        <v>673</v>
      </c>
      <c r="AO51" s="365" t="s">
        <v>673</v>
      </c>
      <c r="AP51" s="366">
        <v>5</v>
      </c>
      <c r="AQ51" s="366">
        <v>3</v>
      </c>
      <c r="AR51" s="365">
        <v>678248</v>
      </c>
      <c r="AS51" s="405">
        <v>362.3</v>
      </c>
      <c r="AT51" s="367">
        <v>864306</v>
      </c>
      <c r="AU51" s="397">
        <v>12</v>
      </c>
      <c r="AV51" s="365">
        <v>1</v>
      </c>
      <c r="AW51" s="365">
        <v>2</v>
      </c>
      <c r="AX51" s="366">
        <v>8</v>
      </c>
      <c r="AY51" s="365">
        <v>1</v>
      </c>
      <c r="AZ51" s="365" t="s">
        <v>673</v>
      </c>
      <c r="BA51" s="365" t="s">
        <v>673</v>
      </c>
      <c r="BB51" s="365" t="s">
        <v>673</v>
      </c>
      <c r="BC51" s="365" t="s">
        <v>673</v>
      </c>
      <c r="BD51" s="365" t="s">
        <v>673</v>
      </c>
      <c r="BE51" s="367">
        <v>63</v>
      </c>
      <c r="BF51" s="76"/>
      <c r="BG51" s="364">
        <v>45</v>
      </c>
      <c r="BH51" s="365">
        <v>41198</v>
      </c>
      <c r="BI51" s="365" t="s">
        <v>673</v>
      </c>
      <c r="BJ51" s="366" t="s">
        <v>673</v>
      </c>
      <c r="BK51" s="365">
        <v>13</v>
      </c>
      <c r="BL51" s="365">
        <v>21</v>
      </c>
      <c r="BM51" s="365">
        <v>204817</v>
      </c>
      <c r="BN51" s="365">
        <v>7</v>
      </c>
      <c r="BO51" s="365">
        <v>3085</v>
      </c>
      <c r="BP51" s="365">
        <v>14</v>
      </c>
      <c r="BQ51" s="367">
        <v>54</v>
      </c>
      <c r="BR51" s="76"/>
      <c r="BS51" s="407">
        <v>1</v>
      </c>
      <c r="BT51" s="408">
        <v>930</v>
      </c>
      <c r="BU51" s="916"/>
      <c r="BV51" s="364" t="s">
        <v>673</v>
      </c>
      <c r="BW51" s="365" t="s">
        <v>673</v>
      </c>
      <c r="BX51" s="365" t="s">
        <v>673</v>
      </c>
      <c r="BY51" s="397">
        <v>67</v>
      </c>
      <c r="BZ51" s="365">
        <v>3082</v>
      </c>
      <c r="CA51" s="365">
        <v>2864</v>
      </c>
      <c r="CB51" s="397">
        <v>2</v>
      </c>
      <c r="CC51" s="365">
        <v>75</v>
      </c>
      <c r="CD51" s="367">
        <v>57</v>
      </c>
      <c r="CE51" s="76"/>
      <c r="CF51" s="364">
        <v>310</v>
      </c>
      <c r="CG51" s="365">
        <v>67</v>
      </c>
      <c r="CH51" s="365">
        <v>13</v>
      </c>
      <c r="CI51" s="365">
        <v>13</v>
      </c>
      <c r="CJ51" s="365">
        <v>5</v>
      </c>
      <c r="CK51" s="366">
        <v>0</v>
      </c>
      <c r="CL51" s="366">
        <v>7</v>
      </c>
      <c r="CM51" s="365">
        <v>70</v>
      </c>
      <c r="CN51" s="367">
        <v>11224</v>
      </c>
      <c r="CO51" s="76"/>
      <c r="CP51" s="364">
        <v>51</v>
      </c>
      <c r="CQ51" s="366">
        <v>41</v>
      </c>
      <c r="CR51" s="366">
        <v>0</v>
      </c>
      <c r="CS51" s="366">
        <v>152</v>
      </c>
      <c r="CT51" s="366">
        <v>4</v>
      </c>
      <c r="CU51" s="409">
        <v>6</v>
      </c>
      <c r="CV51" s="409" t="s">
        <v>673</v>
      </c>
      <c r="CW51" s="365">
        <v>900812.88</v>
      </c>
      <c r="CX51" s="367">
        <v>29838.080000000002</v>
      </c>
    </row>
    <row r="52" spans="1:102" ht="15.75" customHeight="1" x14ac:dyDescent="0.2">
      <c r="A52" s="925" t="s">
        <v>700</v>
      </c>
      <c r="B52" s="286">
        <v>29</v>
      </c>
      <c r="C52" s="320">
        <v>1215</v>
      </c>
      <c r="D52" s="320">
        <v>121</v>
      </c>
      <c r="E52" s="320">
        <v>1</v>
      </c>
      <c r="F52" s="320">
        <v>1</v>
      </c>
      <c r="G52" s="320">
        <v>85</v>
      </c>
      <c r="H52" s="320">
        <v>85</v>
      </c>
      <c r="I52" s="331">
        <v>6</v>
      </c>
      <c r="J52" s="286">
        <v>34</v>
      </c>
      <c r="K52" s="288">
        <v>10431</v>
      </c>
      <c r="L52" s="294">
        <v>798</v>
      </c>
      <c r="M52" s="288">
        <v>0</v>
      </c>
      <c r="N52" s="288">
        <v>0</v>
      </c>
      <c r="O52" s="288">
        <v>0</v>
      </c>
      <c r="P52" s="294">
        <v>16</v>
      </c>
      <c r="Q52" s="288">
        <v>4817</v>
      </c>
      <c r="R52" s="288">
        <v>468</v>
      </c>
      <c r="S52" s="288">
        <v>2</v>
      </c>
      <c r="T52" s="288">
        <v>164</v>
      </c>
      <c r="U52" s="290">
        <v>23</v>
      </c>
      <c r="V52" s="320">
        <v>1</v>
      </c>
      <c r="W52" s="288">
        <v>271</v>
      </c>
      <c r="X52" s="288">
        <v>31</v>
      </c>
      <c r="Y52" s="288">
        <v>1</v>
      </c>
      <c r="Z52" s="288">
        <v>747</v>
      </c>
      <c r="AA52" s="288">
        <v>50</v>
      </c>
      <c r="AB52" s="288">
        <v>1</v>
      </c>
      <c r="AC52" s="288">
        <v>304</v>
      </c>
      <c r="AD52" s="288">
        <v>37</v>
      </c>
      <c r="AE52" s="288">
        <v>9</v>
      </c>
      <c r="AF52" s="288">
        <v>5343</v>
      </c>
      <c r="AG52" s="290">
        <v>456</v>
      </c>
      <c r="AH52" s="286">
        <v>0</v>
      </c>
      <c r="AI52" s="288">
        <v>0</v>
      </c>
      <c r="AJ52" s="288">
        <v>0</v>
      </c>
      <c r="AK52" s="288">
        <v>2</v>
      </c>
      <c r="AL52" s="288">
        <v>263</v>
      </c>
      <c r="AM52" s="294">
        <v>72</v>
      </c>
      <c r="AN52" s="288">
        <v>0</v>
      </c>
      <c r="AO52" s="288">
        <v>0</v>
      </c>
      <c r="AP52" s="294">
        <v>5</v>
      </c>
      <c r="AQ52" s="294">
        <v>3</v>
      </c>
      <c r="AR52" s="288">
        <v>485097</v>
      </c>
      <c r="AS52" s="326">
        <v>240.3</v>
      </c>
      <c r="AT52" s="290">
        <v>629874</v>
      </c>
      <c r="AU52" s="320">
        <f>SUM(AV52:BD52)</f>
        <v>5</v>
      </c>
      <c r="AV52" s="288">
        <v>0</v>
      </c>
      <c r="AW52" s="288">
        <v>0</v>
      </c>
      <c r="AX52" s="294">
        <v>5</v>
      </c>
      <c r="AY52" s="288">
        <v>0</v>
      </c>
      <c r="AZ52" s="288">
        <v>0</v>
      </c>
      <c r="BA52" s="288">
        <v>0</v>
      </c>
      <c r="BB52" s="288">
        <v>0</v>
      </c>
      <c r="BC52" s="288">
        <v>0</v>
      </c>
      <c r="BD52" s="288">
        <v>0</v>
      </c>
      <c r="BE52" s="290">
        <v>32</v>
      </c>
      <c r="BF52" s="76"/>
      <c r="BG52" s="286">
        <v>15</v>
      </c>
      <c r="BH52" s="288">
        <v>43987.79</v>
      </c>
      <c r="BI52" s="288">
        <v>2</v>
      </c>
      <c r="BJ52" s="294">
        <v>54824</v>
      </c>
      <c r="BK52" s="288">
        <v>9</v>
      </c>
      <c r="BL52" s="288">
        <v>9</v>
      </c>
      <c r="BM52" s="288">
        <v>128158</v>
      </c>
      <c r="BN52" s="288">
        <v>3</v>
      </c>
      <c r="BO52" s="288">
        <v>871.92499999999995</v>
      </c>
      <c r="BP52" s="288">
        <v>10</v>
      </c>
      <c r="BQ52" s="290">
        <v>48</v>
      </c>
      <c r="BR52" s="76"/>
      <c r="BS52" s="327">
        <v>6</v>
      </c>
      <c r="BT52" s="328">
        <v>808</v>
      </c>
      <c r="BU52" s="917"/>
      <c r="BV52" s="286">
        <v>0</v>
      </c>
      <c r="BW52" s="573">
        <v>0</v>
      </c>
      <c r="BX52" s="288">
        <v>0</v>
      </c>
      <c r="BY52" s="320">
        <v>57</v>
      </c>
      <c r="BZ52" s="288">
        <v>2212</v>
      </c>
      <c r="CA52" s="288">
        <v>1864</v>
      </c>
      <c r="CB52" s="320">
        <v>27</v>
      </c>
      <c r="CC52" s="573">
        <v>952</v>
      </c>
      <c r="CD52" s="290">
        <v>961</v>
      </c>
      <c r="CE52" s="76"/>
      <c r="CF52" s="286">
        <v>252</v>
      </c>
      <c r="CG52" s="288">
        <v>53</v>
      </c>
      <c r="CH52" s="288">
        <v>14</v>
      </c>
      <c r="CI52" s="288">
        <v>14</v>
      </c>
      <c r="CJ52" s="288">
        <v>2</v>
      </c>
      <c r="CK52" s="294">
        <v>3</v>
      </c>
      <c r="CL52" s="294">
        <v>3</v>
      </c>
      <c r="CM52" s="288">
        <v>54</v>
      </c>
      <c r="CN52" s="290">
        <v>9095</v>
      </c>
      <c r="CO52" s="76"/>
      <c r="CP52" s="286">
        <f>SUBTOTAL(9,CQ52:CV52)</f>
        <v>232</v>
      </c>
      <c r="CQ52" s="294">
        <v>53</v>
      </c>
      <c r="CR52" s="294">
        <v>22</v>
      </c>
      <c r="CS52" s="294">
        <v>18</v>
      </c>
      <c r="CT52" s="294">
        <v>79</v>
      </c>
      <c r="CU52" s="330">
        <v>60</v>
      </c>
      <c r="CV52" s="330" t="s">
        <v>673</v>
      </c>
      <c r="CW52" s="288">
        <v>898758</v>
      </c>
      <c r="CX52" s="290">
        <v>43490</v>
      </c>
    </row>
    <row r="53" spans="1:102" ht="15.75" customHeight="1" x14ac:dyDescent="0.2">
      <c r="A53" s="630" t="s">
        <v>233</v>
      </c>
      <c r="B53" s="364">
        <v>45</v>
      </c>
      <c r="C53" s="397">
        <v>2890</v>
      </c>
      <c r="D53" s="397">
        <v>352</v>
      </c>
      <c r="E53" s="397">
        <v>11</v>
      </c>
      <c r="F53" s="397">
        <v>7</v>
      </c>
      <c r="G53" s="397">
        <v>1483</v>
      </c>
      <c r="H53" s="397">
        <v>1483</v>
      </c>
      <c r="I53" s="379">
        <v>151</v>
      </c>
      <c r="J53" s="364">
        <v>63</v>
      </c>
      <c r="K53" s="365">
        <v>27143</v>
      </c>
      <c r="L53" s="366">
        <v>2077</v>
      </c>
      <c r="M53" s="365" t="s">
        <v>673</v>
      </c>
      <c r="N53" s="365" t="s">
        <v>673</v>
      </c>
      <c r="O53" s="365" t="s">
        <v>673</v>
      </c>
      <c r="P53" s="366">
        <v>26</v>
      </c>
      <c r="Q53" s="365">
        <v>12559</v>
      </c>
      <c r="R53" s="365">
        <v>1106</v>
      </c>
      <c r="S53" s="365">
        <v>2</v>
      </c>
      <c r="T53" s="365">
        <v>629</v>
      </c>
      <c r="U53" s="367">
        <v>75</v>
      </c>
      <c r="V53" s="397" t="s">
        <v>673</v>
      </c>
      <c r="W53" s="365" t="s">
        <v>673</v>
      </c>
      <c r="X53" s="365" t="s">
        <v>673</v>
      </c>
      <c r="Y53" s="365" t="s">
        <v>673</v>
      </c>
      <c r="Z53" s="365" t="s">
        <v>673</v>
      </c>
      <c r="AA53" s="365" t="s">
        <v>673</v>
      </c>
      <c r="AB53" s="365" t="s">
        <v>673</v>
      </c>
      <c r="AC53" s="365" t="s">
        <v>673</v>
      </c>
      <c r="AD53" s="365" t="s">
        <v>673</v>
      </c>
      <c r="AE53" s="365">
        <v>15</v>
      </c>
      <c r="AF53" s="365">
        <v>12063</v>
      </c>
      <c r="AG53" s="367">
        <v>1211</v>
      </c>
      <c r="AH53" s="364">
        <v>5</v>
      </c>
      <c r="AI53" s="365">
        <v>635</v>
      </c>
      <c r="AJ53" s="365">
        <v>142</v>
      </c>
      <c r="AK53" s="365" t="s">
        <v>673</v>
      </c>
      <c r="AL53" s="365" t="s">
        <v>673</v>
      </c>
      <c r="AM53" s="366" t="s">
        <v>673</v>
      </c>
      <c r="AN53" s="365">
        <v>1</v>
      </c>
      <c r="AO53" s="365" t="s">
        <v>673</v>
      </c>
      <c r="AP53" s="366">
        <v>3</v>
      </c>
      <c r="AQ53" s="366">
        <v>6</v>
      </c>
      <c r="AR53" s="365">
        <v>1284369</v>
      </c>
      <c r="AS53" s="359">
        <v>266.60000000000002</v>
      </c>
      <c r="AT53" s="367">
        <v>2595482</v>
      </c>
      <c r="AU53" s="397">
        <v>11</v>
      </c>
      <c r="AV53" s="365" t="s">
        <v>673</v>
      </c>
      <c r="AW53" s="365">
        <v>2</v>
      </c>
      <c r="AX53" s="366">
        <v>8</v>
      </c>
      <c r="AY53" s="365">
        <v>1</v>
      </c>
      <c r="AZ53" s="365" t="s">
        <v>673</v>
      </c>
      <c r="BA53" s="365" t="s">
        <v>673</v>
      </c>
      <c r="BB53" s="365" t="s">
        <v>673</v>
      </c>
      <c r="BC53" s="365" t="s">
        <v>673</v>
      </c>
      <c r="BD53" s="365" t="s">
        <v>673</v>
      </c>
      <c r="BE53" s="367">
        <v>48</v>
      </c>
      <c r="BF53" s="76"/>
      <c r="BG53" s="364">
        <v>6</v>
      </c>
      <c r="BH53" s="365">
        <v>19090</v>
      </c>
      <c r="BI53" s="365">
        <v>3</v>
      </c>
      <c r="BJ53" s="366">
        <v>68150</v>
      </c>
      <c r="BK53" s="365">
        <v>10</v>
      </c>
      <c r="BL53" s="365">
        <v>10</v>
      </c>
      <c r="BM53" s="365">
        <v>137277</v>
      </c>
      <c r="BN53" s="365">
        <v>5</v>
      </c>
      <c r="BO53" s="365">
        <v>8011</v>
      </c>
      <c r="BP53" s="365">
        <v>8</v>
      </c>
      <c r="BQ53" s="367">
        <v>43</v>
      </c>
      <c r="BR53" s="76"/>
      <c r="BS53" s="407">
        <v>5</v>
      </c>
      <c r="BT53" s="408">
        <v>6060</v>
      </c>
      <c r="BU53" s="917"/>
      <c r="BV53" s="364" t="s">
        <v>673</v>
      </c>
      <c r="BW53" s="365" t="s">
        <v>673</v>
      </c>
      <c r="BX53" s="365" t="s">
        <v>673</v>
      </c>
      <c r="BY53" s="365">
        <v>142</v>
      </c>
      <c r="BZ53" s="365">
        <v>5191</v>
      </c>
      <c r="CA53" s="365">
        <v>5191</v>
      </c>
      <c r="CB53" s="397" t="s">
        <v>673</v>
      </c>
      <c r="CC53" s="365" t="s">
        <v>673</v>
      </c>
      <c r="CD53" s="367" t="s">
        <v>673</v>
      </c>
      <c r="CE53" s="76"/>
      <c r="CF53" s="364">
        <v>461</v>
      </c>
      <c r="CG53" s="365">
        <v>77</v>
      </c>
      <c r="CH53" s="365">
        <v>20</v>
      </c>
      <c r="CI53" s="365">
        <v>20</v>
      </c>
      <c r="CJ53" s="365">
        <v>4</v>
      </c>
      <c r="CK53" s="366">
        <v>3</v>
      </c>
      <c r="CL53" s="366">
        <v>8</v>
      </c>
      <c r="CM53" s="365">
        <v>131</v>
      </c>
      <c r="CN53" s="367">
        <v>24087</v>
      </c>
      <c r="CO53" s="76"/>
      <c r="CP53" s="376">
        <v>226</v>
      </c>
      <c r="CQ53" s="366">
        <v>18</v>
      </c>
      <c r="CR53" s="366">
        <v>12</v>
      </c>
      <c r="CS53" s="366">
        <v>124</v>
      </c>
      <c r="CT53" s="366">
        <v>12</v>
      </c>
      <c r="CU53" s="366">
        <v>60</v>
      </c>
      <c r="CV53" s="366">
        <v>0</v>
      </c>
      <c r="CW53" s="365">
        <v>1565452</v>
      </c>
      <c r="CX53" s="367">
        <v>8074</v>
      </c>
    </row>
    <row r="54" spans="1:102" ht="15.75" customHeight="1" x14ac:dyDescent="0.2">
      <c r="A54" s="925" t="s">
        <v>699</v>
      </c>
      <c r="B54" s="286">
        <v>2</v>
      </c>
      <c r="C54" s="320">
        <v>11</v>
      </c>
      <c r="D54" s="320">
        <v>2</v>
      </c>
      <c r="E54" s="320">
        <v>20</v>
      </c>
      <c r="F54" s="320" t="s">
        <v>673</v>
      </c>
      <c r="G54" s="320">
        <v>1838</v>
      </c>
      <c r="H54" s="320">
        <v>1824</v>
      </c>
      <c r="I54" s="331">
        <v>216</v>
      </c>
      <c r="J54" s="286">
        <v>38</v>
      </c>
      <c r="K54" s="288">
        <v>10390</v>
      </c>
      <c r="L54" s="294">
        <v>690</v>
      </c>
      <c r="M54" s="288">
        <v>0</v>
      </c>
      <c r="N54" s="288">
        <v>0</v>
      </c>
      <c r="O54" s="288">
        <v>0</v>
      </c>
      <c r="P54" s="294">
        <v>28</v>
      </c>
      <c r="Q54" s="288">
        <v>4933</v>
      </c>
      <c r="R54" s="288">
        <v>456</v>
      </c>
      <c r="S54" s="288">
        <v>1</v>
      </c>
      <c r="T54" s="288">
        <v>56</v>
      </c>
      <c r="U54" s="290">
        <v>13</v>
      </c>
      <c r="V54" s="320">
        <v>0</v>
      </c>
      <c r="W54" s="288">
        <v>0</v>
      </c>
      <c r="X54" s="288">
        <v>0</v>
      </c>
      <c r="Y54" s="288">
        <v>0</v>
      </c>
      <c r="Z54" s="288">
        <v>0</v>
      </c>
      <c r="AA54" s="288">
        <v>0</v>
      </c>
      <c r="AB54" s="288">
        <v>1</v>
      </c>
      <c r="AC54" s="288">
        <v>478</v>
      </c>
      <c r="AD54" s="288">
        <v>43</v>
      </c>
      <c r="AE54" s="288">
        <v>10</v>
      </c>
      <c r="AF54" s="288">
        <v>4106</v>
      </c>
      <c r="AG54" s="290">
        <v>390</v>
      </c>
      <c r="AH54" s="286">
        <v>0</v>
      </c>
      <c r="AI54" s="288">
        <v>0</v>
      </c>
      <c r="AJ54" s="288">
        <v>0</v>
      </c>
      <c r="AK54" s="288">
        <v>3</v>
      </c>
      <c r="AL54" s="288">
        <v>104</v>
      </c>
      <c r="AM54" s="294">
        <v>38</v>
      </c>
      <c r="AN54" s="288">
        <v>0</v>
      </c>
      <c r="AO54" s="288">
        <v>0</v>
      </c>
      <c r="AP54" s="294">
        <v>2</v>
      </c>
      <c r="AQ54" s="294">
        <v>7</v>
      </c>
      <c r="AR54" s="288">
        <v>774724</v>
      </c>
      <c r="AS54" s="326">
        <v>346.3</v>
      </c>
      <c r="AT54" s="290">
        <v>1018203</v>
      </c>
      <c r="AU54" s="320">
        <v>1</v>
      </c>
      <c r="AV54" s="288" t="s">
        <v>673</v>
      </c>
      <c r="AW54" s="288" t="s">
        <v>673</v>
      </c>
      <c r="AX54" s="294" t="s">
        <v>673</v>
      </c>
      <c r="AY54" s="288">
        <v>1</v>
      </c>
      <c r="AZ54" s="288" t="s">
        <v>673</v>
      </c>
      <c r="BA54" s="288" t="s">
        <v>673</v>
      </c>
      <c r="BB54" s="288" t="s">
        <v>673</v>
      </c>
      <c r="BC54" s="288" t="s">
        <v>673</v>
      </c>
      <c r="BD54" s="288" t="s">
        <v>673</v>
      </c>
      <c r="BE54" s="290">
        <v>23</v>
      </c>
      <c r="BF54" s="76"/>
      <c r="BG54" s="286">
        <v>11</v>
      </c>
      <c r="BH54" s="288">
        <v>13116</v>
      </c>
      <c r="BI54" s="288">
        <v>1</v>
      </c>
      <c r="BJ54" s="294">
        <v>20800</v>
      </c>
      <c r="BK54" s="288">
        <v>2</v>
      </c>
      <c r="BL54" s="288">
        <v>2</v>
      </c>
      <c r="BM54" s="288">
        <v>26565</v>
      </c>
      <c r="BN54" s="288">
        <v>9</v>
      </c>
      <c r="BO54" s="288">
        <v>5030</v>
      </c>
      <c r="BP54" s="288">
        <v>7</v>
      </c>
      <c r="BQ54" s="290">
        <v>33</v>
      </c>
      <c r="BR54" s="76"/>
      <c r="BS54" s="327">
        <v>7</v>
      </c>
      <c r="BT54" s="328">
        <v>4693</v>
      </c>
      <c r="BU54" s="917"/>
      <c r="BV54" s="286">
        <v>53</v>
      </c>
      <c r="BW54" s="288" t="s">
        <v>673</v>
      </c>
      <c r="BX54" s="288">
        <v>2823</v>
      </c>
      <c r="BY54" s="320" t="s">
        <v>673</v>
      </c>
      <c r="BZ54" s="288" t="s">
        <v>673</v>
      </c>
      <c r="CA54" s="288" t="s">
        <v>673</v>
      </c>
      <c r="CB54" s="320">
        <v>4</v>
      </c>
      <c r="CC54" s="288" t="s">
        <v>673</v>
      </c>
      <c r="CD54" s="290">
        <v>157</v>
      </c>
      <c r="CE54" s="76"/>
      <c r="CF54" s="286">
        <v>352</v>
      </c>
      <c r="CG54" s="288">
        <v>71</v>
      </c>
      <c r="CH54" s="288">
        <v>16</v>
      </c>
      <c r="CI54" s="288">
        <v>6</v>
      </c>
      <c r="CJ54" s="288">
        <v>3</v>
      </c>
      <c r="CK54" s="294" t="s">
        <v>673</v>
      </c>
      <c r="CL54" s="294">
        <v>11</v>
      </c>
      <c r="CM54" s="288">
        <v>59</v>
      </c>
      <c r="CN54" s="290">
        <v>11411</v>
      </c>
      <c r="CO54" s="76"/>
      <c r="CP54" s="286">
        <v>264</v>
      </c>
      <c r="CQ54" s="294">
        <v>37</v>
      </c>
      <c r="CR54" s="294">
        <v>3</v>
      </c>
      <c r="CS54" s="294">
        <v>138</v>
      </c>
      <c r="CT54" s="294">
        <v>18</v>
      </c>
      <c r="CU54" s="330">
        <v>17</v>
      </c>
      <c r="CV54" s="330">
        <v>51</v>
      </c>
      <c r="CW54" s="288">
        <v>1095870</v>
      </c>
      <c r="CX54" s="290">
        <v>109886</v>
      </c>
    </row>
    <row r="55" spans="1:102" ht="15.75" customHeight="1" x14ac:dyDescent="0.2">
      <c r="A55" s="630" t="s">
        <v>270</v>
      </c>
      <c r="B55" s="364">
        <v>26</v>
      </c>
      <c r="C55" s="397">
        <v>429</v>
      </c>
      <c r="D55" s="397">
        <v>73</v>
      </c>
      <c r="E55" s="397">
        <v>16</v>
      </c>
      <c r="F55" s="397">
        <v>3</v>
      </c>
      <c r="G55" s="397">
        <v>2813</v>
      </c>
      <c r="H55" s="397">
        <v>430</v>
      </c>
      <c r="I55" s="379">
        <v>249</v>
      </c>
      <c r="J55" s="364">
        <v>76</v>
      </c>
      <c r="K55" s="365">
        <v>25036</v>
      </c>
      <c r="L55" s="366">
        <v>1608</v>
      </c>
      <c r="M55" s="365">
        <v>3</v>
      </c>
      <c r="N55" s="365">
        <v>784</v>
      </c>
      <c r="O55" s="365">
        <v>79</v>
      </c>
      <c r="P55" s="366">
        <v>34</v>
      </c>
      <c r="Q55" s="365">
        <v>11270</v>
      </c>
      <c r="R55" s="365">
        <v>758</v>
      </c>
      <c r="S55" s="365">
        <v>5</v>
      </c>
      <c r="T55" s="365">
        <v>1243</v>
      </c>
      <c r="U55" s="367">
        <v>129</v>
      </c>
      <c r="V55" s="397">
        <v>1</v>
      </c>
      <c r="W55" s="365">
        <v>183</v>
      </c>
      <c r="X55" s="365">
        <v>25</v>
      </c>
      <c r="Y55" s="365" t="s">
        <v>673</v>
      </c>
      <c r="Z55" s="365" t="s">
        <v>673</v>
      </c>
      <c r="AA55" s="365" t="s">
        <v>673</v>
      </c>
      <c r="AB55" s="365">
        <v>1</v>
      </c>
      <c r="AC55" s="365">
        <v>583</v>
      </c>
      <c r="AD55" s="365">
        <v>50</v>
      </c>
      <c r="AE55" s="365">
        <v>17</v>
      </c>
      <c r="AF55" s="365">
        <v>10089</v>
      </c>
      <c r="AG55" s="367">
        <v>749</v>
      </c>
      <c r="AH55" s="364" t="s">
        <v>673</v>
      </c>
      <c r="AI55" s="365" t="s">
        <v>673</v>
      </c>
      <c r="AJ55" s="365" t="s">
        <v>673</v>
      </c>
      <c r="AK55" s="365">
        <v>8</v>
      </c>
      <c r="AL55" s="365">
        <v>1830</v>
      </c>
      <c r="AM55" s="365">
        <v>116</v>
      </c>
      <c r="AN55" s="365" t="s">
        <v>673</v>
      </c>
      <c r="AO55" s="365">
        <v>1</v>
      </c>
      <c r="AP55" s="366">
        <v>3</v>
      </c>
      <c r="AQ55" s="366">
        <v>7</v>
      </c>
      <c r="AR55" s="365">
        <v>1191541</v>
      </c>
      <c r="AS55" s="405">
        <v>254.3</v>
      </c>
      <c r="AT55" s="367">
        <v>3034401</v>
      </c>
      <c r="AU55" s="397">
        <v>10</v>
      </c>
      <c r="AV55" s="365" t="s">
        <v>673</v>
      </c>
      <c r="AW55" s="365" t="s">
        <v>673</v>
      </c>
      <c r="AX55" s="366">
        <v>8</v>
      </c>
      <c r="AY55" s="365">
        <v>2</v>
      </c>
      <c r="AZ55" s="365" t="s">
        <v>673</v>
      </c>
      <c r="BA55" s="365" t="s">
        <v>673</v>
      </c>
      <c r="BB55" s="365" t="s">
        <v>673</v>
      </c>
      <c r="BC55" s="365" t="s">
        <v>673</v>
      </c>
      <c r="BD55" s="365" t="s">
        <v>673</v>
      </c>
      <c r="BE55" s="367">
        <v>78</v>
      </c>
      <c r="BF55" s="76"/>
      <c r="BG55" s="364">
        <v>6</v>
      </c>
      <c r="BH55" s="365">
        <v>26085</v>
      </c>
      <c r="BI55" s="365">
        <v>1</v>
      </c>
      <c r="BJ55" s="366">
        <v>25000</v>
      </c>
      <c r="BK55" s="365">
        <v>8</v>
      </c>
      <c r="BL55" s="365">
        <v>9</v>
      </c>
      <c r="BM55" s="365">
        <v>135424</v>
      </c>
      <c r="BN55" s="365">
        <v>6</v>
      </c>
      <c r="BO55" s="365">
        <v>4851</v>
      </c>
      <c r="BP55" s="365">
        <v>10</v>
      </c>
      <c r="BQ55" s="367">
        <v>59</v>
      </c>
      <c r="BR55" s="76"/>
      <c r="BS55" s="416">
        <v>7</v>
      </c>
      <c r="BT55" s="417">
        <v>5263</v>
      </c>
      <c r="BU55" s="919"/>
      <c r="BV55" s="364">
        <v>71</v>
      </c>
      <c r="BW55" s="365" t="s">
        <v>673</v>
      </c>
      <c r="BX55" s="365">
        <v>5443</v>
      </c>
      <c r="BY55" s="397" t="s">
        <v>673</v>
      </c>
      <c r="BZ55" s="365" t="s">
        <v>673</v>
      </c>
      <c r="CA55" s="365" t="s">
        <v>673</v>
      </c>
      <c r="CB55" s="397">
        <v>3</v>
      </c>
      <c r="CC55" s="365" t="s">
        <v>673</v>
      </c>
      <c r="CD55" s="367">
        <v>84</v>
      </c>
      <c r="CE55" s="76"/>
      <c r="CF55" s="364">
        <v>551</v>
      </c>
      <c r="CG55" s="365">
        <v>95</v>
      </c>
      <c r="CH55" s="365">
        <v>21</v>
      </c>
      <c r="CI55" s="365">
        <v>21</v>
      </c>
      <c r="CJ55" s="365">
        <v>8</v>
      </c>
      <c r="CK55" s="366">
        <v>1</v>
      </c>
      <c r="CL55" s="366">
        <v>6</v>
      </c>
      <c r="CM55" s="365">
        <v>104</v>
      </c>
      <c r="CN55" s="367">
        <v>23265</v>
      </c>
      <c r="CO55" s="76"/>
      <c r="CP55" s="364">
        <v>147</v>
      </c>
      <c r="CQ55" s="366">
        <v>60</v>
      </c>
      <c r="CR55" s="366">
        <v>10</v>
      </c>
      <c r="CS55" s="366">
        <v>16</v>
      </c>
      <c r="CT55" s="366">
        <v>16</v>
      </c>
      <c r="CU55" s="409">
        <v>45</v>
      </c>
      <c r="CV55" s="409" t="s">
        <v>673</v>
      </c>
      <c r="CW55" s="365">
        <v>1376559</v>
      </c>
      <c r="CX55" s="367">
        <v>112369</v>
      </c>
    </row>
    <row r="56" spans="1:102" ht="15.75" customHeight="1" x14ac:dyDescent="0.2">
      <c r="A56" s="925" t="s">
        <v>289</v>
      </c>
      <c r="B56" s="206">
        <v>8</v>
      </c>
      <c r="C56" s="228">
        <v>302</v>
      </c>
      <c r="D56" s="228">
        <v>36</v>
      </c>
      <c r="E56" s="228">
        <v>7</v>
      </c>
      <c r="F56" s="228">
        <v>7</v>
      </c>
      <c r="G56" s="228">
        <v>687</v>
      </c>
      <c r="H56" s="228">
        <v>687</v>
      </c>
      <c r="I56" s="489">
        <v>55</v>
      </c>
      <c r="J56" s="206">
        <v>47</v>
      </c>
      <c r="K56" s="207">
        <v>12288</v>
      </c>
      <c r="L56" s="208">
        <v>1058</v>
      </c>
      <c r="M56" s="207" t="s">
        <v>673</v>
      </c>
      <c r="N56" s="207" t="s">
        <v>673</v>
      </c>
      <c r="O56" s="207" t="s">
        <v>673</v>
      </c>
      <c r="P56" s="208">
        <v>22</v>
      </c>
      <c r="Q56" s="207">
        <v>5774</v>
      </c>
      <c r="R56" s="207">
        <v>553</v>
      </c>
      <c r="S56" s="207">
        <v>1</v>
      </c>
      <c r="T56" s="207">
        <v>68</v>
      </c>
      <c r="U56" s="209">
        <v>14</v>
      </c>
      <c r="V56" s="228" t="s">
        <v>673</v>
      </c>
      <c r="W56" s="207" t="s">
        <v>673</v>
      </c>
      <c r="X56" s="207" t="s">
        <v>673</v>
      </c>
      <c r="Y56" s="207" t="s">
        <v>673</v>
      </c>
      <c r="Z56" s="207" t="s">
        <v>673</v>
      </c>
      <c r="AA56" s="207" t="s">
        <v>673</v>
      </c>
      <c r="AB56" s="207">
        <v>1</v>
      </c>
      <c r="AC56" s="207">
        <v>553</v>
      </c>
      <c r="AD56" s="207">
        <v>56</v>
      </c>
      <c r="AE56" s="207">
        <v>14</v>
      </c>
      <c r="AF56" s="207">
        <v>4799</v>
      </c>
      <c r="AG56" s="209">
        <v>496</v>
      </c>
      <c r="AH56" s="206">
        <v>1</v>
      </c>
      <c r="AI56" s="207">
        <v>14</v>
      </c>
      <c r="AJ56" s="207">
        <v>7</v>
      </c>
      <c r="AK56" s="207">
        <v>3</v>
      </c>
      <c r="AL56" s="207">
        <v>114</v>
      </c>
      <c r="AM56" s="208">
        <v>24</v>
      </c>
      <c r="AN56" s="207" t="s">
        <v>673</v>
      </c>
      <c r="AO56" s="207">
        <v>1</v>
      </c>
      <c r="AP56" s="208">
        <v>3</v>
      </c>
      <c r="AQ56" s="208">
        <v>6</v>
      </c>
      <c r="AR56" s="207">
        <v>768873</v>
      </c>
      <c r="AS56" s="231">
        <v>293.2</v>
      </c>
      <c r="AT56" s="209">
        <v>1333193</v>
      </c>
      <c r="AU56" s="228">
        <v>4</v>
      </c>
      <c r="AV56" s="207" t="s">
        <v>673</v>
      </c>
      <c r="AW56" s="573" t="s">
        <v>673</v>
      </c>
      <c r="AX56" s="208">
        <v>2</v>
      </c>
      <c r="AY56" s="207">
        <v>1</v>
      </c>
      <c r="AZ56" s="207" t="s">
        <v>673</v>
      </c>
      <c r="BA56" s="207" t="s">
        <v>673</v>
      </c>
      <c r="BB56" s="207" t="s">
        <v>673</v>
      </c>
      <c r="BC56" s="207" t="s">
        <v>673</v>
      </c>
      <c r="BD56" s="207">
        <v>1</v>
      </c>
      <c r="BE56" s="209">
        <v>34</v>
      </c>
      <c r="BF56" s="76"/>
      <c r="BG56" s="206">
        <v>9</v>
      </c>
      <c r="BH56" s="207">
        <v>20357.66</v>
      </c>
      <c r="BI56" s="207">
        <v>1</v>
      </c>
      <c r="BJ56" s="208">
        <v>29753.55</v>
      </c>
      <c r="BK56" s="207">
        <v>5</v>
      </c>
      <c r="BL56" s="207">
        <v>5</v>
      </c>
      <c r="BM56" s="207">
        <v>94095.41</v>
      </c>
      <c r="BN56" s="207">
        <v>3</v>
      </c>
      <c r="BO56" s="207">
        <v>4062.25</v>
      </c>
      <c r="BP56" s="207">
        <v>7</v>
      </c>
      <c r="BQ56" s="209">
        <v>32</v>
      </c>
      <c r="BR56" s="76"/>
      <c r="BS56" s="232">
        <f>1+1+1</f>
        <v>3</v>
      </c>
      <c r="BT56" s="233">
        <f>1469+805+702</f>
        <v>2976</v>
      </c>
      <c r="BU56" s="916"/>
      <c r="BV56" s="206">
        <v>38</v>
      </c>
      <c r="BW56" s="207">
        <v>2914</v>
      </c>
      <c r="BX56" s="207">
        <v>2349</v>
      </c>
      <c r="BY56" s="228" t="s">
        <v>673</v>
      </c>
      <c r="BZ56" s="207" t="s">
        <v>673</v>
      </c>
      <c r="CA56" s="207" t="s">
        <v>673</v>
      </c>
      <c r="CB56" s="228">
        <v>1</v>
      </c>
      <c r="CC56" s="207">
        <v>25</v>
      </c>
      <c r="CD56" s="209">
        <v>27</v>
      </c>
      <c r="CE56" s="76"/>
      <c r="CF56" s="206">
        <v>327</v>
      </c>
      <c r="CG56" s="207">
        <v>58</v>
      </c>
      <c r="CH56" s="207">
        <v>13</v>
      </c>
      <c r="CI56" s="207">
        <v>13</v>
      </c>
      <c r="CJ56" s="207">
        <v>6</v>
      </c>
      <c r="CK56" s="208" t="s">
        <v>673</v>
      </c>
      <c r="CL56" s="208">
        <v>5</v>
      </c>
      <c r="CM56" s="207">
        <v>86</v>
      </c>
      <c r="CN56" s="209">
        <v>15107</v>
      </c>
      <c r="CO56" s="76"/>
      <c r="CP56" s="206">
        <v>137</v>
      </c>
      <c r="CQ56" s="208">
        <v>33</v>
      </c>
      <c r="CR56" s="208">
        <v>53</v>
      </c>
      <c r="CS56" s="208">
        <v>8</v>
      </c>
      <c r="CT56" s="208">
        <v>9</v>
      </c>
      <c r="CU56" s="542">
        <v>34</v>
      </c>
      <c r="CV56" s="542">
        <v>0</v>
      </c>
      <c r="CW56" s="207">
        <v>1502836</v>
      </c>
      <c r="CX56" s="209">
        <v>24290</v>
      </c>
    </row>
    <row r="57" spans="1:102" ht="15.75" customHeight="1" x14ac:dyDescent="0.2">
      <c r="A57" s="630" t="s">
        <v>235</v>
      </c>
      <c r="B57" s="364">
        <v>24</v>
      </c>
      <c r="C57" s="397">
        <v>1081</v>
      </c>
      <c r="D57" s="397">
        <v>164</v>
      </c>
      <c r="E57" s="397">
        <v>23</v>
      </c>
      <c r="F57" s="397">
        <v>7</v>
      </c>
      <c r="G57" s="397">
        <v>3753</v>
      </c>
      <c r="H57" s="397">
        <v>706</v>
      </c>
      <c r="I57" s="379">
        <v>386</v>
      </c>
      <c r="J57" s="364">
        <v>51</v>
      </c>
      <c r="K57" s="365">
        <v>22899</v>
      </c>
      <c r="L57" s="366">
        <v>1624</v>
      </c>
      <c r="M57" s="365">
        <v>1</v>
      </c>
      <c r="N57" s="365">
        <v>615</v>
      </c>
      <c r="O57" s="365">
        <v>27</v>
      </c>
      <c r="P57" s="366">
        <v>24</v>
      </c>
      <c r="Q57" s="365">
        <v>10969</v>
      </c>
      <c r="R57" s="365">
        <v>897</v>
      </c>
      <c r="S57" s="365">
        <v>5</v>
      </c>
      <c r="T57" s="365">
        <v>986</v>
      </c>
      <c r="U57" s="367">
        <v>89</v>
      </c>
      <c r="V57" s="397" t="s">
        <v>673</v>
      </c>
      <c r="W57" s="365" t="s">
        <v>673</v>
      </c>
      <c r="X57" s="365" t="s">
        <v>673</v>
      </c>
      <c r="Y57" s="365" t="s">
        <v>673</v>
      </c>
      <c r="Z57" s="365" t="s">
        <v>673</v>
      </c>
      <c r="AA57" s="365" t="s">
        <v>673</v>
      </c>
      <c r="AB57" s="365">
        <v>1</v>
      </c>
      <c r="AC57" s="365">
        <v>911</v>
      </c>
      <c r="AD57" s="365">
        <v>73</v>
      </c>
      <c r="AE57" s="365">
        <v>13</v>
      </c>
      <c r="AF57" s="365">
        <v>10800</v>
      </c>
      <c r="AG57" s="367">
        <v>948</v>
      </c>
      <c r="AH57" s="364" t="s">
        <v>673</v>
      </c>
      <c r="AI57" s="365" t="s">
        <v>673</v>
      </c>
      <c r="AJ57" s="365" t="s">
        <v>673</v>
      </c>
      <c r="AK57" s="365">
        <v>4</v>
      </c>
      <c r="AL57" s="365">
        <v>518</v>
      </c>
      <c r="AM57" s="366">
        <v>48</v>
      </c>
      <c r="AN57" s="365" t="s">
        <v>673</v>
      </c>
      <c r="AO57" s="365" t="s">
        <v>673</v>
      </c>
      <c r="AP57" s="366" t="s">
        <v>673</v>
      </c>
      <c r="AQ57" s="366">
        <v>5</v>
      </c>
      <c r="AR57" s="365">
        <v>1401633</v>
      </c>
      <c r="AS57" s="405">
        <v>335.6</v>
      </c>
      <c r="AT57" s="367">
        <v>2880063</v>
      </c>
      <c r="AU57" s="397">
        <v>7</v>
      </c>
      <c r="AV57" s="365" t="s">
        <v>673</v>
      </c>
      <c r="AW57" s="365" t="s">
        <v>673</v>
      </c>
      <c r="AX57" s="366">
        <v>5</v>
      </c>
      <c r="AY57" s="365">
        <v>2</v>
      </c>
      <c r="AZ57" s="365" t="s">
        <v>673</v>
      </c>
      <c r="BA57" s="365" t="s">
        <v>673</v>
      </c>
      <c r="BB57" s="365" t="s">
        <v>673</v>
      </c>
      <c r="BC57" s="365" t="s">
        <v>673</v>
      </c>
      <c r="BD57" s="365" t="s">
        <v>673</v>
      </c>
      <c r="BE57" s="367" t="s">
        <v>673</v>
      </c>
      <c r="BF57" s="76"/>
      <c r="BG57" s="364">
        <v>14</v>
      </c>
      <c r="BH57" s="365">
        <v>35448</v>
      </c>
      <c r="BI57" s="365">
        <v>1</v>
      </c>
      <c r="BJ57" s="366">
        <v>52545</v>
      </c>
      <c r="BK57" s="365">
        <v>9</v>
      </c>
      <c r="BL57" s="365">
        <v>10</v>
      </c>
      <c r="BM57" s="365">
        <v>99498</v>
      </c>
      <c r="BN57" s="365">
        <v>8</v>
      </c>
      <c r="BO57" s="365">
        <v>4378</v>
      </c>
      <c r="BP57" s="365">
        <v>12</v>
      </c>
      <c r="BQ57" s="367">
        <v>42</v>
      </c>
      <c r="BR57" s="76"/>
      <c r="BS57" s="407">
        <v>2</v>
      </c>
      <c r="BT57" s="408">
        <v>1500</v>
      </c>
      <c r="BU57" s="916"/>
      <c r="BV57" s="364">
        <v>97</v>
      </c>
      <c r="BW57" s="365">
        <v>3930</v>
      </c>
      <c r="BX57" s="365">
        <v>3834</v>
      </c>
      <c r="BY57" s="397">
        <v>4</v>
      </c>
      <c r="BZ57" s="365">
        <v>90</v>
      </c>
      <c r="CA57" s="365">
        <v>67</v>
      </c>
      <c r="CB57" s="397">
        <v>16</v>
      </c>
      <c r="CC57" s="365">
        <v>662</v>
      </c>
      <c r="CD57" s="367">
        <v>637</v>
      </c>
      <c r="CE57" s="76"/>
      <c r="CF57" s="364">
        <v>485</v>
      </c>
      <c r="CG57" s="365">
        <v>77</v>
      </c>
      <c r="CH57" s="365">
        <v>18</v>
      </c>
      <c r="CI57" s="365">
        <v>18</v>
      </c>
      <c r="CJ57" s="365">
        <v>5</v>
      </c>
      <c r="CK57" s="366">
        <v>4</v>
      </c>
      <c r="CL57" s="366">
        <v>5</v>
      </c>
      <c r="CM57" s="365">
        <v>158</v>
      </c>
      <c r="CN57" s="367">
        <v>23849</v>
      </c>
      <c r="CO57" s="76"/>
      <c r="CP57" s="364">
        <v>209</v>
      </c>
      <c r="CQ57" s="366">
        <v>44</v>
      </c>
      <c r="CR57" s="366">
        <v>6</v>
      </c>
      <c r="CS57" s="366">
        <v>96</v>
      </c>
      <c r="CT57" s="366">
        <v>57</v>
      </c>
      <c r="CU57" s="409">
        <v>6</v>
      </c>
      <c r="CV57" s="409">
        <v>0</v>
      </c>
      <c r="CW57" s="365">
        <v>1425888.03</v>
      </c>
      <c r="CX57" s="367">
        <v>53763.37</v>
      </c>
    </row>
    <row r="58" spans="1:102" ht="15.75" customHeight="1" x14ac:dyDescent="0.2">
      <c r="A58" s="925" t="s">
        <v>280</v>
      </c>
      <c r="B58" s="286">
        <v>5</v>
      </c>
      <c r="C58" s="320">
        <v>261</v>
      </c>
      <c r="D58" s="320">
        <v>29</v>
      </c>
      <c r="E58" s="320">
        <v>36</v>
      </c>
      <c r="F58" s="320">
        <v>12</v>
      </c>
      <c r="G58" s="320">
        <v>5960</v>
      </c>
      <c r="H58" s="320">
        <v>1072</v>
      </c>
      <c r="I58" s="331">
        <v>580</v>
      </c>
      <c r="J58" s="286">
        <v>59</v>
      </c>
      <c r="K58" s="288">
        <v>26597</v>
      </c>
      <c r="L58" s="294">
        <v>1548</v>
      </c>
      <c r="M58" s="288">
        <v>1</v>
      </c>
      <c r="N58" s="288">
        <v>561</v>
      </c>
      <c r="O58" s="288">
        <v>31</v>
      </c>
      <c r="P58" s="294">
        <v>29</v>
      </c>
      <c r="Q58" s="288">
        <v>11761</v>
      </c>
      <c r="R58" s="288">
        <v>897</v>
      </c>
      <c r="S58" s="288">
        <v>3</v>
      </c>
      <c r="T58" s="288">
        <v>1157</v>
      </c>
      <c r="U58" s="290">
        <v>97</v>
      </c>
      <c r="V58" s="320" t="s">
        <v>673</v>
      </c>
      <c r="W58" s="288" t="s">
        <v>673</v>
      </c>
      <c r="X58" s="288" t="s">
        <v>673</v>
      </c>
      <c r="Y58" s="288" t="s">
        <v>673</v>
      </c>
      <c r="Z58" s="288" t="s">
        <v>673</v>
      </c>
      <c r="AA58" s="288" t="s">
        <v>673</v>
      </c>
      <c r="AB58" s="288" t="s">
        <v>673</v>
      </c>
      <c r="AC58" s="288" t="s">
        <v>673</v>
      </c>
      <c r="AD58" s="288" t="s">
        <v>673</v>
      </c>
      <c r="AE58" s="288">
        <v>13</v>
      </c>
      <c r="AF58" s="288">
        <v>14560</v>
      </c>
      <c r="AG58" s="290">
        <v>1008</v>
      </c>
      <c r="AH58" s="286" t="s">
        <v>673</v>
      </c>
      <c r="AI58" s="288" t="s">
        <v>673</v>
      </c>
      <c r="AJ58" s="288" t="s">
        <v>673</v>
      </c>
      <c r="AK58" s="288">
        <v>3</v>
      </c>
      <c r="AL58" s="288">
        <v>121</v>
      </c>
      <c r="AM58" s="294">
        <v>32</v>
      </c>
      <c r="AN58" s="288" t="s">
        <v>673</v>
      </c>
      <c r="AO58" s="288" t="s">
        <v>673</v>
      </c>
      <c r="AP58" s="294">
        <v>4</v>
      </c>
      <c r="AQ58" s="294">
        <v>4</v>
      </c>
      <c r="AR58" s="288">
        <v>802959</v>
      </c>
      <c r="AS58" s="326">
        <v>156.9</v>
      </c>
      <c r="AT58" s="290">
        <v>1986737</v>
      </c>
      <c r="AU58" s="320">
        <v>12</v>
      </c>
      <c r="AV58" s="288">
        <v>1</v>
      </c>
      <c r="AW58" s="288" t="s">
        <v>757</v>
      </c>
      <c r="AX58" s="294">
        <v>8</v>
      </c>
      <c r="AY58" s="288">
        <v>3</v>
      </c>
      <c r="AZ58" s="288" t="s">
        <v>673</v>
      </c>
      <c r="BA58" s="288" t="s">
        <v>673</v>
      </c>
      <c r="BB58" s="288" t="s">
        <v>673</v>
      </c>
      <c r="BC58" s="288" t="s">
        <v>673</v>
      </c>
      <c r="BD58" s="288" t="s">
        <v>673</v>
      </c>
      <c r="BE58" s="290">
        <v>41</v>
      </c>
      <c r="BF58" s="76"/>
      <c r="BG58" s="286">
        <v>8</v>
      </c>
      <c r="BH58" s="288">
        <v>18950</v>
      </c>
      <c r="BI58" s="288">
        <v>1</v>
      </c>
      <c r="BJ58" s="294">
        <v>16822</v>
      </c>
      <c r="BK58" s="288">
        <v>2</v>
      </c>
      <c r="BL58" s="288">
        <v>4</v>
      </c>
      <c r="BM58" s="288">
        <v>76185</v>
      </c>
      <c r="BN58" s="288">
        <v>3</v>
      </c>
      <c r="BO58" s="288">
        <v>4527</v>
      </c>
      <c r="BP58" s="288">
        <v>5</v>
      </c>
      <c r="BQ58" s="290">
        <v>39</v>
      </c>
      <c r="BR58" s="76"/>
      <c r="BS58" s="327">
        <v>4</v>
      </c>
      <c r="BT58" s="328">
        <v>2987</v>
      </c>
      <c r="BU58" s="917"/>
      <c r="BV58" s="286" t="s">
        <v>673</v>
      </c>
      <c r="BW58" s="288" t="s">
        <v>673</v>
      </c>
      <c r="BX58" s="288" t="s">
        <v>673</v>
      </c>
      <c r="BY58" s="320">
        <v>108</v>
      </c>
      <c r="BZ58" s="288">
        <v>5327</v>
      </c>
      <c r="CA58" s="288">
        <v>5344</v>
      </c>
      <c r="CB58" s="320">
        <v>8</v>
      </c>
      <c r="CC58" s="288">
        <v>295</v>
      </c>
      <c r="CD58" s="290">
        <v>313</v>
      </c>
      <c r="CE58" s="76"/>
      <c r="CF58" s="286">
        <v>460</v>
      </c>
      <c r="CG58" s="288">
        <v>82</v>
      </c>
      <c r="CH58" s="288">
        <v>18</v>
      </c>
      <c r="CI58" s="288">
        <v>16</v>
      </c>
      <c r="CJ58" s="288">
        <v>4</v>
      </c>
      <c r="CK58" s="294">
        <v>5</v>
      </c>
      <c r="CL58" s="294">
        <v>2</v>
      </c>
      <c r="CM58" s="288">
        <v>119</v>
      </c>
      <c r="CN58" s="290">
        <v>26730</v>
      </c>
      <c r="CO58" s="76"/>
      <c r="CP58" s="286">
        <v>120</v>
      </c>
      <c r="CQ58" s="294">
        <v>20</v>
      </c>
      <c r="CR58" s="294">
        <v>3</v>
      </c>
      <c r="CS58" s="294">
        <v>64</v>
      </c>
      <c r="CT58" s="294">
        <v>14</v>
      </c>
      <c r="CU58" s="330">
        <v>19</v>
      </c>
      <c r="CV58" s="330" t="s">
        <v>673</v>
      </c>
      <c r="CW58" s="207">
        <v>1597405.13</v>
      </c>
      <c r="CX58" s="209">
        <v>33653.1</v>
      </c>
    </row>
    <row r="59" spans="1:102" ht="15.75" customHeight="1" x14ac:dyDescent="0.2">
      <c r="A59" s="630" t="s">
        <v>281</v>
      </c>
      <c r="B59" s="364">
        <v>1</v>
      </c>
      <c r="C59" s="397">
        <v>25</v>
      </c>
      <c r="D59" s="397">
        <v>6</v>
      </c>
      <c r="E59" s="397">
        <v>16</v>
      </c>
      <c r="F59" s="397">
        <v>4</v>
      </c>
      <c r="G59" s="397">
        <v>1562</v>
      </c>
      <c r="H59" s="397">
        <v>212</v>
      </c>
      <c r="I59" s="379">
        <v>242</v>
      </c>
      <c r="J59" s="364">
        <v>39</v>
      </c>
      <c r="K59" s="365">
        <v>15388</v>
      </c>
      <c r="L59" s="366">
        <v>1161</v>
      </c>
      <c r="M59" s="365">
        <v>2</v>
      </c>
      <c r="N59" s="365">
        <v>952</v>
      </c>
      <c r="O59" s="365">
        <v>66</v>
      </c>
      <c r="P59" s="366">
        <v>17</v>
      </c>
      <c r="Q59" s="365">
        <v>5762</v>
      </c>
      <c r="R59" s="365">
        <v>586</v>
      </c>
      <c r="S59" s="365">
        <v>9</v>
      </c>
      <c r="T59" s="365">
        <v>3669</v>
      </c>
      <c r="U59" s="367">
        <v>270</v>
      </c>
      <c r="V59" s="397">
        <v>2</v>
      </c>
      <c r="W59" s="365">
        <v>195</v>
      </c>
      <c r="X59" s="365">
        <v>44</v>
      </c>
      <c r="Y59" s="365" t="s">
        <v>673</v>
      </c>
      <c r="Z59" s="365" t="s">
        <v>673</v>
      </c>
      <c r="AA59" s="365" t="s">
        <v>673</v>
      </c>
      <c r="AB59" s="365">
        <v>1</v>
      </c>
      <c r="AC59" s="365">
        <v>833</v>
      </c>
      <c r="AD59" s="365">
        <v>72</v>
      </c>
      <c r="AE59" s="365">
        <v>15</v>
      </c>
      <c r="AF59" s="365">
        <v>9982</v>
      </c>
      <c r="AG59" s="367" t="s">
        <v>770</v>
      </c>
      <c r="AH59" s="364">
        <v>1</v>
      </c>
      <c r="AI59" s="365">
        <v>29</v>
      </c>
      <c r="AJ59" s="365">
        <v>8</v>
      </c>
      <c r="AK59" s="365">
        <v>3</v>
      </c>
      <c r="AL59" s="365">
        <v>581</v>
      </c>
      <c r="AM59" s="366" t="s">
        <v>770</v>
      </c>
      <c r="AN59" s="365" t="s">
        <v>673</v>
      </c>
      <c r="AO59" s="365" t="s">
        <v>673</v>
      </c>
      <c r="AP59" s="366">
        <v>9</v>
      </c>
      <c r="AQ59" s="366">
        <v>7</v>
      </c>
      <c r="AR59" s="365">
        <v>1137302</v>
      </c>
      <c r="AS59" s="405">
        <f>AR59/328077*100</f>
        <v>346.65703478146901</v>
      </c>
      <c r="AT59" s="929">
        <v>2327815</v>
      </c>
      <c r="AU59" s="397">
        <f>SUM(AV59:BD59)</f>
        <v>12</v>
      </c>
      <c r="AV59" s="365" t="s">
        <v>673</v>
      </c>
      <c r="AW59" s="365">
        <v>1</v>
      </c>
      <c r="AX59" s="366">
        <v>5</v>
      </c>
      <c r="AY59" s="365">
        <v>3</v>
      </c>
      <c r="AZ59" s="365" t="s">
        <v>673</v>
      </c>
      <c r="BA59" s="365">
        <v>1</v>
      </c>
      <c r="BB59" s="365">
        <v>1</v>
      </c>
      <c r="BC59" s="365" t="s">
        <v>673</v>
      </c>
      <c r="BD59" s="365">
        <v>1</v>
      </c>
      <c r="BE59" s="367">
        <v>40</v>
      </c>
      <c r="BF59" s="76"/>
      <c r="BG59" s="364">
        <v>3</v>
      </c>
      <c r="BH59" s="365">
        <v>26943</v>
      </c>
      <c r="BI59" s="365">
        <v>1</v>
      </c>
      <c r="BJ59" s="366">
        <v>39935</v>
      </c>
      <c r="BK59" s="365">
        <v>2</v>
      </c>
      <c r="BL59" s="365">
        <v>2</v>
      </c>
      <c r="BM59" s="365">
        <v>47190</v>
      </c>
      <c r="BN59" s="365">
        <v>4</v>
      </c>
      <c r="BO59" s="365">
        <v>3509</v>
      </c>
      <c r="BP59" s="365">
        <v>3</v>
      </c>
      <c r="BQ59" s="367">
        <v>28</v>
      </c>
      <c r="BR59" s="76"/>
      <c r="BS59" s="416">
        <v>4</v>
      </c>
      <c r="BT59" s="417">
        <v>1085</v>
      </c>
      <c r="BU59" s="916"/>
      <c r="BV59" s="364">
        <v>86</v>
      </c>
      <c r="BW59" s="365">
        <v>4444</v>
      </c>
      <c r="BX59" s="365">
        <v>3949</v>
      </c>
      <c r="BY59" s="397">
        <v>6</v>
      </c>
      <c r="BZ59" s="365">
        <v>224</v>
      </c>
      <c r="CA59" s="365">
        <v>134</v>
      </c>
      <c r="CB59" s="397">
        <v>6</v>
      </c>
      <c r="CC59" s="365">
        <v>141</v>
      </c>
      <c r="CD59" s="367">
        <v>92</v>
      </c>
      <c r="CE59" s="76"/>
      <c r="CF59" s="364">
        <v>366</v>
      </c>
      <c r="CG59" s="365">
        <v>72</v>
      </c>
      <c r="CH59" s="365">
        <v>15</v>
      </c>
      <c r="CI59" s="365">
        <v>14</v>
      </c>
      <c r="CJ59" s="365">
        <v>4</v>
      </c>
      <c r="CK59" s="366">
        <v>0</v>
      </c>
      <c r="CL59" s="366">
        <v>4</v>
      </c>
      <c r="CM59" s="365">
        <v>88</v>
      </c>
      <c r="CN59" s="367">
        <v>18788</v>
      </c>
      <c r="CO59" s="76"/>
      <c r="CP59" s="364">
        <v>184</v>
      </c>
      <c r="CQ59" s="366">
        <v>9</v>
      </c>
      <c r="CR59" s="366">
        <v>4</v>
      </c>
      <c r="CS59" s="366">
        <v>146</v>
      </c>
      <c r="CT59" s="366">
        <v>13</v>
      </c>
      <c r="CU59" s="409">
        <v>12</v>
      </c>
      <c r="CV59" s="409" t="s">
        <v>673</v>
      </c>
      <c r="CW59" s="365">
        <v>1293145</v>
      </c>
      <c r="CX59" s="367">
        <v>21647</v>
      </c>
    </row>
    <row r="60" spans="1:102" ht="15.75" customHeight="1" x14ac:dyDescent="0.2">
      <c r="A60" s="925" t="s">
        <v>287</v>
      </c>
      <c r="B60" s="286" t="s">
        <v>673</v>
      </c>
      <c r="C60" s="320" t="s">
        <v>673</v>
      </c>
      <c r="D60" s="320" t="s">
        <v>673</v>
      </c>
      <c r="E60" s="320">
        <v>12</v>
      </c>
      <c r="F60" s="228">
        <v>3</v>
      </c>
      <c r="G60" s="320">
        <v>1869</v>
      </c>
      <c r="H60" s="228">
        <v>200</v>
      </c>
      <c r="I60" s="331">
        <v>233</v>
      </c>
      <c r="J60" s="286">
        <v>46</v>
      </c>
      <c r="K60" s="288">
        <v>16880</v>
      </c>
      <c r="L60" s="294">
        <v>1151</v>
      </c>
      <c r="M60" s="288">
        <v>1</v>
      </c>
      <c r="N60" s="288">
        <v>419</v>
      </c>
      <c r="O60" s="288">
        <v>20</v>
      </c>
      <c r="P60" s="294">
        <v>17</v>
      </c>
      <c r="Q60" s="288">
        <v>7470</v>
      </c>
      <c r="R60" s="288">
        <v>540</v>
      </c>
      <c r="S60" s="288">
        <v>3</v>
      </c>
      <c r="T60" s="288">
        <v>1082</v>
      </c>
      <c r="U60" s="290">
        <v>61</v>
      </c>
      <c r="V60" s="320" t="s">
        <v>673</v>
      </c>
      <c r="W60" s="288" t="s">
        <v>673</v>
      </c>
      <c r="X60" s="288" t="s">
        <v>673</v>
      </c>
      <c r="Y60" s="288" t="s">
        <v>673</v>
      </c>
      <c r="Z60" s="288" t="s">
        <v>673</v>
      </c>
      <c r="AA60" s="288" t="s">
        <v>673</v>
      </c>
      <c r="AB60" s="288">
        <v>2</v>
      </c>
      <c r="AC60" s="288">
        <v>1422</v>
      </c>
      <c r="AD60" s="288">
        <v>130</v>
      </c>
      <c r="AE60" s="288">
        <v>10</v>
      </c>
      <c r="AF60" s="288">
        <v>6222</v>
      </c>
      <c r="AG60" s="290">
        <v>563</v>
      </c>
      <c r="AH60" s="286" t="s">
        <v>673</v>
      </c>
      <c r="AI60" s="288" t="s">
        <v>673</v>
      </c>
      <c r="AJ60" s="288" t="s">
        <v>673</v>
      </c>
      <c r="AK60" s="288">
        <v>2</v>
      </c>
      <c r="AL60" s="288">
        <v>108</v>
      </c>
      <c r="AM60" s="294">
        <v>20</v>
      </c>
      <c r="AN60" s="288" t="s">
        <v>673</v>
      </c>
      <c r="AO60" s="288" t="s">
        <v>673</v>
      </c>
      <c r="AP60" s="294">
        <v>3</v>
      </c>
      <c r="AQ60" s="294">
        <v>5</v>
      </c>
      <c r="AR60" s="288">
        <v>836177</v>
      </c>
      <c r="AS60" s="326">
        <v>274</v>
      </c>
      <c r="AT60" s="290">
        <v>1487920</v>
      </c>
      <c r="AU60" s="228">
        <v>1</v>
      </c>
      <c r="AV60" s="288" t="s">
        <v>673</v>
      </c>
      <c r="AW60" s="288" t="s">
        <v>673</v>
      </c>
      <c r="AX60" s="294" t="s">
        <v>673</v>
      </c>
      <c r="AY60" s="288">
        <v>1</v>
      </c>
      <c r="AZ60" s="288" t="s">
        <v>673</v>
      </c>
      <c r="BA60" s="288" t="s">
        <v>673</v>
      </c>
      <c r="BB60" s="288" t="s">
        <v>673</v>
      </c>
      <c r="BC60" s="288" t="s">
        <v>673</v>
      </c>
      <c r="BD60" s="288" t="s">
        <v>673</v>
      </c>
      <c r="BE60" s="290" t="s">
        <v>673</v>
      </c>
      <c r="BF60" s="76"/>
      <c r="BG60" s="286">
        <v>13</v>
      </c>
      <c r="BH60" s="288">
        <v>21966</v>
      </c>
      <c r="BI60" s="288" t="s">
        <v>673</v>
      </c>
      <c r="BJ60" s="294" t="s">
        <v>673</v>
      </c>
      <c r="BK60" s="288">
        <v>3</v>
      </c>
      <c r="BL60" s="288">
        <v>4</v>
      </c>
      <c r="BM60" s="288">
        <v>65321</v>
      </c>
      <c r="BN60" s="288">
        <v>1</v>
      </c>
      <c r="BO60" s="288">
        <v>395</v>
      </c>
      <c r="BP60" s="288">
        <v>6</v>
      </c>
      <c r="BQ60" s="290">
        <v>21</v>
      </c>
      <c r="BR60" s="76"/>
      <c r="BS60" s="327">
        <v>9</v>
      </c>
      <c r="BT60" s="328">
        <v>4224</v>
      </c>
      <c r="BU60" s="917"/>
      <c r="BV60" s="286" t="s">
        <v>673</v>
      </c>
      <c r="BW60" s="288" t="s">
        <v>673</v>
      </c>
      <c r="BX60" s="288" t="s">
        <v>673</v>
      </c>
      <c r="BY60" s="320">
        <v>96</v>
      </c>
      <c r="BZ60" s="288">
        <v>1022</v>
      </c>
      <c r="CA60" s="288">
        <v>4528</v>
      </c>
      <c r="CB60" s="320">
        <v>1</v>
      </c>
      <c r="CC60" s="288">
        <v>15</v>
      </c>
      <c r="CD60" s="290">
        <v>13</v>
      </c>
      <c r="CE60" s="76"/>
      <c r="CF60" s="286">
        <v>429</v>
      </c>
      <c r="CG60" s="288">
        <v>78</v>
      </c>
      <c r="CH60" s="288">
        <v>20</v>
      </c>
      <c r="CI60" s="288">
        <v>20</v>
      </c>
      <c r="CJ60" s="288">
        <v>5</v>
      </c>
      <c r="CK60" s="294" t="s">
        <v>673</v>
      </c>
      <c r="CL60" s="294">
        <v>7</v>
      </c>
      <c r="CM60" s="288">
        <v>141</v>
      </c>
      <c r="CN60" s="290">
        <v>21016</v>
      </c>
      <c r="CO60" s="76"/>
      <c r="CP60" s="286">
        <v>415</v>
      </c>
      <c r="CQ60" s="294">
        <v>43</v>
      </c>
      <c r="CR60" s="294">
        <v>4</v>
      </c>
      <c r="CS60" s="294">
        <v>318</v>
      </c>
      <c r="CT60" s="294">
        <v>20</v>
      </c>
      <c r="CU60" s="330">
        <v>30</v>
      </c>
      <c r="CV60" s="330">
        <v>0</v>
      </c>
      <c r="CW60" s="288">
        <v>1017292</v>
      </c>
      <c r="CX60" s="290">
        <v>75547</v>
      </c>
    </row>
    <row r="61" spans="1:102" ht="15.75" customHeight="1" x14ac:dyDescent="0.2">
      <c r="A61" s="630" t="s">
        <v>384</v>
      </c>
      <c r="B61" s="376">
        <v>1</v>
      </c>
      <c r="C61" s="365">
        <v>8</v>
      </c>
      <c r="D61" s="365">
        <v>3</v>
      </c>
      <c r="E61" s="365">
        <v>33</v>
      </c>
      <c r="F61" s="365">
        <v>6</v>
      </c>
      <c r="G61" s="365">
        <v>2499</v>
      </c>
      <c r="H61" s="365">
        <v>2065</v>
      </c>
      <c r="I61" s="367">
        <v>280</v>
      </c>
      <c r="J61" s="364">
        <v>69</v>
      </c>
      <c r="K61" s="365">
        <v>18977</v>
      </c>
      <c r="L61" s="366">
        <v>1328</v>
      </c>
      <c r="M61" s="365">
        <v>5</v>
      </c>
      <c r="N61" s="365">
        <v>1158</v>
      </c>
      <c r="O61" s="365">
        <v>82</v>
      </c>
      <c r="P61" s="366">
        <v>40</v>
      </c>
      <c r="Q61" s="366">
        <v>8660</v>
      </c>
      <c r="R61" s="366">
        <v>754</v>
      </c>
      <c r="S61" s="366">
        <v>12</v>
      </c>
      <c r="T61" s="366">
        <v>1631</v>
      </c>
      <c r="U61" s="367">
        <v>135</v>
      </c>
      <c r="V61" s="397" t="s">
        <v>673</v>
      </c>
      <c r="W61" s="365" t="s">
        <v>673</v>
      </c>
      <c r="X61" s="365" t="s">
        <v>673</v>
      </c>
      <c r="Y61" s="365" t="s">
        <v>673</v>
      </c>
      <c r="Z61" s="365" t="s">
        <v>673</v>
      </c>
      <c r="AA61" s="365" t="s">
        <v>673</v>
      </c>
      <c r="AB61" s="365">
        <v>1</v>
      </c>
      <c r="AC61" s="365">
        <v>712</v>
      </c>
      <c r="AD61" s="366">
        <v>93</v>
      </c>
      <c r="AE61" s="365">
        <v>18</v>
      </c>
      <c r="AF61" s="365">
        <v>10335</v>
      </c>
      <c r="AG61" s="379">
        <v>951</v>
      </c>
      <c r="AH61" s="364" t="s">
        <v>673</v>
      </c>
      <c r="AI61" s="365" t="s">
        <v>673</v>
      </c>
      <c r="AJ61" s="366" t="s">
        <v>673</v>
      </c>
      <c r="AK61" s="366">
        <v>3</v>
      </c>
      <c r="AL61" s="366">
        <v>1524</v>
      </c>
      <c r="AM61" s="366">
        <v>124</v>
      </c>
      <c r="AN61" s="366" t="s">
        <v>673</v>
      </c>
      <c r="AO61" s="365" t="s">
        <v>673</v>
      </c>
      <c r="AP61" s="365">
        <v>3</v>
      </c>
      <c r="AQ61" s="366">
        <v>2</v>
      </c>
      <c r="AR61" s="365">
        <v>1267095</v>
      </c>
      <c r="AS61" s="405">
        <v>302.39999999999998</v>
      </c>
      <c r="AT61" s="930">
        <v>1891328</v>
      </c>
      <c r="AU61" s="397">
        <v>6</v>
      </c>
      <c r="AV61" s="365" t="s">
        <v>673</v>
      </c>
      <c r="AW61" s="365" t="s">
        <v>673</v>
      </c>
      <c r="AX61" s="366">
        <v>4</v>
      </c>
      <c r="AY61" s="365">
        <v>1</v>
      </c>
      <c r="AZ61" s="365" t="s">
        <v>673</v>
      </c>
      <c r="BA61" s="365" t="s">
        <v>673</v>
      </c>
      <c r="BB61" s="365" t="s">
        <v>673</v>
      </c>
      <c r="BC61" s="365" t="s">
        <v>673</v>
      </c>
      <c r="BD61" s="365">
        <v>1</v>
      </c>
      <c r="BE61" s="367">
        <v>24</v>
      </c>
      <c r="BF61" s="76"/>
      <c r="BG61" s="364">
        <v>8</v>
      </c>
      <c r="BH61" s="365">
        <v>21857</v>
      </c>
      <c r="BI61" s="365">
        <v>3</v>
      </c>
      <c r="BJ61" s="366">
        <v>102477</v>
      </c>
      <c r="BK61" s="365">
        <v>1</v>
      </c>
      <c r="BL61" s="365">
        <v>1</v>
      </c>
      <c r="BM61" s="365">
        <v>22000</v>
      </c>
      <c r="BN61" s="365">
        <v>5</v>
      </c>
      <c r="BO61" s="365">
        <v>5172</v>
      </c>
      <c r="BP61" s="365">
        <v>11</v>
      </c>
      <c r="BQ61" s="367">
        <v>54</v>
      </c>
      <c r="BR61" s="76"/>
      <c r="BS61" s="407">
        <v>2</v>
      </c>
      <c r="BT61" s="408">
        <v>2979</v>
      </c>
      <c r="BU61" s="920"/>
      <c r="BV61" s="364" t="s">
        <v>673</v>
      </c>
      <c r="BW61" s="365" t="s">
        <v>673</v>
      </c>
      <c r="BX61" s="365" t="s">
        <v>673</v>
      </c>
      <c r="BY61" s="397" t="s">
        <v>673</v>
      </c>
      <c r="BZ61" s="365" t="s">
        <v>673</v>
      </c>
      <c r="CA61" s="365" t="s">
        <v>673</v>
      </c>
      <c r="CB61" s="397">
        <v>96</v>
      </c>
      <c r="CC61" s="365">
        <v>6179</v>
      </c>
      <c r="CD61" s="367">
        <v>5881</v>
      </c>
      <c r="CE61" s="76"/>
      <c r="CF61" s="376">
        <v>497</v>
      </c>
      <c r="CG61" s="365">
        <v>62</v>
      </c>
      <c r="CH61" s="365">
        <v>14</v>
      </c>
      <c r="CI61" s="365">
        <v>13</v>
      </c>
      <c r="CJ61" s="365">
        <v>3</v>
      </c>
      <c r="CK61" s="365" t="s">
        <v>673</v>
      </c>
      <c r="CL61" s="403">
        <v>18</v>
      </c>
      <c r="CM61" s="365">
        <v>93</v>
      </c>
      <c r="CN61" s="367">
        <v>23477</v>
      </c>
      <c r="CO61" s="76"/>
      <c r="CP61" s="376">
        <v>148</v>
      </c>
      <c r="CQ61" s="365">
        <v>16</v>
      </c>
      <c r="CR61" s="365">
        <v>2</v>
      </c>
      <c r="CS61" s="365">
        <v>67</v>
      </c>
      <c r="CT61" s="365">
        <v>43</v>
      </c>
      <c r="CU61" s="403">
        <v>20</v>
      </c>
      <c r="CV61" s="403" t="s">
        <v>673</v>
      </c>
      <c r="CW61" s="365">
        <v>1825767.79</v>
      </c>
      <c r="CX61" s="367">
        <v>110900.19</v>
      </c>
    </row>
    <row r="62" spans="1:102" ht="15.75" customHeight="1" x14ac:dyDescent="0.2">
      <c r="A62" s="925" t="s">
        <v>698</v>
      </c>
      <c r="B62" s="303">
        <v>2</v>
      </c>
      <c r="C62" s="288">
        <v>47</v>
      </c>
      <c r="D62" s="288">
        <v>11</v>
      </c>
      <c r="E62" s="288">
        <v>26</v>
      </c>
      <c r="F62" s="288">
        <v>21</v>
      </c>
      <c r="G62" s="288">
        <v>3003</v>
      </c>
      <c r="H62" s="288">
        <v>1743</v>
      </c>
      <c r="I62" s="290">
        <v>328</v>
      </c>
      <c r="J62" s="286">
        <v>44</v>
      </c>
      <c r="K62" s="288">
        <v>13615</v>
      </c>
      <c r="L62" s="294">
        <v>917</v>
      </c>
      <c r="M62" s="294">
        <v>1</v>
      </c>
      <c r="N62" s="288">
        <v>39</v>
      </c>
      <c r="O62" s="288">
        <v>20</v>
      </c>
      <c r="P62" s="294">
        <v>24</v>
      </c>
      <c r="Q62" s="294">
        <v>6166</v>
      </c>
      <c r="R62" s="288">
        <v>517</v>
      </c>
      <c r="S62" s="288">
        <v>3</v>
      </c>
      <c r="T62" s="288">
        <v>547</v>
      </c>
      <c r="U62" s="290">
        <v>53</v>
      </c>
      <c r="V62" s="320">
        <v>2</v>
      </c>
      <c r="W62" s="288">
        <v>52</v>
      </c>
      <c r="X62" s="320">
        <v>28</v>
      </c>
      <c r="Y62" s="288">
        <v>0</v>
      </c>
      <c r="Z62" s="288">
        <v>0</v>
      </c>
      <c r="AA62" s="320">
        <v>0</v>
      </c>
      <c r="AB62" s="288">
        <v>0</v>
      </c>
      <c r="AC62" s="288">
        <v>0</v>
      </c>
      <c r="AD62" s="93">
        <v>0</v>
      </c>
      <c r="AE62" s="288">
        <v>12</v>
      </c>
      <c r="AF62" s="288">
        <v>6304</v>
      </c>
      <c r="AG62" s="290">
        <v>597</v>
      </c>
      <c r="AH62" s="286">
        <v>0</v>
      </c>
      <c r="AI62" s="288">
        <v>0</v>
      </c>
      <c r="AJ62" s="288">
        <v>0</v>
      </c>
      <c r="AK62" s="288">
        <v>2</v>
      </c>
      <c r="AL62" s="288">
        <v>313</v>
      </c>
      <c r="AM62" s="294">
        <v>65</v>
      </c>
      <c r="AN62" s="288" t="s">
        <v>673</v>
      </c>
      <c r="AO62" s="288" t="s">
        <v>673</v>
      </c>
      <c r="AP62" s="288">
        <v>2</v>
      </c>
      <c r="AQ62" s="294">
        <v>1</v>
      </c>
      <c r="AR62" s="288">
        <v>591524</v>
      </c>
      <c r="AS62" s="287">
        <v>236.7</v>
      </c>
      <c r="AT62" s="290">
        <v>1047371</v>
      </c>
      <c r="AU62" s="320" t="s">
        <v>673</v>
      </c>
      <c r="AV62" s="288" t="s">
        <v>673</v>
      </c>
      <c r="AW62" s="288" t="s">
        <v>673</v>
      </c>
      <c r="AX62" s="288">
        <v>4</v>
      </c>
      <c r="AY62" s="288" t="s">
        <v>673</v>
      </c>
      <c r="AZ62" s="288" t="s">
        <v>673</v>
      </c>
      <c r="BA62" s="288" t="s">
        <v>673</v>
      </c>
      <c r="BB62" s="288" t="s">
        <v>673</v>
      </c>
      <c r="BC62" s="288">
        <v>1</v>
      </c>
      <c r="BD62" s="288">
        <v>1</v>
      </c>
      <c r="BE62" s="290" t="s">
        <v>673</v>
      </c>
      <c r="BF62" s="76"/>
      <c r="BG62" s="303">
        <v>7</v>
      </c>
      <c r="BH62" s="288">
        <v>34567.83</v>
      </c>
      <c r="BI62" s="288">
        <v>2</v>
      </c>
      <c r="BJ62" s="288">
        <v>51441.36</v>
      </c>
      <c r="BK62" s="288">
        <v>5</v>
      </c>
      <c r="BL62" s="288">
        <v>5</v>
      </c>
      <c r="BM62" s="288">
        <v>63682.77</v>
      </c>
      <c r="BN62" s="288">
        <v>3</v>
      </c>
      <c r="BO62" s="288">
        <v>3935</v>
      </c>
      <c r="BP62" s="288">
        <v>7</v>
      </c>
      <c r="BQ62" s="331">
        <v>36</v>
      </c>
      <c r="BR62" s="76"/>
      <c r="BS62" s="551">
        <v>4</v>
      </c>
      <c r="BT62" s="538">
        <v>0</v>
      </c>
      <c r="BU62" s="917"/>
      <c r="BV62" s="303" t="s">
        <v>673</v>
      </c>
      <c r="BW62" s="288" t="s">
        <v>673</v>
      </c>
      <c r="BX62" s="288" t="s">
        <v>673</v>
      </c>
      <c r="BY62" s="288">
        <v>73</v>
      </c>
      <c r="BZ62" s="288">
        <v>2945</v>
      </c>
      <c r="CA62" s="288">
        <v>2623</v>
      </c>
      <c r="CB62" s="288" t="s">
        <v>673</v>
      </c>
      <c r="CC62" s="288" t="s">
        <v>673</v>
      </c>
      <c r="CD62" s="331" t="s">
        <v>673</v>
      </c>
      <c r="CE62" s="76"/>
      <c r="CF62" s="303">
        <v>374</v>
      </c>
      <c r="CG62" s="288">
        <v>62</v>
      </c>
      <c r="CH62" s="288">
        <v>20</v>
      </c>
      <c r="CI62" s="288">
        <v>17</v>
      </c>
      <c r="CJ62" s="288">
        <v>3</v>
      </c>
      <c r="CK62" s="288" t="s">
        <v>673</v>
      </c>
      <c r="CL62" s="288">
        <v>13</v>
      </c>
      <c r="CM62" s="288">
        <v>153</v>
      </c>
      <c r="CN62" s="290">
        <v>17006</v>
      </c>
      <c r="CO62" s="76"/>
      <c r="CP62" s="303">
        <v>63</v>
      </c>
      <c r="CQ62" s="288">
        <v>23</v>
      </c>
      <c r="CR62" s="288">
        <v>10</v>
      </c>
      <c r="CS62" s="288">
        <v>7</v>
      </c>
      <c r="CT62" s="288">
        <v>2</v>
      </c>
      <c r="CU62" s="288">
        <v>21</v>
      </c>
      <c r="CV62" s="288">
        <v>0</v>
      </c>
      <c r="CW62" s="288">
        <v>1199263</v>
      </c>
      <c r="CX62" s="290">
        <v>93267</v>
      </c>
    </row>
    <row r="63" spans="1:102" ht="15.75" customHeight="1" x14ac:dyDescent="0.2">
      <c r="A63" s="630" t="s">
        <v>282</v>
      </c>
      <c r="B63" s="376">
        <v>28</v>
      </c>
      <c r="C63" s="365">
        <v>529</v>
      </c>
      <c r="D63" s="365">
        <v>94</v>
      </c>
      <c r="E63" s="365">
        <v>24</v>
      </c>
      <c r="F63" s="365">
        <v>3</v>
      </c>
      <c r="G63" s="365">
        <v>4003</v>
      </c>
      <c r="H63" s="365">
        <v>292</v>
      </c>
      <c r="I63" s="367">
        <v>389</v>
      </c>
      <c r="J63" s="364">
        <v>55</v>
      </c>
      <c r="K63" s="365">
        <v>25607</v>
      </c>
      <c r="L63" s="366">
        <v>1644</v>
      </c>
      <c r="M63" s="365">
        <v>1</v>
      </c>
      <c r="N63" s="365">
        <v>620</v>
      </c>
      <c r="O63" s="365">
        <v>33</v>
      </c>
      <c r="P63" s="366">
        <v>28</v>
      </c>
      <c r="Q63" s="366">
        <v>11693</v>
      </c>
      <c r="R63" s="366">
        <v>912</v>
      </c>
      <c r="S63" s="366">
        <v>5</v>
      </c>
      <c r="T63" s="366">
        <v>1410</v>
      </c>
      <c r="U63" s="367">
        <v>93</v>
      </c>
      <c r="V63" s="397">
        <v>1</v>
      </c>
      <c r="W63" s="365">
        <v>1051</v>
      </c>
      <c r="X63" s="365">
        <v>79</v>
      </c>
      <c r="Y63" s="365" t="s">
        <v>673</v>
      </c>
      <c r="Z63" s="365" t="s">
        <v>673</v>
      </c>
      <c r="AA63" s="365" t="s">
        <v>673</v>
      </c>
      <c r="AB63" s="365" t="s">
        <v>673</v>
      </c>
      <c r="AC63" s="365" t="s">
        <v>673</v>
      </c>
      <c r="AD63" s="366" t="s">
        <v>673</v>
      </c>
      <c r="AE63" s="365">
        <v>18</v>
      </c>
      <c r="AF63" s="365">
        <v>14225</v>
      </c>
      <c r="AG63" s="379">
        <v>1337</v>
      </c>
      <c r="AH63" s="364" t="s">
        <v>673</v>
      </c>
      <c r="AI63" s="365" t="s">
        <v>673</v>
      </c>
      <c r="AJ63" s="366" t="s">
        <v>673</v>
      </c>
      <c r="AK63" s="366">
        <v>2</v>
      </c>
      <c r="AL63" s="366">
        <v>507</v>
      </c>
      <c r="AM63" s="366">
        <v>89</v>
      </c>
      <c r="AN63" s="366" t="s">
        <v>673</v>
      </c>
      <c r="AO63" s="365" t="s">
        <v>673</v>
      </c>
      <c r="AP63" s="365">
        <v>5</v>
      </c>
      <c r="AQ63" s="366">
        <v>2</v>
      </c>
      <c r="AR63" s="365">
        <v>793216</v>
      </c>
      <c r="AS63" s="405">
        <v>165.9</v>
      </c>
      <c r="AT63" s="930">
        <v>1431938</v>
      </c>
      <c r="AU63" s="397">
        <v>8</v>
      </c>
      <c r="AV63" s="365" t="s">
        <v>673</v>
      </c>
      <c r="AW63" s="365">
        <v>1</v>
      </c>
      <c r="AX63" s="366">
        <v>5</v>
      </c>
      <c r="AY63" s="365">
        <v>1</v>
      </c>
      <c r="AZ63" s="365" t="s">
        <v>673</v>
      </c>
      <c r="BA63" s="365">
        <v>1</v>
      </c>
      <c r="BB63" s="365" t="s">
        <v>673</v>
      </c>
      <c r="BC63" s="365" t="s">
        <v>673</v>
      </c>
      <c r="BD63" s="365" t="s">
        <v>673</v>
      </c>
      <c r="BE63" s="367">
        <v>13</v>
      </c>
      <c r="BF63" s="76"/>
      <c r="BG63" s="364">
        <v>4</v>
      </c>
      <c r="BH63" s="365">
        <v>8337</v>
      </c>
      <c r="BI63" s="365">
        <v>1</v>
      </c>
      <c r="BJ63" s="366">
        <v>29905</v>
      </c>
      <c r="BK63" s="365">
        <v>6</v>
      </c>
      <c r="BL63" s="365">
        <v>9</v>
      </c>
      <c r="BM63" s="365">
        <v>74217</v>
      </c>
      <c r="BN63" s="365">
        <v>3</v>
      </c>
      <c r="BO63" s="365">
        <v>2365</v>
      </c>
      <c r="BP63" s="365">
        <v>9</v>
      </c>
      <c r="BQ63" s="367">
        <v>41</v>
      </c>
      <c r="BR63" s="76"/>
      <c r="BS63" s="407">
        <v>1</v>
      </c>
      <c r="BT63" s="408">
        <v>1201</v>
      </c>
      <c r="BU63" s="920"/>
      <c r="BV63" s="364" t="s">
        <v>673</v>
      </c>
      <c r="BW63" s="365" t="s">
        <v>673</v>
      </c>
      <c r="BX63" s="365" t="s">
        <v>673</v>
      </c>
      <c r="BY63" s="397">
        <v>54</v>
      </c>
      <c r="BZ63" s="365">
        <v>5346</v>
      </c>
      <c r="CA63" s="365">
        <v>4719</v>
      </c>
      <c r="CB63" s="397">
        <v>11</v>
      </c>
      <c r="CC63" s="365">
        <v>513</v>
      </c>
      <c r="CD63" s="367">
        <v>372</v>
      </c>
      <c r="CE63" s="76"/>
      <c r="CF63" s="376">
        <v>465</v>
      </c>
      <c r="CG63" s="365">
        <v>78</v>
      </c>
      <c r="CH63" s="365">
        <v>16</v>
      </c>
      <c r="CI63" s="365">
        <v>16</v>
      </c>
      <c r="CJ63" s="365">
        <v>3</v>
      </c>
      <c r="CK63" s="365">
        <v>2</v>
      </c>
      <c r="CL63" s="403">
        <v>9</v>
      </c>
      <c r="CM63" s="365">
        <v>107</v>
      </c>
      <c r="CN63" s="367">
        <v>19153</v>
      </c>
      <c r="CO63" s="76"/>
      <c r="CP63" s="376">
        <v>15</v>
      </c>
      <c r="CQ63" s="365">
        <v>3</v>
      </c>
      <c r="CR63" s="365" t="s">
        <v>673</v>
      </c>
      <c r="CS63" s="365">
        <v>1</v>
      </c>
      <c r="CT63" s="365">
        <v>8</v>
      </c>
      <c r="CU63" s="403">
        <v>3</v>
      </c>
      <c r="CV63" s="403" t="s">
        <v>673</v>
      </c>
      <c r="CW63" s="365">
        <v>1322613</v>
      </c>
      <c r="CX63" s="367">
        <v>25894</v>
      </c>
    </row>
    <row r="64" spans="1:102" ht="15.75" customHeight="1" x14ac:dyDescent="0.2">
      <c r="A64" s="925" t="s">
        <v>241</v>
      </c>
      <c r="B64" s="303">
        <v>2</v>
      </c>
      <c r="C64" s="288">
        <v>58</v>
      </c>
      <c r="D64" s="288">
        <v>9</v>
      </c>
      <c r="E64" s="288">
        <v>30</v>
      </c>
      <c r="F64" s="288">
        <v>17</v>
      </c>
      <c r="G64" s="288">
        <v>2293</v>
      </c>
      <c r="H64" s="288">
        <v>944</v>
      </c>
      <c r="I64" s="290">
        <v>312</v>
      </c>
      <c r="J64" s="286">
        <v>47</v>
      </c>
      <c r="K64" s="288">
        <v>22803</v>
      </c>
      <c r="L64" s="294">
        <v>1480</v>
      </c>
      <c r="M64" s="294">
        <v>1</v>
      </c>
      <c r="N64" s="288">
        <v>598</v>
      </c>
      <c r="O64" s="288">
        <v>31</v>
      </c>
      <c r="P64" s="294">
        <v>25</v>
      </c>
      <c r="Q64" s="294">
        <v>9477</v>
      </c>
      <c r="R64" s="288">
        <v>820</v>
      </c>
      <c r="S64" s="288">
        <v>8</v>
      </c>
      <c r="T64" s="288">
        <v>2235</v>
      </c>
      <c r="U64" s="290">
        <v>174</v>
      </c>
      <c r="V64" s="320">
        <v>0</v>
      </c>
      <c r="W64" s="288">
        <v>0</v>
      </c>
      <c r="X64" s="320">
        <v>0</v>
      </c>
      <c r="Y64" s="288">
        <v>0</v>
      </c>
      <c r="Z64" s="288">
        <v>0</v>
      </c>
      <c r="AA64" s="320">
        <v>0</v>
      </c>
      <c r="AB64" s="288">
        <v>0</v>
      </c>
      <c r="AC64" s="288">
        <v>0</v>
      </c>
      <c r="AD64" s="93">
        <v>0</v>
      </c>
      <c r="AE64" s="288">
        <v>15</v>
      </c>
      <c r="AF64" s="288">
        <v>13563</v>
      </c>
      <c r="AG64" s="290">
        <v>1238</v>
      </c>
      <c r="AH64" s="286">
        <v>0</v>
      </c>
      <c r="AI64" s="288">
        <v>0</v>
      </c>
      <c r="AJ64" s="288">
        <v>0</v>
      </c>
      <c r="AK64" s="288">
        <v>2</v>
      </c>
      <c r="AL64" s="288">
        <v>278</v>
      </c>
      <c r="AM64" s="294">
        <v>87</v>
      </c>
      <c r="AN64" s="288" t="s">
        <v>673</v>
      </c>
      <c r="AO64" s="288">
        <v>1</v>
      </c>
      <c r="AP64" s="288">
        <v>5</v>
      </c>
      <c r="AQ64" s="294">
        <v>2</v>
      </c>
      <c r="AR64" s="288">
        <v>664788</v>
      </c>
      <c r="AS64" s="204">
        <v>165.4</v>
      </c>
      <c r="AT64" s="290">
        <v>965529</v>
      </c>
      <c r="AU64" s="320">
        <v>8</v>
      </c>
      <c r="AV64" s="288"/>
      <c r="AW64" s="288">
        <v>1</v>
      </c>
      <c r="AX64" s="288">
        <v>5</v>
      </c>
      <c r="AY64" s="288"/>
      <c r="AZ64" s="288"/>
      <c r="BA64" s="288">
        <v>1</v>
      </c>
      <c r="BB64" s="288"/>
      <c r="BC64" s="288">
        <v>1</v>
      </c>
      <c r="BD64" s="288"/>
      <c r="BE64" s="290">
        <v>15</v>
      </c>
      <c r="BF64" s="76"/>
      <c r="BG64" s="303">
        <v>19</v>
      </c>
      <c r="BH64" s="288">
        <v>38733</v>
      </c>
      <c r="BI64" s="288">
        <v>2</v>
      </c>
      <c r="BJ64" s="288">
        <v>64590</v>
      </c>
      <c r="BK64" s="288">
        <v>6</v>
      </c>
      <c r="BL64" s="288">
        <v>8</v>
      </c>
      <c r="BM64" s="288">
        <v>169830</v>
      </c>
      <c r="BN64" s="288">
        <v>2</v>
      </c>
      <c r="BO64" s="288">
        <v>800</v>
      </c>
      <c r="BP64" s="288">
        <v>12</v>
      </c>
      <c r="BQ64" s="331">
        <v>64</v>
      </c>
      <c r="BR64" s="76"/>
      <c r="BS64" s="551">
        <v>4</v>
      </c>
      <c r="BT64" s="538">
        <v>1867</v>
      </c>
      <c r="BU64" s="917"/>
      <c r="BV64" s="303"/>
      <c r="BW64" s="288"/>
      <c r="BX64" s="288"/>
      <c r="BY64" s="288">
        <v>50</v>
      </c>
      <c r="BZ64" s="288">
        <v>3769</v>
      </c>
      <c r="CA64" s="288">
        <v>4099</v>
      </c>
      <c r="CB64" s="288">
        <v>2</v>
      </c>
      <c r="CC64" s="288">
        <v>64</v>
      </c>
      <c r="CD64" s="331">
        <v>35</v>
      </c>
      <c r="CE64" s="76"/>
      <c r="CF64" s="303">
        <v>374</v>
      </c>
      <c r="CG64" s="288">
        <v>71</v>
      </c>
      <c r="CH64" s="288">
        <v>13</v>
      </c>
      <c r="CI64" s="288">
        <v>13</v>
      </c>
      <c r="CJ64" s="288">
        <v>2</v>
      </c>
      <c r="CK64" s="288">
        <v>1</v>
      </c>
      <c r="CL64" s="288">
        <v>6</v>
      </c>
      <c r="CM64" s="288">
        <v>126</v>
      </c>
      <c r="CN64" s="290">
        <v>17802</v>
      </c>
      <c r="CO64" s="76"/>
      <c r="CP64" s="303">
        <v>215</v>
      </c>
      <c r="CQ64" s="288">
        <v>40</v>
      </c>
      <c r="CR64" s="288">
        <v>9</v>
      </c>
      <c r="CS64" s="288">
        <v>72</v>
      </c>
      <c r="CT64" s="288">
        <v>12</v>
      </c>
      <c r="CU64" s="288">
        <v>37</v>
      </c>
      <c r="CV64" s="288">
        <v>45</v>
      </c>
      <c r="CW64" s="288">
        <v>1311099</v>
      </c>
      <c r="CX64" s="290">
        <v>11850</v>
      </c>
    </row>
    <row r="65" spans="1:102" ht="15.75" customHeight="1" x14ac:dyDescent="0.2">
      <c r="A65" s="630" t="s">
        <v>272</v>
      </c>
      <c r="B65" s="376">
        <v>4</v>
      </c>
      <c r="C65" s="365">
        <v>99</v>
      </c>
      <c r="D65" s="365">
        <v>19</v>
      </c>
      <c r="E65" s="365">
        <v>36</v>
      </c>
      <c r="F65" s="403">
        <v>20</v>
      </c>
      <c r="G65" s="365">
        <v>4894</v>
      </c>
      <c r="H65" s="365">
        <v>2211</v>
      </c>
      <c r="I65" s="367">
        <v>365</v>
      </c>
      <c r="J65" s="364">
        <v>79</v>
      </c>
      <c r="K65" s="365">
        <v>33332</v>
      </c>
      <c r="L65" s="366">
        <v>2054</v>
      </c>
      <c r="M65" s="366">
        <v>3</v>
      </c>
      <c r="N65" s="365">
        <v>1205</v>
      </c>
      <c r="O65" s="365">
        <v>66</v>
      </c>
      <c r="P65" s="366">
        <v>39</v>
      </c>
      <c r="Q65" s="365">
        <v>15573</v>
      </c>
      <c r="R65" s="366">
        <v>1135</v>
      </c>
      <c r="S65" s="365">
        <v>6</v>
      </c>
      <c r="T65" s="365">
        <v>1970</v>
      </c>
      <c r="U65" s="367">
        <v>135</v>
      </c>
      <c r="V65" s="397" t="s">
        <v>673</v>
      </c>
      <c r="W65" s="365" t="s">
        <v>673</v>
      </c>
      <c r="X65" s="397" t="s">
        <v>673</v>
      </c>
      <c r="Y65" s="365" t="s">
        <v>673</v>
      </c>
      <c r="Z65" s="365" t="s">
        <v>673</v>
      </c>
      <c r="AA65" s="397" t="s">
        <v>673</v>
      </c>
      <c r="AB65" s="365">
        <v>3</v>
      </c>
      <c r="AC65" s="365">
        <v>2293</v>
      </c>
      <c r="AD65" s="403">
        <v>244</v>
      </c>
      <c r="AE65" s="365">
        <v>20</v>
      </c>
      <c r="AF65" s="365">
        <v>15559</v>
      </c>
      <c r="AG65" s="367">
        <v>1170</v>
      </c>
      <c r="AH65" s="364" t="s">
        <v>673</v>
      </c>
      <c r="AI65" s="365" t="s">
        <v>673</v>
      </c>
      <c r="AJ65" s="365" t="s">
        <v>673</v>
      </c>
      <c r="AK65" s="365">
        <v>3</v>
      </c>
      <c r="AL65" s="365">
        <v>1849</v>
      </c>
      <c r="AM65" s="366">
        <v>62</v>
      </c>
      <c r="AN65" s="365" t="s">
        <v>673</v>
      </c>
      <c r="AO65" s="365" t="s">
        <v>673</v>
      </c>
      <c r="AP65" s="365">
        <v>8</v>
      </c>
      <c r="AQ65" s="366">
        <v>1</v>
      </c>
      <c r="AR65" s="365">
        <v>948012</v>
      </c>
      <c r="AS65" s="396">
        <v>157.4</v>
      </c>
      <c r="AT65" s="367">
        <v>1919194</v>
      </c>
      <c r="AU65" s="397" t="s">
        <v>673</v>
      </c>
      <c r="AV65" s="365" t="s">
        <v>673</v>
      </c>
      <c r="AW65" s="365">
        <v>1</v>
      </c>
      <c r="AX65" s="365" t="s">
        <v>673</v>
      </c>
      <c r="AY65" s="365">
        <v>1</v>
      </c>
      <c r="AZ65" s="397" t="s">
        <v>673</v>
      </c>
      <c r="BA65" s="365">
        <v>1</v>
      </c>
      <c r="BB65" s="365" t="s">
        <v>673</v>
      </c>
      <c r="BC65" s="365" t="s">
        <v>673</v>
      </c>
      <c r="BD65" s="365">
        <v>1</v>
      </c>
      <c r="BE65" s="367">
        <v>14</v>
      </c>
      <c r="BF65" s="76"/>
      <c r="BG65" s="376">
        <v>11</v>
      </c>
      <c r="BH65" s="365">
        <v>40120</v>
      </c>
      <c r="BI65" s="365">
        <v>1</v>
      </c>
      <c r="BJ65" s="365">
        <v>27950</v>
      </c>
      <c r="BK65" s="365">
        <v>1</v>
      </c>
      <c r="BL65" s="365">
        <v>1</v>
      </c>
      <c r="BM65" s="365">
        <v>15975</v>
      </c>
      <c r="BN65" s="365">
        <v>4</v>
      </c>
      <c r="BO65" s="365">
        <v>4100</v>
      </c>
      <c r="BP65" s="365">
        <v>32</v>
      </c>
      <c r="BQ65" s="379">
        <v>102</v>
      </c>
      <c r="BR65" s="76"/>
      <c r="BS65" s="495">
        <v>2</v>
      </c>
      <c r="BT65" s="412">
        <v>1990</v>
      </c>
      <c r="BU65" s="916"/>
      <c r="BV65" s="376" t="s">
        <v>673</v>
      </c>
      <c r="BW65" s="365" t="s">
        <v>673</v>
      </c>
      <c r="BX65" s="365" t="s">
        <v>673</v>
      </c>
      <c r="BY65" s="365">
        <v>163</v>
      </c>
      <c r="BZ65" s="365">
        <v>8195</v>
      </c>
      <c r="CA65" s="365">
        <v>6690</v>
      </c>
      <c r="CB65" s="365">
        <v>28</v>
      </c>
      <c r="CC65" s="365">
        <v>1001</v>
      </c>
      <c r="CD65" s="379">
        <v>908</v>
      </c>
      <c r="CE65" s="76"/>
      <c r="CF65" s="376">
        <v>506</v>
      </c>
      <c r="CG65" s="365">
        <v>105</v>
      </c>
      <c r="CH65" s="365">
        <v>21</v>
      </c>
      <c r="CI65" s="365">
        <v>21</v>
      </c>
      <c r="CJ65" s="365">
        <v>3</v>
      </c>
      <c r="CK65" s="365" t="s">
        <v>673</v>
      </c>
      <c r="CL65" s="365">
        <v>18</v>
      </c>
      <c r="CM65" s="365">
        <v>134</v>
      </c>
      <c r="CN65" s="367">
        <v>31050</v>
      </c>
      <c r="CO65" s="76"/>
      <c r="CP65" s="376">
        <v>200</v>
      </c>
      <c r="CQ65" s="365">
        <v>32</v>
      </c>
      <c r="CR65" s="365">
        <v>3</v>
      </c>
      <c r="CS65" s="365">
        <v>83</v>
      </c>
      <c r="CT65" s="365">
        <v>15</v>
      </c>
      <c r="CU65" s="365">
        <v>67</v>
      </c>
      <c r="CV65" s="365" t="s">
        <v>673</v>
      </c>
      <c r="CW65" s="365">
        <v>2244957.71</v>
      </c>
      <c r="CX65" s="367">
        <v>23783.51</v>
      </c>
    </row>
    <row r="66" spans="1:102" ht="15.75" customHeight="1" thickBot="1" x14ac:dyDescent="0.25">
      <c r="A66" s="925" t="s">
        <v>554</v>
      </c>
      <c r="B66" s="286">
        <v>0</v>
      </c>
      <c r="C66" s="288">
        <v>0</v>
      </c>
      <c r="D66" s="288">
        <v>0</v>
      </c>
      <c r="E66" s="288">
        <v>6</v>
      </c>
      <c r="F66" s="288">
        <v>3</v>
      </c>
      <c r="G66" s="288">
        <v>707</v>
      </c>
      <c r="H66" s="288">
        <v>222</v>
      </c>
      <c r="I66" s="290">
        <v>68</v>
      </c>
      <c r="J66" s="286">
        <v>36</v>
      </c>
      <c r="K66" s="288">
        <v>19641</v>
      </c>
      <c r="L66" s="294">
        <v>1276</v>
      </c>
      <c r="M66" s="288" t="s">
        <v>673</v>
      </c>
      <c r="N66" s="288" t="s">
        <v>673</v>
      </c>
      <c r="O66" s="288" t="s">
        <v>673</v>
      </c>
      <c r="P66" s="294">
        <v>18</v>
      </c>
      <c r="Q66" s="288">
        <v>8828</v>
      </c>
      <c r="R66" s="288">
        <v>688</v>
      </c>
      <c r="S66" s="288">
        <v>2</v>
      </c>
      <c r="T66" s="288">
        <v>1287</v>
      </c>
      <c r="U66" s="290">
        <v>82</v>
      </c>
      <c r="V66" s="320" t="s">
        <v>673</v>
      </c>
      <c r="W66" s="288" t="s">
        <v>673</v>
      </c>
      <c r="X66" s="288" t="s">
        <v>673</v>
      </c>
      <c r="Y66" s="288" t="s">
        <v>673</v>
      </c>
      <c r="Z66" s="288" t="s">
        <v>673</v>
      </c>
      <c r="AA66" s="288" t="s">
        <v>673</v>
      </c>
      <c r="AB66" s="288" t="s">
        <v>673</v>
      </c>
      <c r="AC66" s="288" t="s">
        <v>673</v>
      </c>
      <c r="AD66" s="294" t="s">
        <v>673</v>
      </c>
      <c r="AE66" s="288">
        <v>11</v>
      </c>
      <c r="AF66" s="288">
        <v>11038</v>
      </c>
      <c r="AG66" s="290">
        <v>936</v>
      </c>
      <c r="AH66" s="286" t="s">
        <v>673</v>
      </c>
      <c r="AI66" s="288" t="s">
        <v>673</v>
      </c>
      <c r="AJ66" s="288" t="s">
        <v>673</v>
      </c>
      <c r="AK66" s="288">
        <v>1</v>
      </c>
      <c r="AL66" s="288">
        <v>586</v>
      </c>
      <c r="AM66" s="294">
        <v>82</v>
      </c>
      <c r="AN66" s="288">
        <v>0</v>
      </c>
      <c r="AO66" s="288">
        <v>0</v>
      </c>
      <c r="AP66" s="294">
        <v>0</v>
      </c>
      <c r="AQ66" s="294">
        <v>7</v>
      </c>
      <c r="AR66" s="288">
        <v>660512</v>
      </c>
      <c r="AS66" s="287">
        <v>205.7</v>
      </c>
      <c r="AT66" s="290">
        <v>1082859</v>
      </c>
      <c r="AU66" s="320">
        <v>4</v>
      </c>
      <c r="AV66" s="288">
        <v>1</v>
      </c>
      <c r="AW66" s="288" t="s">
        <v>673</v>
      </c>
      <c r="AX66" s="294">
        <v>3</v>
      </c>
      <c r="AY66" s="288" t="s">
        <v>673</v>
      </c>
      <c r="AZ66" s="288" t="s">
        <v>673</v>
      </c>
      <c r="BA66" s="288" t="s">
        <v>673</v>
      </c>
      <c r="BB66" s="288" t="s">
        <v>673</v>
      </c>
      <c r="BC66" s="288" t="s">
        <v>673</v>
      </c>
      <c r="BD66" s="288" t="s">
        <v>673</v>
      </c>
      <c r="BE66" s="290">
        <v>7</v>
      </c>
      <c r="BF66" s="76"/>
      <c r="BG66" s="286">
        <v>1</v>
      </c>
      <c r="BH66" s="288">
        <v>10114</v>
      </c>
      <c r="BI66" s="288" t="s">
        <v>673</v>
      </c>
      <c r="BJ66" s="294" t="s">
        <v>673</v>
      </c>
      <c r="BK66" s="288">
        <v>1</v>
      </c>
      <c r="BL66" s="288">
        <v>1</v>
      </c>
      <c r="BM66" s="288">
        <v>50395.35</v>
      </c>
      <c r="BN66" s="288">
        <v>1</v>
      </c>
      <c r="BO66" s="288">
        <v>288</v>
      </c>
      <c r="BP66" s="288">
        <v>7</v>
      </c>
      <c r="BQ66" s="290">
        <v>23</v>
      </c>
      <c r="BR66" s="76"/>
      <c r="BS66" s="551">
        <v>1</v>
      </c>
      <c r="BT66" s="538">
        <v>1668</v>
      </c>
      <c r="BU66" s="917"/>
      <c r="BV66" s="286">
        <v>0</v>
      </c>
      <c r="BW66" s="288">
        <v>0</v>
      </c>
      <c r="BX66" s="288">
        <v>0</v>
      </c>
      <c r="BY66" s="288">
        <v>0</v>
      </c>
      <c r="BZ66" s="288">
        <v>0</v>
      </c>
      <c r="CA66" s="288">
        <v>0</v>
      </c>
      <c r="CB66" s="288">
        <v>91</v>
      </c>
      <c r="CC66" s="288">
        <v>4769</v>
      </c>
      <c r="CD66" s="290">
        <v>4769</v>
      </c>
      <c r="CE66" s="76"/>
      <c r="CF66" s="286">
        <v>282</v>
      </c>
      <c r="CG66" s="288">
        <v>68</v>
      </c>
      <c r="CH66" s="288">
        <v>10</v>
      </c>
      <c r="CI66" s="288">
        <v>10</v>
      </c>
      <c r="CJ66" s="288">
        <v>2</v>
      </c>
      <c r="CK66" s="294">
        <v>1</v>
      </c>
      <c r="CL66" s="294">
        <v>4</v>
      </c>
      <c r="CM66" s="288">
        <v>86</v>
      </c>
      <c r="CN66" s="290">
        <v>19844</v>
      </c>
      <c r="CO66" s="76"/>
      <c r="CP66" s="286">
        <v>71</v>
      </c>
      <c r="CQ66" s="294">
        <v>7</v>
      </c>
      <c r="CR66" s="294" t="s">
        <v>673</v>
      </c>
      <c r="CS66" s="294">
        <v>23</v>
      </c>
      <c r="CT66" s="294">
        <v>17</v>
      </c>
      <c r="CU66" s="294">
        <v>24</v>
      </c>
      <c r="CV66" s="294" t="s">
        <v>673</v>
      </c>
      <c r="CW66" s="288">
        <v>1137182</v>
      </c>
      <c r="CX66" s="290">
        <v>11724</v>
      </c>
    </row>
    <row r="67" spans="1:102" s="1037" customFormat="1" ht="15.75" customHeight="1" thickTop="1" x14ac:dyDescent="0.2">
      <c r="A67" s="1042" t="s">
        <v>555</v>
      </c>
      <c r="B67" s="835">
        <f>SUM(B7:B66)</f>
        <v>484</v>
      </c>
      <c r="C67" s="837">
        <f t="shared" ref="C67:U67" si="0">SUM(C7:C66)</f>
        <v>23006</v>
      </c>
      <c r="D67" s="837">
        <f t="shared" si="0"/>
        <v>2683</v>
      </c>
      <c r="E67" s="837">
        <f t="shared" si="0"/>
        <v>1121</v>
      </c>
      <c r="F67" s="837">
        <f t="shared" si="0"/>
        <v>335</v>
      </c>
      <c r="G67" s="837">
        <f t="shared" si="0"/>
        <v>172160</v>
      </c>
      <c r="H67" s="837">
        <f t="shared" si="0"/>
        <v>42885</v>
      </c>
      <c r="I67" s="1035">
        <f t="shared" si="0"/>
        <v>15821</v>
      </c>
      <c r="J67" s="835">
        <f t="shared" si="0"/>
        <v>2874</v>
      </c>
      <c r="K67" s="837">
        <f t="shared" si="0"/>
        <v>1127858</v>
      </c>
      <c r="L67" s="837">
        <f t="shared" si="0"/>
        <v>74799</v>
      </c>
      <c r="M67" s="837">
        <f t="shared" si="0"/>
        <v>70</v>
      </c>
      <c r="N67" s="837">
        <f t="shared" si="0"/>
        <v>25724</v>
      </c>
      <c r="O67" s="837">
        <f t="shared" si="0"/>
        <v>1912</v>
      </c>
      <c r="P67" s="837">
        <f t="shared" si="0"/>
        <v>1370</v>
      </c>
      <c r="Q67" s="837">
        <f t="shared" si="0"/>
        <v>533630</v>
      </c>
      <c r="R67" s="837">
        <f t="shared" si="0"/>
        <v>40885</v>
      </c>
      <c r="S67" s="837">
        <f t="shared" si="0"/>
        <v>197</v>
      </c>
      <c r="T67" s="837">
        <f t="shared" si="0"/>
        <v>53085</v>
      </c>
      <c r="U67" s="1036">
        <f t="shared" si="0"/>
        <v>4136</v>
      </c>
      <c r="V67" s="1034">
        <f>SUM(V7:V66)</f>
        <v>19</v>
      </c>
      <c r="W67" s="837">
        <f t="shared" ref="W67:AG67" si="1">SUM(W7:W66)</f>
        <v>7380</v>
      </c>
      <c r="X67" s="837">
        <f t="shared" si="1"/>
        <v>728</v>
      </c>
      <c r="Y67" s="837">
        <f t="shared" si="1"/>
        <v>2</v>
      </c>
      <c r="Z67" s="837">
        <f t="shared" si="1"/>
        <v>1471</v>
      </c>
      <c r="AA67" s="837">
        <f t="shared" si="1"/>
        <v>87</v>
      </c>
      <c r="AB67" s="837">
        <f t="shared" si="1"/>
        <v>39</v>
      </c>
      <c r="AC67" s="837">
        <f t="shared" si="1"/>
        <v>30496</v>
      </c>
      <c r="AD67" s="837">
        <f t="shared" si="1"/>
        <v>2726</v>
      </c>
      <c r="AE67" s="837">
        <f t="shared" si="1"/>
        <v>717</v>
      </c>
      <c r="AF67" s="837">
        <f t="shared" si="1"/>
        <v>534186</v>
      </c>
      <c r="AG67" s="1035">
        <f t="shared" si="1"/>
        <v>40741</v>
      </c>
      <c r="AH67" s="835">
        <f>SUM(AH7:AH66)</f>
        <v>13</v>
      </c>
      <c r="AI67" s="837">
        <f t="shared" ref="AI67:AT67" si="2">SUM(AI7:AI66)</f>
        <v>2139</v>
      </c>
      <c r="AJ67" s="837">
        <f t="shared" si="2"/>
        <v>354</v>
      </c>
      <c r="AK67" s="837">
        <f t="shared" si="2"/>
        <v>120</v>
      </c>
      <c r="AL67" s="837">
        <f t="shared" si="2"/>
        <v>28337</v>
      </c>
      <c r="AM67" s="837">
        <f t="shared" si="2"/>
        <v>2970</v>
      </c>
      <c r="AN67" s="837">
        <f t="shared" si="2"/>
        <v>2</v>
      </c>
      <c r="AO67" s="837">
        <f t="shared" si="2"/>
        <v>8</v>
      </c>
      <c r="AP67" s="837">
        <f t="shared" si="2"/>
        <v>217</v>
      </c>
      <c r="AQ67" s="837">
        <f t="shared" si="2"/>
        <v>319</v>
      </c>
      <c r="AR67" s="837">
        <f t="shared" si="2"/>
        <v>57984195</v>
      </c>
      <c r="AS67" s="1038">
        <f t="shared" si="2"/>
        <v>15922.171005840057</v>
      </c>
      <c r="AT67" s="1036">
        <f t="shared" si="2"/>
        <v>111380328</v>
      </c>
      <c r="AU67" s="1034">
        <f>SUM(AU7:AU66)</f>
        <v>364</v>
      </c>
      <c r="AV67" s="837">
        <f t="shared" ref="AV67:BE67" si="3">SUM(AV7:AV66)</f>
        <v>26</v>
      </c>
      <c r="AW67" s="837">
        <f t="shared" si="3"/>
        <v>33</v>
      </c>
      <c r="AX67" s="837">
        <f t="shared" si="3"/>
        <v>202</v>
      </c>
      <c r="AY67" s="837">
        <f t="shared" si="3"/>
        <v>84</v>
      </c>
      <c r="AZ67" s="837">
        <f t="shared" si="3"/>
        <v>3</v>
      </c>
      <c r="BA67" s="837">
        <f t="shared" si="3"/>
        <v>11</v>
      </c>
      <c r="BB67" s="837">
        <f t="shared" si="3"/>
        <v>10</v>
      </c>
      <c r="BC67" s="837">
        <f t="shared" si="3"/>
        <v>4</v>
      </c>
      <c r="BD67" s="837">
        <f t="shared" si="3"/>
        <v>7</v>
      </c>
      <c r="BE67" s="1035">
        <f t="shared" si="3"/>
        <v>1473</v>
      </c>
      <c r="BF67" s="142"/>
      <c r="BG67" s="835">
        <f t="shared" ref="BG67:BQ67" si="4">SUM(BG7:BG66)</f>
        <v>451</v>
      </c>
      <c r="BH67" s="837">
        <f t="shared" si="4"/>
        <v>1522690.4000000001</v>
      </c>
      <c r="BI67" s="837">
        <f t="shared" si="4"/>
        <v>66</v>
      </c>
      <c r="BJ67" s="837">
        <f t="shared" si="4"/>
        <v>1827626.3900000001</v>
      </c>
      <c r="BK67" s="837">
        <f t="shared" si="4"/>
        <v>264</v>
      </c>
      <c r="BL67" s="837">
        <f t="shared" si="4"/>
        <v>356</v>
      </c>
      <c r="BM67" s="837">
        <f t="shared" si="4"/>
        <v>4945140.3099999987</v>
      </c>
      <c r="BN67" s="837">
        <f t="shared" si="4"/>
        <v>225</v>
      </c>
      <c r="BO67" s="837">
        <f t="shared" si="4"/>
        <v>218356.41499999998</v>
      </c>
      <c r="BP67" s="837">
        <f t="shared" si="4"/>
        <v>439</v>
      </c>
      <c r="BQ67" s="1036">
        <f t="shared" si="4"/>
        <v>2094</v>
      </c>
      <c r="BR67" s="142"/>
      <c r="BS67" s="1039">
        <f>SUM(BS7:BS66)</f>
        <v>242</v>
      </c>
      <c r="BT67" s="1040">
        <f>SUM(BT7:BT66)</f>
        <v>123178</v>
      </c>
      <c r="BU67" s="1041"/>
      <c r="BV67" s="835">
        <f>SUM(BV7:BV66)</f>
        <v>1603</v>
      </c>
      <c r="BW67" s="837">
        <f t="shared" ref="BW67:CM67" si="5">SUM(BW7:BW66)</f>
        <v>78190</v>
      </c>
      <c r="BX67" s="837">
        <f t="shared" si="5"/>
        <v>88775</v>
      </c>
      <c r="BY67" s="837">
        <f t="shared" si="5"/>
        <v>2090</v>
      </c>
      <c r="BZ67" s="837">
        <f t="shared" si="5"/>
        <v>117075</v>
      </c>
      <c r="CA67" s="837">
        <f t="shared" si="5"/>
        <v>109064</v>
      </c>
      <c r="CB67" s="837">
        <f t="shared" si="5"/>
        <v>931</v>
      </c>
      <c r="CC67" s="837">
        <f t="shared" si="5"/>
        <v>41059</v>
      </c>
      <c r="CD67" s="1035">
        <f t="shared" si="5"/>
        <v>39136</v>
      </c>
      <c r="CE67" s="142"/>
      <c r="CF67" s="835">
        <f t="shared" si="5"/>
        <v>24259</v>
      </c>
      <c r="CG67" s="837">
        <f t="shared" si="5"/>
        <v>3966</v>
      </c>
      <c r="CH67" s="837">
        <f t="shared" si="5"/>
        <v>898</v>
      </c>
      <c r="CI67" s="837">
        <f t="shared" si="5"/>
        <v>856</v>
      </c>
      <c r="CJ67" s="837">
        <f t="shared" si="5"/>
        <v>208</v>
      </c>
      <c r="CK67" s="837">
        <f t="shared" si="5"/>
        <v>185</v>
      </c>
      <c r="CL67" s="837">
        <f t="shared" si="5"/>
        <v>328</v>
      </c>
      <c r="CM67" s="837">
        <f t="shared" si="5"/>
        <v>5760</v>
      </c>
      <c r="CN67" s="1035">
        <f>SUM(CN7:CN66)</f>
        <v>1167032</v>
      </c>
      <c r="CO67" s="142"/>
      <c r="CP67" s="835">
        <f>SUM(CP7:CP66)</f>
        <v>10256</v>
      </c>
      <c r="CQ67" s="837">
        <f t="shared" ref="CQ67:CX67" si="6">SUM(CQ7:CQ66)</f>
        <v>1522</v>
      </c>
      <c r="CR67" s="837">
        <f t="shared" si="6"/>
        <v>316</v>
      </c>
      <c r="CS67" s="837">
        <f t="shared" si="6"/>
        <v>5398</v>
      </c>
      <c r="CT67" s="837">
        <f t="shared" si="6"/>
        <v>1428</v>
      </c>
      <c r="CU67" s="837">
        <f>SUM(CU7:CU66)</f>
        <v>1476</v>
      </c>
      <c r="CV67" s="837">
        <f t="shared" si="6"/>
        <v>268</v>
      </c>
      <c r="CW67" s="837">
        <f t="shared" si="6"/>
        <v>70894444.559999987</v>
      </c>
      <c r="CX67" s="1035">
        <f t="shared" si="6"/>
        <v>2231287.46</v>
      </c>
    </row>
    <row r="68" spans="1:102" ht="15.75" customHeight="1" thickBot="1" x14ac:dyDescent="0.25">
      <c r="A68" s="459" t="s">
        <v>556</v>
      </c>
      <c r="B68" s="793">
        <f>AVERAGE(B7:B66)</f>
        <v>11.523809523809524</v>
      </c>
      <c r="C68" s="790">
        <f t="shared" ref="C68:AO68" si="7">AVERAGE(C7:C66)</f>
        <v>547.76190476190482</v>
      </c>
      <c r="D68" s="790">
        <f t="shared" si="7"/>
        <v>63.88095238095238</v>
      </c>
      <c r="E68" s="790">
        <f t="shared" si="7"/>
        <v>18.683333333333334</v>
      </c>
      <c r="F68" s="790" t="s">
        <v>564</v>
      </c>
      <c r="G68" s="790">
        <f t="shared" si="7"/>
        <v>2869.3333333333335</v>
      </c>
      <c r="H68" s="790" t="s">
        <v>623</v>
      </c>
      <c r="I68" s="791">
        <f t="shared" si="7"/>
        <v>268.15254237288133</v>
      </c>
      <c r="J68" s="794">
        <f t="shared" si="7"/>
        <v>47.9</v>
      </c>
      <c r="K68" s="790">
        <f t="shared" si="7"/>
        <v>18797.633333333335</v>
      </c>
      <c r="L68" s="790">
        <f t="shared" si="7"/>
        <v>1246.6500000000001</v>
      </c>
      <c r="M68" s="790">
        <f t="shared" si="7"/>
        <v>1.5555555555555556</v>
      </c>
      <c r="N68" s="790">
        <f t="shared" si="7"/>
        <v>571.64444444444439</v>
      </c>
      <c r="O68" s="790">
        <f t="shared" si="7"/>
        <v>42.488888888888887</v>
      </c>
      <c r="P68" s="790">
        <f t="shared" si="7"/>
        <v>22.833333333333332</v>
      </c>
      <c r="Q68" s="790">
        <f t="shared" si="7"/>
        <v>8893.8333333333339</v>
      </c>
      <c r="R68" s="790">
        <f t="shared" si="7"/>
        <v>681.41666666666663</v>
      </c>
      <c r="S68" s="790">
        <f t="shared" si="7"/>
        <v>3.5178571428571428</v>
      </c>
      <c r="T68" s="790">
        <f t="shared" si="7"/>
        <v>965.18181818181813</v>
      </c>
      <c r="U68" s="791">
        <f t="shared" si="7"/>
        <v>75.2</v>
      </c>
      <c r="V68" s="793">
        <f t="shared" si="7"/>
        <v>1.0555555555555556</v>
      </c>
      <c r="W68" s="790">
        <f t="shared" si="7"/>
        <v>410</v>
      </c>
      <c r="X68" s="790">
        <f t="shared" si="7"/>
        <v>40.444444444444443</v>
      </c>
      <c r="Y68" s="790">
        <f t="shared" si="7"/>
        <v>0.22222222222222221</v>
      </c>
      <c r="Z68" s="790">
        <f t="shared" si="7"/>
        <v>163.44444444444446</v>
      </c>
      <c r="AA68" s="790">
        <f t="shared" si="7"/>
        <v>9.6666666666666661</v>
      </c>
      <c r="AB68" s="790">
        <f t="shared" si="7"/>
        <v>1.0833333333333333</v>
      </c>
      <c r="AC68" s="790">
        <f t="shared" si="7"/>
        <v>847.11111111111109</v>
      </c>
      <c r="AD68" s="790">
        <f t="shared" si="7"/>
        <v>75.722222222222229</v>
      </c>
      <c r="AE68" s="790">
        <f t="shared" si="7"/>
        <v>12.152542372881356</v>
      </c>
      <c r="AF68" s="790">
        <f t="shared" si="7"/>
        <v>9210.1034482758623</v>
      </c>
      <c r="AG68" s="791" t="s">
        <v>564</v>
      </c>
      <c r="AH68" s="828">
        <f t="shared" si="7"/>
        <v>0.68421052631578949</v>
      </c>
      <c r="AI68" s="790">
        <f t="shared" si="7"/>
        <v>112.57894736842105</v>
      </c>
      <c r="AJ68" s="790">
        <f t="shared" si="7"/>
        <v>18.631578947368421</v>
      </c>
      <c r="AK68" s="790">
        <f t="shared" si="7"/>
        <v>2.3076923076923075</v>
      </c>
      <c r="AL68" s="790">
        <f t="shared" si="7"/>
        <v>544.94230769230774</v>
      </c>
      <c r="AM68" s="790" t="s">
        <v>564</v>
      </c>
      <c r="AN68" s="790">
        <f t="shared" si="7"/>
        <v>0.18181818181818182</v>
      </c>
      <c r="AO68" s="790">
        <f t="shared" si="7"/>
        <v>0.47058823529411764</v>
      </c>
      <c r="AP68" s="790">
        <f>AVERAGE(AP7:AP66)</f>
        <v>3.807017543859649</v>
      </c>
      <c r="AQ68" s="790">
        <f>AVERAGE(AQ7:AQ66)</f>
        <v>5.3166666666666664</v>
      </c>
      <c r="AR68" s="790">
        <f>AVERAGE(AR7:AR66)</f>
        <v>966403.25</v>
      </c>
      <c r="AS68" s="795">
        <f>AVERAGE(AS7:AS66)</f>
        <v>265.36951676400093</v>
      </c>
      <c r="AT68" s="829">
        <f>AVERAGE(AT7:AT66)</f>
        <v>1856338.8</v>
      </c>
      <c r="AU68" s="793">
        <f t="shared" ref="AU68:BE68" si="8">AVERAGE(AU7:AU66)</f>
        <v>6.7407407407407405</v>
      </c>
      <c r="AV68" s="790">
        <f t="shared" si="8"/>
        <v>1.2380952380952381</v>
      </c>
      <c r="AW68" s="790">
        <f t="shared" si="8"/>
        <v>1.1000000000000001</v>
      </c>
      <c r="AX68" s="790">
        <f t="shared" si="8"/>
        <v>4.3913043478260869</v>
      </c>
      <c r="AY68" s="790">
        <f t="shared" si="8"/>
        <v>1.9090909090909092</v>
      </c>
      <c r="AZ68" s="790">
        <f t="shared" si="8"/>
        <v>0.42857142857142855</v>
      </c>
      <c r="BA68" s="790">
        <f t="shared" si="8"/>
        <v>0.6875</v>
      </c>
      <c r="BB68" s="790">
        <f t="shared" si="8"/>
        <v>0.66666666666666663</v>
      </c>
      <c r="BC68" s="790">
        <f t="shared" si="8"/>
        <v>0.4</v>
      </c>
      <c r="BD68" s="790">
        <f t="shared" si="8"/>
        <v>0.53846153846153844</v>
      </c>
      <c r="BE68" s="791">
        <f t="shared" si="8"/>
        <v>29.46</v>
      </c>
      <c r="BF68" s="76"/>
      <c r="BG68" s="794">
        <f t="shared" ref="BG68:BT68" si="9">AVERAGE(BG7:BG66)</f>
        <v>7.5166666666666666</v>
      </c>
      <c r="BH68" s="790">
        <f t="shared" si="9"/>
        <v>25378.173333333336</v>
      </c>
      <c r="BI68" s="790">
        <f t="shared" si="9"/>
        <v>1.346938775510204</v>
      </c>
      <c r="BJ68" s="790" t="s">
        <v>564</v>
      </c>
      <c r="BK68" s="790">
        <f t="shared" si="9"/>
        <v>4.5517241379310347</v>
      </c>
      <c r="BL68" s="790">
        <f t="shared" si="9"/>
        <v>6.2456140350877192</v>
      </c>
      <c r="BM68" s="790" t="s">
        <v>564</v>
      </c>
      <c r="BN68" s="790">
        <f t="shared" si="9"/>
        <v>3.8793103448275863</v>
      </c>
      <c r="BO68" s="790">
        <f t="shared" si="9"/>
        <v>3764.7657758620685</v>
      </c>
      <c r="BP68" s="790">
        <f t="shared" si="9"/>
        <v>7.4406779661016946</v>
      </c>
      <c r="BQ68" s="829">
        <f t="shared" si="9"/>
        <v>35.491525423728817</v>
      </c>
      <c r="BR68" s="76"/>
      <c r="BS68" s="794">
        <f t="shared" si="9"/>
        <v>4.101694915254237</v>
      </c>
      <c r="BT68" s="791">
        <f t="shared" si="9"/>
        <v>2161.0175438596493</v>
      </c>
      <c r="BU68" s="916"/>
      <c r="BV68" s="794" t="s">
        <v>564</v>
      </c>
      <c r="BW68" s="790" t="s">
        <v>564</v>
      </c>
      <c r="BX68" s="790" t="s">
        <v>564</v>
      </c>
      <c r="BY68" s="790">
        <f>AVERAGE(BY7:BY66)</f>
        <v>49.761904761904759</v>
      </c>
      <c r="BZ68" s="790">
        <f>AVERAGE(BZ7:BZ66)</f>
        <v>2787.5</v>
      </c>
      <c r="CA68" s="790">
        <f>AVERAGE(CA7:CA66)</f>
        <v>2596.7619047619046</v>
      </c>
      <c r="CB68" s="790" t="s">
        <v>564</v>
      </c>
      <c r="CC68" s="790" t="s">
        <v>564</v>
      </c>
      <c r="CD68" s="829" t="s">
        <v>564</v>
      </c>
      <c r="CE68" s="76"/>
      <c r="CF68" s="792">
        <f t="shared" ref="CF68:CM68" si="10">AVERAGE(CF7:CF66)</f>
        <v>404.31666666666666</v>
      </c>
      <c r="CG68" s="790">
        <f t="shared" si="10"/>
        <v>66.099999999999994</v>
      </c>
      <c r="CH68" s="790">
        <f t="shared" si="10"/>
        <v>14.966666666666667</v>
      </c>
      <c r="CI68" s="790">
        <f t="shared" si="10"/>
        <v>14.266666666666667</v>
      </c>
      <c r="CJ68" s="790">
        <f t="shared" si="10"/>
        <v>3.4666666666666668</v>
      </c>
      <c r="CK68" s="790">
        <f t="shared" si="10"/>
        <v>4.0217391304347823</v>
      </c>
      <c r="CL68" s="790">
        <f t="shared" si="10"/>
        <v>6.56</v>
      </c>
      <c r="CM68" s="790">
        <f t="shared" si="10"/>
        <v>96</v>
      </c>
      <c r="CN68" s="791">
        <f>AVERAGE(CN7:CN66)</f>
        <v>19450.533333333333</v>
      </c>
      <c r="CO68" s="76"/>
      <c r="CP68" s="794">
        <f>AVERAGE(CP7:CP66)</f>
        <v>170.93333333333334</v>
      </c>
      <c r="CQ68" s="790">
        <f t="shared" ref="CQ68:CX68" si="11">AVERAGE(CQ7:CQ66)</f>
        <v>25.366666666666667</v>
      </c>
      <c r="CR68" s="790">
        <f t="shared" si="11"/>
        <v>6.0769230769230766</v>
      </c>
      <c r="CS68" s="790">
        <f t="shared" si="11"/>
        <v>89.966666666666669</v>
      </c>
      <c r="CT68" s="790">
        <f t="shared" si="11"/>
        <v>23.8</v>
      </c>
      <c r="CU68" s="790">
        <f>AVERAGE(CU7:CU66)</f>
        <v>24.6</v>
      </c>
      <c r="CV68" s="790">
        <f t="shared" si="11"/>
        <v>9.9259259259259256</v>
      </c>
      <c r="CW68" s="790">
        <f t="shared" si="11"/>
        <v>1181574.0759999999</v>
      </c>
      <c r="CX68" s="791">
        <f t="shared" si="11"/>
        <v>37188.124333333333</v>
      </c>
    </row>
    <row r="69" spans="1:102" s="180" customFormat="1" ht="13.95" customHeight="1" thickTop="1" x14ac:dyDescent="0.2">
      <c r="A69" s="230" t="s">
        <v>306</v>
      </c>
      <c r="B69" s="66" t="s">
        <v>866</v>
      </c>
      <c r="C69" s="126"/>
      <c r="D69" s="126"/>
      <c r="E69" s="126"/>
      <c r="F69" s="126"/>
      <c r="G69" s="126"/>
      <c r="H69" s="126"/>
      <c r="I69" s="126"/>
      <c r="J69" s="126"/>
      <c r="K69" s="126"/>
      <c r="L69" s="126"/>
      <c r="AB69" s="180" t="s">
        <v>887</v>
      </c>
      <c r="AN69" s="66" t="s">
        <v>711</v>
      </c>
      <c r="AR69" s="66" t="s">
        <v>868</v>
      </c>
      <c r="AU69" s="66" t="s">
        <v>869</v>
      </c>
      <c r="AY69" s="66"/>
      <c r="AZ69" s="66"/>
      <c r="BA69" s="66"/>
      <c r="BB69" s="66"/>
      <c r="BC69" s="66"/>
      <c r="BD69" s="66"/>
      <c r="BE69" s="66"/>
      <c r="BF69" s="66"/>
      <c r="BG69" s="66" t="s">
        <v>840</v>
      </c>
      <c r="BK69" s="126"/>
      <c r="BL69" s="126"/>
      <c r="BM69" s="126"/>
      <c r="BN69" s="126"/>
      <c r="BO69" s="126"/>
      <c r="BP69" s="126"/>
      <c r="BQ69" s="126"/>
      <c r="BR69" s="126"/>
      <c r="BS69" s="66" t="s">
        <v>591</v>
      </c>
      <c r="BT69" s="126"/>
      <c r="BV69" s="66" t="s">
        <v>871</v>
      </c>
      <c r="CF69" s="1434" t="s">
        <v>872</v>
      </c>
      <c r="CG69" s="1434"/>
      <c r="CH69" s="1434"/>
      <c r="CI69" s="1434"/>
      <c r="CJ69" s="1434"/>
      <c r="CP69" s="66" t="s">
        <v>875</v>
      </c>
    </row>
    <row r="70" spans="1:102" s="180" customFormat="1" ht="13.95" customHeight="1" x14ac:dyDescent="0.2">
      <c r="A70" s="66"/>
      <c r="B70" s="66" t="s">
        <v>589</v>
      </c>
      <c r="C70" s="126"/>
      <c r="D70" s="126"/>
      <c r="E70" s="126"/>
      <c r="F70" s="126"/>
      <c r="G70" s="126"/>
      <c r="H70" s="126"/>
      <c r="I70" s="126"/>
      <c r="J70" s="126"/>
      <c r="K70" s="126"/>
      <c r="L70" s="126"/>
      <c r="M70" s="66"/>
      <c r="N70" s="66"/>
      <c r="O70" s="116"/>
      <c r="P70" s="116"/>
      <c r="Q70" s="116"/>
      <c r="R70" s="116"/>
      <c r="S70" s="116"/>
      <c r="T70" s="116"/>
      <c r="U70" s="116"/>
      <c r="V70" s="116"/>
      <c r="W70" s="66"/>
      <c r="X70" s="66"/>
      <c r="Y70" s="116"/>
      <c r="Z70" s="66"/>
      <c r="AA70" s="66"/>
      <c r="AB70" s="180" t="s">
        <v>888</v>
      </c>
      <c r="AC70" s="66"/>
      <c r="AD70" s="66"/>
      <c r="AE70" s="66"/>
      <c r="AF70" s="66"/>
      <c r="AG70" s="66"/>
      <c r="AH70" s="66"/>
      <c r="AI70" s="66"/>
      <c r="AJ70" s="66"/>
      <c r="AK70" s="66"/>
      <c r="AN70" s="66" t="s">
        <v>867</v>
      </c>
      <c r="AR70" s="66" t="s">
        <v>712</v>
      </c>
      <c r="AU70" s="66"/>
      <c r="AY70" s="66"/>
      <c r="AZ70" s="66"/>
      <c r="BA70" s="66"/>
      <c r="BB70" s="66"/>
      <c r="BC70" s="66"/>
      <c r="BD70" s="66"/>
      <c r="BE70" s="66"/>
      <c r="BF70" s="66"/>
      <c r="BG70" s="66" t="s">
        <v>587</v>
      </c>
      <c r="BK70" s="126"/>
      <c r="BL70" s="126"/>
      <c r="BM70" s="126"/>
      <c r="BN70" s="126"/>
      <c r="BO70" s="126"/>
      <c r="BP70" s="126"/>
      <c r="BQ70" s="126"/>
      <c r="BR70" s="126"/>
      <c r="BS70" s="66" t="s">
        <v>482</v>
      </c>
      <c r="BT70" s="126"/>
      <c r="CF70" s="66" t="s">
        <v>713</v>
      </c>
      <c r="CP70" s="66" t="s">
        <v>581</v>
      </c>
    </row>
    <row r="71" spans="1:102" s="180" customFormat="1" ht="13.95" customHeight="1" x14ac:dyDescent="0.2">
      <c r="A71" s="1062"/>
      <c r="B71" s="66"/>
      <c r="C71" s="126"/>
      <c r="D71" s="126"/>
      <c r="E71" s="126"/>
      <c r="F71" s="126"/>
      <c r="G71" s="126"/>
      <c r="H71" s="126"/>
      <c r="I71" s="126"/>
      <c r="J71" s="126"/>
      <c r="K71" s="126"/>
      <c r="L71" s="126"/>
      <c r="V71" s="116"/>
      <c r="W71" s="66"/>
      <c r="X71" s="66"/>
      <c r="Y71" s="116"/>
      <c r="Z71" s="66"/>
      <c r="AA71" s="66"/>
      <c r="AB71" s="116"/>
      <c r="AC71" s="66"/>
      <c r="AD71" s="66"/>
      <c r="AE71" s="66"/>
      <c r="AF71" s="66"/>
      <c r="AG71" s="66"/>
      <c r="AH71" s="66"/>
      <c r="AI71" s="66"/>
      <c r="AJ71" s="66"/>
      <c r="AK71" s="66"/>
      <c r="AN71" s="66" t="s">
        <v>590</v>
      </c>
      <c r="AO71" s="66"/>
      <c r="AP71" s="66"/>
      <c r="AQ71" s="66"/>
      <c r="AR71" s="66"/>
      <c r="AT71" s="66"/>
      <c r="AY71" s="115"/>
      <c r="AZ71" s="66"/>
      <c r="BG71" s="180" t="s">
        <v>759</v>
      </c>
      <c r="BS71" s="66" t="s">
        <v>870</v>
      </c>
      <c r="CF71" s="66" t="s">
        <v>734</v>
      </c>
      <c r="CG71" s="66"/>
      <c r="CP71" s="66" t="s">
        <v>582</v>
      </c>
    </row>
    <row r="72" spans="1:102" s="180" customFormat="1" ht="13.95" customHeight="1" x14ac:dyDescent="0.2">
      <c r="A72" s="116"/>
      <c r="B72" s="66"/>
      <c r="C72" s="66"/>
      <c r="D72" s="66"/>
      <c r="E72" s="66"/>
      <c r="F72" s="66"/>
      <c r="G72" s="66"/>
      <c r="H72" s="66"/>
      <c r="I72" s="66"/>
      <c r="J72" s="66"/>
      <c r="K72" s="66"/>
      <c r="L72" s="66"/>
      <c r="V72" s="230"/>
      <c r="W72" s="66"/>
      <c r="X72" s="66"/>
      <c r="Y72" s="230"/>
      <c r="Z72" s="66"/>
      <c r="AA72" s="66"/>
      <c r="AB72" s="230"/>
      <c r="AC72" s="66"/>
      <c r="AD72" s="66"/>
      <c r="AE72" s="66"/>
      <c r="AF72" s="66"/>
      <c r="AG72" s="66"/>
      <c r="AH72" s="66"/>
      <c r="AI72" s="66"/>
      <c r="AJ72" s="66"/>
      <c r="AN72" s="66"/>
      <c r="AO72" s="66"/>
      <c r="AY72" s="115"/>
      <c r="AZ72" s="66"/>
      <c r="BG72" s="180" t="s">
        <v>775</v>
      </c>
      <c r="BH72" s="180" t="s">
        <v>776</v>
      </c>
      <c r="BK72" s="115"/>
      <c r="BL72" s="66"/>
      <c r="BS72" s="66" t="s">
        <v>670</v>
      </c>
      <c r="CF72" s="66" t="s">
        <v>873</v>
      </c>
      <c r="CG72" s="116"/>
      <c r="CH72" s="116"/>
      <c r="CI72" s="116"/>
      <c r="CJ72" s="116"/>
      <c r="CK72" s="116"/>
      <c r="CL72" s="116"/>
      <c r="CM72" s="116"/>
      <c r="CN72" s="116"/>
      <c r="CO72" s="679"/>
      <c r="CP72" s="66" t="s">
        <v>583</v>
      </c>
    </row>
    <row r="73" spans="1:102" s="180" customFormat="1" ht="13.95" customHeight="1" x14ac:dyDescent="0.2">
      <c r="B73" s="66"/>
      <c r="C73" s="66"/>
      <c r="F73" s="66"/>
      <c r="H73" s="66"/>
      <c r="V73" s="1347"/>
      <c r="W73" s="1347"/>
      <c r="X73" s="1347"/>
      <c r="Y73" s="1347"/>
      <c r="Z73" s="1347"/>
      <c r="AA73" s="1347"/>
      <c r="AB73" s="1347"/>
      <c r="AC73" s="1347"/>
      <c r="AD73" s="1347"/>
      <c r="AE73" s="1347"/>
      <c r="AF73" s="1347"/>
      <c r="AG73" s="1347"/>
      <c r="AH73" s="1347"/>
      <c r="AI73" s="1347"/>
      <c r="AJ73" s="1347"/>
      <c r="AK73" s="1347"/>
      <c r="AL73" s="1347"/>
      <c r="BH73" s="180" t="s">
        <v>777</v>
      </c>
      <c r="BS73" s="66" t="s">
        <v>671</v>
      </c>
      <c r="CF73" s="66" t="s">
        <v>874</v>
      </c>
      <c r="CG73" s="116"/>
      <c r="CH73" s="116"/>
      <c r="CI73" s="116"/>
      <c r="CJ73" s="116"/>
      <c r="CK73" s="116"/>
      <c r="CL73" s="116"/>
      <c r="CM73" s="116"/>
      <c r="CN73" s="116"/>
      <c r="CO73" s="116"/>
      <c r="CP73" s="66" t="s">
        <v>584</v>
      </c>
    </row>
    <row r="74" spans="1:102" s="180" customFormat="1" ht="13.95" customHeight="1" x14ac:dyDescent="0.2">
      <c r="B74" s="66"/>
      <c r="F74" s="66"/>
      <c r="H74" s="66"/>
      <c r="V74" s="116"/>
      <c r="W74" s="66"/>
      <c r="X74" s="66"/>
      <c r="Y74" s="116"/>
      <c r="Z74" s="66"/>
      <c r="AA74" s="66"/>
      <c r="AB74" s="116"/>
      <c r="AC74" s="66"/>
      <c r="AD74" s="66"/>
      <c r="BH74" s="180" t="s">
        <v>778</v>
      </c>
      <c r="BS74" s="66" t="s">
        <v>652</v>
      </c>
      <c r="CF74" s="116"/>
      <c r="CP74" s="66" t="s">
        <v>585</v>
      </c>
    </row>
    <row r="75" spans="1:102" s="180" customFormat="1" ht="15" customHeight="1" x14ac:dyDescent="0.2">
      <c r="M75" s="1454"/>
      <c r="N75" s="1454"/>
      <c r="O75" s="1454"/>
      <c r="P75" s="1454"/>
      <c r="Q75" s="1454"/>
      <c r="R75" s="1454"/>
      <c r="S75" s="1454"/>
      <c r="T75" s="1454"/>
      <c r="U75" s="1454"/>
      <c r="V75" s="1347"/>
      <c r="W75" s="1347"/>
      <c r="X75" s="1347"/>
      <c r="Y75" s="1347"/>
      <c r="Z75" s="1347"/>
      <c r="AA75" s="1347"/>
      <c r="AB75" s="1347"/>
      <c r="AC75" s="1347"/>
      <c r="AD75" s="1347"/>
      <c r="AE75" s="1347"/>
      <c r="AF75" s="1347"/>
      <c r="AG75" s="1347"/>
      <c r="AH75" s="1347"/>
      <c r="AI75" s="1347"/>
      <c r="AJ75" s="1347"/>
      <c r="AK75" s="1347"/>
      <c r="AQ75" s="1442"/>
      <c r="AR75" s="1442"/>
      <c r="AS75" s="1442"/>
      <c r="AT75" s="190"/>
      <c r="BS75" s="66" t="s">
        <v>895</v>
      </c>
      <c r="CF75" s="66"/>
      <c r="CG75" s="190"/>
      <c r="CH75" s="190"/>
      <c r="CI75" s="190"/>
      <c r="CJ75" s="190"/>
      <c r="CK75" s="190"/>
      <c r="CP75" s="66" t="s">
        <v>729</v>
      </c>
    </row>
    <row r="76" spans="1:102" s="180" customFormat="1" ht="13.5" customHeight="1" x14ac:dyDescent="0.2">
      <c r="M76" s="1454"/>
      <c r="N76" s="1454"/>
      <c r="O76" s="1454"/>
      <c r="P76" s="1454"/>
      <c r="Q76" s="1454"/>
      <c r="R76" s="1454"/>
      <c r="S76" s="1454"/>
      <c r="T76" s="1454"/>
      <c r="U76" s="1454"/>
      <c r="V76" s="1441"/>
      <c r="W76" s="1441"/>
      <c r="X76" s="1441"/>
      <c r="Y76" s="1441"/>
      <c r="Z76" s="1441"/>
      <c r="AA76" s="1441"/>
      <c r="AB76" s="1441"/>
      <c r="AC76" s="1441"/>
      <c r="AD76" s="1441"/>
      <c r="AE76" s="1441"/>
      <c r="AF76" s="1441"/>
      <c r="AG76" s="1441"/>
      <c r="AH76" s="1441"/>
      <c r="AI76" s="1441"/>
      <c r="AJ76" s="1441"/>
      <c r="AK76" s="1441"/>
      <c r="AL76" s="1441"/>
      <c r="AM76" s="1441"/>
      <c r="AQ76" s="1438"/>
      <c r="AR76" s="1438"/>
      <c r="AS76" s="1438"/>
      <c r="AT76" s="1085"/>
      <c r="BS76" s="66" t="s">
        <v>896</v>
      </c>
      <c r="CF76" s="116"/>
      <c r="CG76" s="116"/>
      <c r="CH76" s="116"/>
      <c r="CI76" s="116"/>
      <c r="CJ76" s="116"/>
      <c r="CK76" s="116"/>
      <c r="CP76" s="66" t="s">
        <v>586</v>
      </c>
    </row>
    <row r="77" spans="1:102" x14ac:dyDescent="0.2">
      <c r="V77" s="1441"/>
      <c r="W77" s="1441"/>
      <c r="X77" s="1441"/>
      <c r="Y77" s="1441"/>
      <c r="Z77" s="1441"/>
      <c r="AA77" s="1441"/>
      <c r="AB77" s="1441"/>
      <c r="AC77" s="1441"/>
      <c r="AD77" s="1441"/>
      <c r="AE77" s="1441"/>
      <c r="AF77" s="1441"/>
      <c r="AG77" s="1441"/>
      <c r="AH77" s="1441"/>
      <c r="AI77" s="1441"/>
      <c r="AJ77" s="1441"/>
      <c r="AK77" s="1441"/>
      <c r="AL77" s="1441"/>
      <c r="AM77" s="1441"/>
      <c r="BS77" s="180" t="s">
        <v>897</v>
      </c>
      <c r="CF77" s="116"/>
      <c r="CG77" s="116"/>
      <c r="CH77" s="116"/>
      <c r="CI77" s="116"/>
      <c r="CJ77" s="116"/>
      <c r="CK77" s="116"/>
      <c r="CP77" s="66" t="s">
        <v>876</v>
      </c>
    </row>
    <row r="78" spans="1:102" ht="15.75" customHeight="1" x14ac:dyDescent="0.2">
      <c r="C78" s="1347"/>
      <c r="D78" s="1347"/>
      <c r="E78" s="1347"/>
      <c r="F78" s="1347"/>
      <c r="G78" s="1347"/>
      <c r="H78" s="1347"/>
      <c r="I78" s="1347"/>
      <c r="J78" s="1347"/>
      <c r="K78" s="1347"/>
      <c r="V78" s="1441"/>
      <c r="W78" s="1441"/>
      <c r="X78" s="1441"/>
      <c r="Y78" s="1441"/>
      <c r="Z78" s="1441"/>
      <c r="AA78" s="1441"/>
      <c r="AB78" s="1441"/>
      <c r="AC78" s="1441"/>
      <c r="AD78" s="1441"/>
      <c r="AE78" s="1441"/>
      <c r="AF78" s="1441"/>
      <c r="AG78" s="1441"/>
      <c r="AH78" s="1441"/>
      <c r="AI78" s="1441"/>
      <c r="AJ78" s="1441"/>
      <c r="AK78" s="1441"/>
      <c r="AL78" s="1441"/>
      <c r="AM78" s="1441"/>
    </row>
    <row r="79" spans="1:102" x14ac:dyDescent="0.2">
      <c r="C79" s="119"/>
    </row>
    <row r="80" spans="1:102" ht="14.25" customHeight="1" x14ac:dyDescent="0.2">
      <c r="C80" s="1453"/>
      <c r="D80" s="1453"/>
      <c r="E80" s="1453"/>
      <c r="F80" s="1453"/>
      <c r="G80" s="1453"/>
      <c r="H80" s="1453"/>
      <c r="I80" s="1453"/>
      <c r="J80" s="1453"/>
      <c r="K80" s="1453"/>
      <c r="L80" s="1453"/>
    </row>
    <row r="81" spans="3:12" x14ac:dyDescent="0.2">
      <c r="C81" s="1453"/>
      <c r="D81" s="1453"/>
      <c r="E81" s="1453"/>
      <c r="F81" s="1453"/>
      <c r="G81" s="1453"/>
      <c r="H81" s="1453"/>
      <c r="I81" s="1453"/>
      <c r="J81" s="1453"/>
      <c r="K81" s="1453"/>
      <c r="L81" s="1453"/>
    </row>
    <row r="136" spans="2:102" ht="28.5" customHeight="1" x14ac:dyDescent="0.2">
      <c r="B136" s="1224"/>
      <c r="C136" s="1224"/>
      <c r="D136" s="1224"/>
      <c r="E136" s="1224"/>
      <c r="F136" s="1224"/>
      <c r="G136" s="1224"/>
      <c r="H136" s="1224"/>
      <c r="I136" s="1224"/>
      <c r="J136" s="1224"/>
      <c r="K136" s="1224"/>
      <c r="L136" s="1224"/>
      <c r="M136" s="1224"/>
      <c r="N136" s="1224"/>
      <c r="O136" s="1224"/>
      <c r="P136" s="1224"/>
      <c r="Q136" s="1224"/>
      <c r="R136" s="1224"/>
      <c r="S136" s="1224"/>
      <c r="T136" s="1224"/>
      <c r="U136" s="1224"/>
      <c r="V136" s="1224"/>
      <c r="W136" s="1224"/>
      <c r="X136" s="1224"/>
      <c r="Y136" s="1224"/>
      <c r="Z136" s="1224"/>
      <c r="AA136" s="1224"/>
      <c r="AB136" s="1224"/>
      <c r="AC136" s="1224"/>
      <c r="AD136" s="1224"/>
      <c r="AE136" s="1224"/>
      <c r="AF136" s="1224"/>
      <c r="AG136" s="1224"/>
      <c r="AH136" s="1224"/>
      <c r="AI136" s="1224"/>
      <c r="AJ136" s="1224"/>
      <c r="AK136" s="1224"/>
      <c r="AL136" s="1224"/>
      <c r="AM136" s="1224"/>
      <c r="AN136" s="1224"/>
      <c r="AO136" s="1224"/>
      <c r="AP136" s="1224"/>
      <c r="AQ136" s="1224"/>
      <c r="AR136" s="1224"/>
      <c r="AS136" s="1224"/>
      <c r="AT136" s="1224"/>
      <c r="AU136" s="1224"/>
      <c r="AV136" s="1224"/>
      <c r="AW136" s="1224"/>
      <c r="AX136" s="1224"/>
      <c r="AY136" s="161"/>
      <c r="AZ136" s="161"/>
      <c r="BA136" s="161"/>
      <c r="BB136" s="161"/>
      <c r="BC136" s="161"/>
      <c r="BD136" s="161"/>
      <c r="BE136" s="161"/>
      <c r="BF136" s="161"/>
      <c r="BG136" s="161"/>
      <c r="BH136" s="161"/>
      <c r="BI136" s="161"/>
      <c r="BJ136" s="161"/>
      <c r="BK136" s="162"/>
      <c r="BL136" s="162"/>
      <c r="BM136" s="162"/>
      <c r="BN136" s="162"/>
      <c r="BO136" s="162"/>
      <c r="BP136" s="162"/>
      <c r="BQ136" s="162"/>
      <c r="BR136" s="162"/>
      <c r="BS136" s="162"/>
      <c r="BT136" s="162"/>
      <c r="BU136" s="162"/>
      <c r="BV136" s="161"/>
      <c r="BW136" s="161"/>
      <c r="BX136" s="161"/>
      <c r="BY136" s="161"/>
      <c r="BZ136" s="161"/>
      <c r="CA136" s="161"/>
      <c r="CB136" s="161"/>
      <c r="CC136" s="161"/>
      <c r="CD136" s="161"/>
      <c r="CE136" s="161"/>
      <c r="CF136" s="1224"/>
      <c r="CG136" s="1224"/>
      <c r="CH136" s="1224"/>
      <c r="CI136" s="1224"/>
      <c r="CJ136" s="1224"/>
      <c r="CK136" s="1224"/>
      <c r="CL136" s="1224"/>
      <c r="CM136" s="1224"/>
      <c r="CN136" s="162"/>
      <c r="CO136" s="162"/>
      <c r="CQ136" s="161"/>
      <c r="CR136" s="161"/>
      <c r="CS136" s="161"/>
      <c r="CT136" s="161"/>
      <c r="CU136" s="161"/>
      <c r="CV136" s="161"/>
      <c r="CW136" s="162"/>
      <c r="CX136" s="162"/>
    </row>
    <row r="137" spans="2:102" ht="14.4" x14ac:dyDescent="0.2">
      <c r="CP137" s="161"/>
    </row>
  </sheetData>
  <customSheetViews>
    <customSheetView guid="{CFB8F6A3-286B-44DA-98E2-E06FA9DC17D9}" scale="90" showGridLines="0">
      <pane xSplit="1" ySplit="6" topLeftCell="B40" activePane="bottomRight" state="frozen"/>
      <selection pane="bottomRight" activeCell="A7" sqref="A7:A54"/>
      <colBreaks count="3" manualBreakCount="3">
        <brk id="9" max="1048575" man="1"/>
        <brk id="35" max="71" man="1"/>
        <brk id="61" max="71" man="1"/>
      </colBreaks>
      <pageMargins left="0.6692913385826772" right="0.43307086614173229" top="0.78740157480314965" bottom="0.39370078740157483" header="0.51181102362204722" footer="0.19685039370078741"/>
      <pageSetup paperSize="9" scale="80" firstPageNumber="12" fitToWidth="0" orientation="portrait" useFirstPageNumber="1"/>
      <headerFooter alignWithMargins="0"/>
    </customSheetView>
    <customSheetView guid="{429188B7-F8E8-41E0-BAA6-8F869C883D4F}" showGridLines="0">
      <pane xSplit="1" ySplit="6" topLeftCell="B7" activePane="bottomRight" state="frozen"/>
      <selection pane="bottomRight" activeCell="A2" sqref="A2"/>
      <colBreaks count="8" manualBreakCount="8">
        <brk id="9" max="1048575" man="1"/>
        <brk id="21" min="1" max="75" man="1"/>
        <brk id="33" min="1" max="75" man="1"/>
        <brk id="46" min="1" max="75" man="1"/>
        <brk id="58" min="1" max="75" man="1"/>
        <brk id="70" min="1" max="75" man="1"/>
        <brk id="83" min="1" max="75" man="1"/>
        <brk id="93" min="1" max="75" man="1"/>
      </colBreaks>
      <pageMargins left="0.74803149606299202" right="0.23622047244094502" top="0.84" bottom="0.39370078740157499" header="0.59055118110236204" footer="0.31496062992126"/>
      <pageSetup paperSize="8" firstPageNumber="12" fitToWidth="0" orientation="portrait"/>
      <headerFooter alignWithMargins="0">
        <oddHeader>&amp;L&amp;"ＭＳ Ｐゴシック,太字"&amp;16 ７　施　設</oddHeader>
      </headerFooter>
    </customSheetView>
  </customSheetViews>
  <mergeCells count="90">
    <mergeCell ref="AB2:AC2"/>
    <mergeCell ref="AH3:AM3"/>
    <mergeCell ref="AY2:BA2"/>
    <mergeCell ref="AN2:AP2"/>
    <mergeCell ref="BP3:BQ3"/>
    <mergeCell ref="BN3:BO3"/>
    <mergeCell ref="BK3:BM3"/>
    <mergeCell ref="AN3:AO3"/>
    <mergeCell ref="AU3:BD3"/>
    <mergeCell ref="E4:I4"/>
    <mergeCell ref="B3:I3"/>
    <mergeCell ref="B4:D4"/>
    <mergeCell ref="M2:N2"/>
    <mergeCell ref="J4:L4"/>
    <mergeCell ref="J3:O3"/>
    <mergeCell ref="B136:L136"/>
    <mergeCell ref="M136:U136"/>
    <mergeCell ref="C80:L81"/>
    <mergeCell ref="C78:K78"/>
    <mergeCell ref="V73:AL73"/>
    <mergeCell ref="M75:U76"/>
    <mergeCell ref="V136:AM136"/>
    <mergeCell ref="AQ76:AS76"/>
    <mergeCell ref="M4:O4"/>
    <mergeCell ref="V75:AK75"/>
    <mergeCell ref="V76:AM78"/>
    <mergeCell ref="Y4:AA4"/>
    <mergeCell ref="AQ75:AS75"/>
    <mergeCell ref="AN4:AN5"/>
    <mergeCell ref="AE4:AG4"/>
    <mergeCell ref="AP3:AP5"/>
    <mergeCell ref="AB4:AD4"/>
    <mergeCell ref="S4:U4"/>
    <mergeCell ref="P4:R4"/>
    <mergeCell ref="V4:X4"/>
    <mergeCell ref="P3:U3"/>
    <mergeCell ref="AB3:AG3"/>
    <mergeCell ref="AR4:AS4"/>
    <mergeCell ref="AZ4:AZ5"/>
    <mergeCell ref="BD4:BD5"/>
    <mergeCell ref="BB4:BB5"/>
    <mergeCell ref="CX3:CX5"/>
    <mergeCell ref="CF69:CJ69"/>
    <mergeCell ref="CH3:CI4"/>
    <mergeCell ref="CF3:CF5"/>
    <mergeCell ref="CM3:CM5"/>
    <mergeCell ref="CK4:CK5"/>
    <mergeCell ref="CW3:CW5"/>
    <mergeCell ref="CV4:CV5"/>
    <mergeCell ref="CR4:CR5"/>
    <mergeCell ref="CT4:CT5"/>
    <mergeCell ref="BA4:BA5"/>
    <mergeCell ref="CU4:CU5"/>
    <mergeCell ref="CN3:CN5"/>
    <mergeCell ref="AN136:AX136"/>
    <mergeCell ref="V3:AA3"/>
    <mergeCell ref="BI4:BI5"/>
    <mergeCell ref="BE4:BE5"/>
    <mergeCell ref="AX4:AX5"/>
    <mergeCell ref="AH4:AJ4"/>
    <mergeCell ref="AK4:AM4"/>
    <mergeCell ref="BI3:BJ3"/>
    <mergeCell ref="AO4:AO5"/>
    <mergeCell ref="AQ3:AT3"/>
    <mergeCell ref="AW4:AW5"/>
    <mergeCell ref="AV4:AV5"/>
    <mergeCell ref="BJ4:BJ5"/>
    <mergeCell ref="BG4:BG5"/>
    <mergeCell ref="AY4:AY5"/>
    <mergeCell ref="BC4:BC5"/>
    <mergeCell ref="CF136:CM136"/>
    <mergeCell ref="CG3:CG5"/>
    <mergeCell ref="CB4:CD4"/>
    <mergeCell ref="BT4:BT5"/>
    <mergeCell ref="BS4:BS5"/>
    <mergeCell ref="BY2:CA2"/>
    <mergeCell ref="BY4:CA4"/>
    <mergeCell ref="BG3:BH3"/>
    <mergeCell ref="BV2:BX2"/>
    <mergeCell ref="CS4:CS5"/>
    <mergeCell ref="CJ3:CL3"/>
    <mergeCell ref="CL4:CL5"/>
    <mergeCell ref="BV3:CA3"/>
    <mergeCell ref="CJ4:CJ5"/>
    <mergeCell ref="CP3:CV3"/>
    <mergeCell ref="CB3:CD3"/>
    <mergeCell ref="BV4:BX4"/>
    <mergeCell ref="CQ4:CQ5"/>
    <mergeCell ref="BS3:BT3"/>
    <mergeCell ref="BH4:BH5"/>
  </mergeCells>
  <phoneticPr fontId="2"/>
  <dataValidations count="2">
    <dataValidation imeMode="disabled" allowBlank="1" showInputMessage="1" showErrorMessage="1" sqref="AU34:AU37 CV34:CV37 CW7:CX37 CV7:CV32 B7:AT37 AV7:CU37 AU7:AU32 B39:CX66" xr:uid="{00000000-0002-0000-0800-000000000000}"/>
    <dataValidation allowBlank="1" showInputMessage="1" showErrorMessage="1" sqref="B38:CX38 CV33 AU33" xr:uid="{00000000-0002-0000-0800-000001000000}"/>
  </dataValidations>
  <pageMargins left="0.74803149606299202" right="0.23622047244094502" top="0.84" bottom="0.39370078740157499" header="0.59055118110236204" footer="0.31496062992126"/>
  <pageSetup paperSize="8" firstPageNumber="12" fitToWidth="0" orientation="portrait" r:id="rId1"/>
  <headerFooter alignWithMargins="0">
    <oddHeader>&amp;L&amp;"ＭＳ Ｐゴシック,太字"&amp;16 ７　施　設</oddHeader>
  </headerFooter>
  <colBreaks count="8" manualBreakCount="8">
    <brk id="9" max="1048575" man="1"/>
    <brk id="21" min="1" max="76" man="1"/>
    <brk id="33" min="1" max="76" man="1"/>
    <brk id="46" min="1" max="76" man="1"/>
    <brk id="58" min="1" max="76" man="1"/>
    <brk id="70" min="1" max="76" man="1"/>
    <brk id="83" min="1" max="76" man="1"/>
    <brk id="93" min="1" max="7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25</vt:i4>
      </vt:variant>
    </vt:vector>
  </HeadingPairs>
  <TitlesOfParts>
    <vt:vector size="40" baseType="lpstr">
      <vt:lpstr>表紙</vt:lpstr>
      <vt:lpstr>記入要領</vt:lpstr>
      <vt:lpstr>１市　勢</vt:lpstr>
      <vt:lpstr>２職員数及び職員給料等</vt:lpstr>
      <vt:lpstr>３保健・福祉</vt:lpstr>
      <vt:lpstr>４環　境</vt:lpstr>
      <vt:lpstr>５産　業</vt:lpstr>
      <vt:lpstr>６　都　市 </vt:lpstr>
      <vt:lpstr>7　施　設</vt:lpstr>
      <vt:lpstr>ⅰ　歳入・歳出総額</vt:lpstr>
      <vt:lpstr>ⅱ　歳入内訳（款別）</vt:lpstr>
      <vt:lpstr>ⅲ　目的別歳出内訳</vt:lpstr>
      <vt:lpstr>ⅳ　市税内訳</vt:lpstr>
      <vt:lpstr>ⅴ　市税徴収率</vt:lpstr>
      <vt:lpstr>中核市合併の変遷</vt:lpstr>
      <vt:lpstr>'１市　勢'!Print_Area</vt:lpstr>
      <vt:lpstr>'２職員数及び職員給料等'!Print_Area</vt:lpstr>
      <vt:lpstr>'３保健・福祉'!Print_Area</vt:lpstr>
      <vt:lpstr>'４環　境'!Print_Area</vt:lpstr>
      <vt:lpstr>'５産　業'!Print_Area</vt:lpstr>
      <vt:lpstr>'６　都　市 '!Print_Area</vt:lpstr>
      <vt:lpstr>'7　施　設'!Print_Area</vt:lpstr>
      <vt:lpstr>'ⅰ　歳入・歳出総額'!Print_Area</vt:lpstr>
      <vt:lpstr>'ⅱ　歳入内訳（款別）'!Print_Area</vt:lpstr>
      <vt:lpstr>'ⅲ　目的別歳出内訳'!Print_Area</vt:lpstr>
      <vt:lpstr>'ⅳ　市税内訳'!Print_Area</vt:lpstr>
      <vt:lpstr>'ⅴ　市税徴収率'!Print_Area</vt:lpstr>
      <vt:lpstr>記入要領!Print_Area</vt:lpstr>
      <vt:lpstr>中核市合併の変遷!Print_Area</vt:lpstr>
      <vt:lpstr>'１市　勢'!Print_Titles</vt:lpstr>
      <vt:lpstr>'３保健・福祉'!Print_Titles</vt:lpstr>
      <vt:lpstr>'５産　業'!Print_Titles</vt:lpstr>
      <vt:lpstr>'６　都　市 '!Print_Titles</vt:lpstr>
      <vt:lpstr>'7　施　設'!Print_Titles</vt:lpstr>
      <vt:lpstr>'ⅰ　歳入・歳出総額'!Print_Titles</vt:lpstr>
      <vt:lpstr>'ⅱ　歳入内訳（款別）'!Print_Titles</vt:lpstr>
      <vt:lpstr>'ⅲ　目的別歳出内訳'!Print_Titles</vt:lpstr>
      <vt:lpstr>'ⅳ　市税内訳'!Print_Titles</vt:lpstr>
      <vt:lpstr>'ⅴ　市税徴収率'!Print_Titles</vt:lpstr>
      <vt:lpstr>記入要領!Print_Titles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5739</dc:creator>
  <cp:lastModifiedBy>大野琢磨</cp:lastModifiedBy>
  <cp:lastPrinted>2024-10-31T08:14:19Z</cp:lastPrinted>
  <dcterms:created xsi:type="dcterms:W3CDTF">2023-11-02T01:41:04Z</dcterms:created>
  <dcterms:modified xsi:type="dcterms:W3CDTF">2024-10-31T08:16:00Z</dcterms:modified>
</cp:coreProperties>
</file>