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6/99 過年度修正/0707○○修正/"/>
    </mc:Choice>
  </mc:AlternateContent>
  <xr:revisionPtr revIDLastSave="2" documentId="11_C714688C57B21AEFC422F3E080DFBEA6F3F38203" xr6:coauthVersionLast="47" xr6:coauthVersionMax="47" xr10:uidLastSave="{F610BA72-6214-4525-98A9-61119FE63444}"/>
  <bookViews>
    <workbookView xWindow="-108" yWindow="-108" windowWidth="23256" windowHeight="13896" tabRatio="667" firstSheet="4" activeTab="9"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2" hidden="1">'１市　勢'!$A$6:$CH$71</definedName>
    <definedName name="_xlnm._FilterDatabase" localSheetId="4" hidden="1">'３保健・福祉'!$A$6:$CX$71</definedName>
    <definedName name="_xlnm._FilterDatabase" localSheetId="5" hidden="1">'４環　境'!$A$6:$CH$71</definedName>
    <definedName name="_xlnm._FilterDatabase" localSheetId="7" hidden="1">'６　都　市 '!$A$6:$CH$71</definedName>
    <definedName name="_xlnm._FilterDatabase" localSheetId="8" hidden="1">'7　施　設'!$A$7:$DC$72</definedName>
    <definedName name="_xlnm._FilterDatabase" localSheetId="10" hidden="1">'ⅱ　歳入内訳（款別）'!$AO$65:$AP$65</definedName>
    <definedName name="_xlnm._FilterDatabase" localSheetId="11" hidden="1">'ⅲ　目的別歳出内訳'!$A$1:$AE$5</definedName>
    <definedName name="_xlnm._FilterDatabase" localSheetId="12" hidden="1">'ⅳ　市税内訳'!$A$1:$AC$5</definedName>
    <definedName name="_xlnm.Print_Area" localSheetId="2">'１市　勢'!$A$3:$AJ$75</definedName>
    <definedName name="_xlnm.Print_Area" localSheetId="3">'２職員数及び職員給料等'!$A$3:$K$77</definedName>
    <definedName name="_xlnm.Print_Area" localSheetId="4">'３保健・福祉'!$A$2:$CX$80</definedName>
    <definedName name="_xlnm.Print_Area" localSheetId="5">'４環　境'!$A$3:$N$71</definedName>
    <definedName name="_xlnm.Print_Area" localSheetId="6">'５産　業'!$A$3:$X$72</definedName>
    <definedName name="_xlnm.Print_Area" localSheetId="7">'６　都　市 '!$A$2:$AK$72</definedName>
    <definedName name="_xlnm.Print_Area" localSheetId="8">'7　施　設'!$A$2:$DB$73</definedName>
    <definedName name="_xlnm.Print_Area" localSheetId="9">'ⅰ　歳入・歳出総額'!$A$1:$Z$69</definedName>
    <definedName name="_xlnm.Print_Area" localSheetId="10">'ⅱ　歳入内訳（款別）'!$A$1:$BF$69</definedName>
    <definedName name="_xlnm.Print_Area" localSheetId="11">'ⅲ　目的別歳出内訳'!$A$1:$AE$69</definedName>
    <definedName name="_xlnm.Print_Area" localSheetId="12">'ⅳ　市税内訳'!$A$1:$AC$69</definedName>
    <definedName name="_xlnm.Print_Area" localSheetId="13">'ⅴ　市税徴収率'!$A$1:$J$69</definedName>
    <definedName name="_xlnm.Print_Area" localSheetId="1">記入要領!$A$1:$C$51</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記入要領!$15:$15</definedName>
    <definedName name="Z_429188B7_F8E8_41E0_BAA6_8F869C883D4F_.wvu.FilterData" localSheetId="4" hidden="1">'３保健・福祉'!$CB$2:$CN$74</definedName>
    <definedName name="Z_429188B7_F8E8_41E0_BAA6_8F869C883D4F_.wvu.FilterData" localSheetId="5" hidden="1">'４環　境'!$A$7:$M$72</definedName>
    <definedName name="Z_429188B7_F8E8_41E0_BAA6_8F869C883D4F_.wvu.FilterData" localSheetId="10" hidden="1">'ⅱ　歳入内訳（款別）'!$A$5:$BF$5</definedName>
    <definedName name="Z_429188B7_F8E8_41E0_BAA6_8F869C883D4F_.wvu.FilterData" localSheetId="11" hidden="1">'ⅲ　目的別歳出内訳'!$A$1:$AE$5</definedName>
    <definedName name="Z_429188B7_F8E8_41E0_BAA6_8F869C883D4F_.wvu.FilterData" localSheetId="12" hidden="1">'ⅳ　市税内訳'!$A$1:$AC$5</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'３保健・福祉'!$A$2:$CX$78</definedName>
    <definedName name="Z_429188B7_F8E8_41E0_BAA6_8F869C883D4F_.wvu.PrintArea" localSheetId="5" hidden="1">'４環　境'!$A$3:$N$78</definedName>
    <definedName name="Z_429188B7_F8E8_41E0_BAA6_8F869C883D4F_.wvu.PrintArea" localSheetId="6" hidden="1">'５産　業'!$A$3:$X$71</definedName>
    <definedName name="Z_429188B7_F8E8_41E0_BAA6_8F869C883D4F_.wvu.PrintArea" localSheetId="7" hidden="1">'６　都　市 '!$A$2:$AK$75</definedName>
    <definedName name="Z_429188B7_F8E8_41E0_BAA6_8F869C883D4F_.wvu.PrintArea" localSheetId="8" hidden="1">'7　施　設'!$A$2:$DB$81</definedName>
    <definedName name="Z_429188B7_F8E8_41E0_BAA6_8F869C883D4F_.wvu.PrintArea" localSheetId="9" hidden="1">'ⅰ　歳入・歳出総額'!$A$1:$Y$75</definedName>
    <definedName name="Z_429188B7_F8E8_41E0_BAA6_8F869C883D4F_.wvu.PrintArea" localSheetId="10" hidden="1">'ⅱ　歳入内訳（款別）'!$A$1:$BF$75</definedName>
    <definedName name="Z_429188B7_F8E8_41E0_BAA6_8F869C883D4F_.wvu.PrintArea" localSheetId="11" hidden="1">'ⅲ　目的別歳出内訳'!$A$1:$AE$75</definedName>
    <definedName name="Z_429188B7_F8E8_41E0_BAA6_8F869C883D4F_.wvu.PrintArea" localSheetId="12" hidden="1">'ⅳ　市税内訳'!$A$1:$AC$79</definedName>
    <definedName name="Z_429188B7_F8E8_41E0_BAA6_8F869C883D4F_.wvu.PrintArea" localSheetId="13" hidden="1">'ⅴ　市税徴収率'!$A$1:$J$78</definedName>
    <definedName name="Z_429188B7_F8E8_41E0_BAA6_8F869C883D4F_.wvu.PrintArea" localSheetId="1" hidden="1">記入要領!$A$1:$C$53</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記入要領!$15:$15</definedName>
    <definedName name="Z_CFB8F6A3_286B_44DA_98E2_E06FA9DC17D9_.wvu.FilterData" localSheetId="4" hidden="1">'３保健・福祉'!$CB$2:$CN$74</definedName>
    <definedName name="Z_CFB8F6A3_286B_44DA_98E2_E06FA9DC17D9_.wvu.FilterData" localSheetId="5" hidden="1">'４環　境'!$A$7:$M$72</definedName>
    <definedName name="Z_CFB8F6A3_286B_44DA_98E2_E06FA9DC17D9_.wvu.FilterData" localSheetId="10" hidden="1">'ⅱ　歳入内訳（款別）'!$A$5:$BF$5</definedName>
    <definedName name="Z_CFB8F6A3_286B_44DA_98E2_E06FA9DC17D9_.wvu.FilterData" localSheetId="11" hidden="1">'ⅲ　目的別歳出内訳'!$A$1:$AE$5</definedName>
    <definedName name="Z_CFB8F6A3_286B_44DA_98E2_E06FA9DC17D9_.wvu.FilterData" localSheetId="12" hidden="1">'ⅳ　市税内訳'!$A$1:$AC$5</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'３保健・福祉'!$A$1:$CV$80,'３保健・福祉'!#REF!</definedName>
    <definedName name="Z_CFB8F6A3_286B_44DA_98E2_E06FA9DC17D9_.wvu.PrintArea" localSheetId="5" hidden="1">'４環　境'!$A$1:$N$78,'４環　境'!#REF!</definedName>
    <definedName name="Z_CFB8F6A3_286B_44DA_98E2_E06FA9DC17D9_.wvu.PrintArea" localSheetId="6" hidden="1">'５産　業'!$A$1:$X$73,'５産　業'!#REF!</definedName>
    <definedName name="Z_CFB8F6A3_286B_44DA_98E2_E06FA9DC17D9_.wvu.PrintArea" localSheetId="7" hidden="1">'６　都　市 '!$A$1:$AI$71</definedName>
    <definedName name="Z_CFB8F6A3_286B_44DA_98E2_E06FA9DC17D9_.wvu.PrintArea" localSheetId="8" hidden="1">'7　施　設'!$A$1:$DB$79</definedName>
    <definedName name="Z_CFB8F6A3_286B_44DA_98E2_E06FA9DC17D9_.wvu.PrintArea" localSheetId="9" hidden="1">'ⅰ　歳入・歳出総額'!$A$1:$Y$75</definedName>
    <definedName name="Z_CFB8F6A3_286B_44DA_98E2_E06FA9DC17D9_.wvu.PrintArea" localSheetId="10" hidden="1">'ⅱ　歳入内訳（款別）'!$A$1:$BF$75</definedName>
    <definedName name="Z_CFB8F6A3_286B_44DA_98E2_E06FA9DC17D9_.wvu.PrintArea" localSheetId="11" hidden="1">'ⅲ　目的別歳出内訳'!$A$1:$AE$75</definedName>
    <definedName name="Z_CFB8F6A3_286B_44DA_98E2_E06FA9DC17D9_.wvu.PrintArea" localSheetId="12" hidden="1">'ⅳ　市税内訳'!$A$1:$AC$75,'ⅳ　市税内訳'!#REF!</definedName>
    <definedName name="Z_CFB8F6A3_286B_44DA_98E2_E06FA9DC17D9_.wvu.PrintArea" localSheetId="13" hidden="1">'ⅴ　市税徴収率'!$A$1:$J$75,'ⅴ　市税徴収率'!#REF!</definedName>
    <definedName name="Z_CFB8F6A3_286B_44DA_98E2_E06FA9DC17D9_.wvu.PrintArea" localSheetId="1" hidden="1">記入要領!$A$1:$C$53</definedName>
    <definedName name="Z_CFB8F6A3_286B_44DA_98E2_E06FA9DC17D9_.wvu.PrintArea" localSheetId="14" hidden="1">中核市合併の変遷!$A$1:$D$88</definedName>
  </definedNames>
  <calcPr calcId="191029"/>
  <customWorkbookViews>
    <customWorkbookView name="PC03 - 個人用ビュー" guid="{429188B7-F8E8-41E0-BAA6-8F869C883D4F}" mergeInterval="0" personalView="1" maximized="1" xWindow="-8" yWindow="-8" windowWidth="1382" windowHeight="744" tabRatio="845" activeSheetId="16"/>
    <customWorkbookView name="奈良市役所 - 個人用ビュー" guid="{CFB8F6A3-286B-44DA-98E2-E06FA9DC17D9}" mergeInterval="0" personalView="1" xWindow="38" yWindow="20" windowWidth="1250" windowHeight="662" tabRatio="915"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0" l="1"/>
  <c r="AN71" i="9"/>
  <c r="CJ70" i="5" l="1"/>
  <c r="X70" i="5" l="1"/>
  <c r="F51" i="10" l="1"/>
  <c r="D51" i="10"/>
  <c r="CT54" i="9"/>
  <c r="BN54" i="9"/>
  <c r="AG54" i="9"/>
  <c r="O54" i="9"/>
  <c r="I54" i="9"/>
  <c r="AJ53" i="5"/>
  <c r="AI53" i="5"/>
  <c r="AG53" i="5"/>
  <c r="F53" i="6"/>
  <c r="B53" i="6" s="1"/>
  <c r="AD53" i="8"/>
  <c r="N53" i="3"/>
  <c r="J53" i="3"/>
  <c r="I53" i="3"/>
  <c r="D53" i="3"/>
  <c r="CP52" i="5" l="1"/>
  <c r="CN52" i="5"/>
  <c r="CL52" i="5"/>
  <c r="CF52" i="5"/>
  <c r="AV52" i="5"/>
  <c r="AT52" i="5"/>
  <c r="AR52" i="5"/>
  <c r="AP52" i="5"/>
  <c r="AJ52" i="5"/>
  <c r="AI52" i="5"/>
  <c r="AG52" i="5"/>
  <c r="U52" i="7"/>
  <c r="Q52" i="7"/>
  <c r="E52" i="7"/>
  <c r="C52" i="8"/>
  <c r="AE52" i="3"/>
  <c r="N52" i="3"/>
  <c r="I52" i="3"/>
  <c r="D52" i="3"/>
  <c r="N51" i="3" l="1"/>
  <c r="J51" i="3"/>
  <c r="E50" i="4" l="1"/>
  <c r="AV50" i="5"/>
  <c r="AT50" i="5"/>
  <c r="AR50" i="5"/>
  <c r="AP50" i="5"/>
  <c r="U50" i="7"/>
  <c r="E50" i="7"/>
  <c r="K50" i="7" s="1"/>
  <c r="W50" i="3"/>
  <c r="V50" i="3"/>
  <c r="G50" i="7" l="1"/>
  <c r="I50" i="7"/>
  <c r="AJ49" i="5" l="1"/>
  <c r="AI49" i="5"/>
  <c r="AG49" i="5"/>
  <c r="U49" i="7"/>
  <c r="S49" i="7"/>
  <c r="K49" i="7"/>
  <c r="I49" i="7"/>
  <c r="G49" i="7"/>
  <c r="S42" i="7" l="1"/>
  <c r="K42" i="7"/>
  <c r="I42" i="7"/>
  <c r="G42" i="7"/>
  <c r="E41" i="4" l="1"/>
  <c r="C41" i="4"/>
  <c r="V41" i="8"/>
  <c r="B41" i="8"/>
  <c r="U40" i="7" l="1"/>
  <c r="K40" i="7"/>
  <c r="I40" i="7"/>
  <c r="G40" i="7"/>
  <c r="AE40" i="3"/>
  <c r="N40" i="3"/>
  <c r="J40" i="3"/>
  <c r="AC37" i="12" l="1"/>
  <c r="AA37" i="12"/>
  <c r="Y37" i="12"/>
  <c r="W37" i="12"/>
  <c r="U37" i="12"/>
  <c r="S37" i="12"/>
  <c r="Q37" i="12"/>
  <c r="O37" i="12"/>
  <c r="M37" i="12"/>
  <c r="K37" i="12"/>
  <c r="I37" i="12"/>
  <c r="AA37" i="13"/>
  <c r="Y37" i="13"/>
  <c r="M37" i="13"/>
  <c r="K37" i="13"/>
  <c r="I37" i="13"/>
  <c r="G37" i="13"/>
  <c r="E37" i="13"/>
  <c r="C37" i="13"/>
  <c r="L39" i="6"/>
  <c r="J39" i="6"/>
  <c r="I39" i="6"/>
  <c r="F39" i="6" s="1"/>
  <c r="B39" i="6" s="1"/>
  <c r="H39" i="6"/>
  <c r="E39" i="6"/>
  <c r="D39" i="6"/>
  <c r="C39" i="6"/>
  <c r="AD37" i="8" l="1"/>
  <c r="BT36" i="5" l="1"/>
  <c r="BS36" i="5"/>
  <c r="BR36" i="5"/>
  <c r="BQ36" i="5"/>
  <c r="BP36" i="5"/>
  <c r="BO36" i="5"/>
  <c r="AC35" i="9" l="1"/>
  <c r="U35" i="9"/>
  <c r="T35" i="9"/>
  <c r="H35" i="9"/>
  <c r="AD34" i="8"/>
  <c r="AC34" i="8"/>
  <c r="C33" i="8" l="1"/>
  <c r="U32" i="7" l="1"/>
  <c r="S32" i="7"/>
  <c r="E32" i="7"/>
  <c r="G32" i="7" s="1"/>
  <c r="AH32" i="3"/>
  <c r="R32" i="3"/>
  <c r="V31" i="8"/>
  <c r="I32" i="7" l="1"/>
  <c r="K32" i="7"/>
  <c r="H30" i="9"/>
  <c r="E29" i="4"/>
  <c r="C29" i="4"/>
  <c r="S26" i="7" l="1"/>
  <c r="J26" i="7"/>
  <c r="E26" i="7" s="1"/>
  <c r="D26" i="7"/>
  <c r="K25" i="7" l="1"/>
  <c r="I25" i="7"/>
  <c r="G25" i="7"/>
  <c r="U22" i="7" l="1"/>
  <c r="S22" i="7"/>
  <c r="K22" i="7"/>
  <c r="I22" i="7"/>
  <c r="G22" i="7"/>
  <c r="AJ18" i="5" l="1"/>
  <c r="AI18" i="5"/>
  <c r="AG18" i="5"/>
  <c r="C18" i="8"/>
  <c r="AJ15" i="5" l="1"/>
  <c r="AV15" i="9" l="1"/>
  <c r="Q14" i="7"/>
  <c r="U13" i="7" l="1"/>
  <c r="S13" i="7"/>
  <c r="E13" i="7"/>
  <c r="K13" i="7" s="1"/>
  <c r="AH13" i="3"/>
  <c r="R13" i="3"/>
  <c r="G13" i="7" l="1"/>
  <c r="I13" i="7"/>
  <c r="Y9" i="13" l="1"/>
  <c r="V9" i="13"/>
  <c r="W9" i="13" s="1"/>
  <c r="M9" i="13"/>
  <c r="K9" i="13"/>
  <c r="I9" i="13"/>
  <c r="F9" i="13"/>
  <c r="E9" i="13"/>
  <c r="C9" i="13"/>
  <c r="AE11" i="3"/>
  <c r="AK12" i="5" l="1"/>
  <c r="AJ12" i="5"/>
  <c r="U10" i="7" l="1"/>
  <c r="S10" i="7"/>
  <c r="E10" i="7"/>
  <c r="G10" i="7" s="1"/>
  <c r="I10" i="7" l="1"/>
  <c r="K10" i="7"/>
  <c r="Z6" i="11"/>
  <c r="AA6" i="13"/>
  <c r="Y6" i="13"/>
  <c r="W6" i="13"/>
  <c r="K6" i="13"/>
  <c r="I6" i="13"/>
  <c r="G6" i="13"/>
  <c r="E6" i="13"/>
  <c r="D6" i="10"/>
  <c r="F6" i="10" s="1"/>
  <c r="E8" i="4"/>
  <c r="AE8" i="3"/>
  <c r="BF5" i="11"/>
  <c r="BE5" i="11"/>
  <c r="AE5" i="12"/>
  <c r="AD5" i="12"/>
  <c r="K5" i="10"/>
  <c r="D5" i="10"/>
  <c r="F5" i="10" s="1"/>
  <c r="AD7" i="8"/>
  <c r="C7" i="8"/>
  <c r="S7" i="3"/>
  <c r="AC6" i="13" l="1"/>
  <c r="CT70" i="9"/>
  <c r="CJ69" i="5"/>
  <c r="CH70" i="5"/>
  <c r="CH69" i="5"/>
  <c r="H70" i="3" l="1"/>
  <c r="H69" i="3"/>
  <c r="I70" i="3"/>
  <c r="J69" i="3"/>
  <c r="K69" i="3"/>
  <c r="J70" i="3"/>
  <c r="K70" i="3"/>
  <c r="AU71" i="9" l="1"/>
  <c r="AU70" i="9"/>
  <c r="AV70" i="9"/>
  <c r="AV71" i="9"/>
  <c r="CS70" i="5"/>
  <c r="CS69" i="5"/>
  <c r="CU69" i="5"/>
  <c r="CU70" i="5"/>
  <c r="CP70" i="5"/>
  <c r="CO70" i="5"/>
  <c r="CP69" i="5"/>
  <c r="CO69" i="5"/>
  <c r="Z70" i="8"/>
  <c r="D70" i="3" l="1"/>
  <c r="AV70" i="5" l="1"/>
  <c r="AT70" i="5"/>
  <c r="AR70" i="5"/>
  <c r="AP70" i="5"/>
  <c r="S70" i="3"/>
  <c r="X70" i="3"/>
  <c r="W70" i="3"/>
  <c r="V70" i="3"/>
  <c r="CE71" i="9" l="1"/>
  <c r="CD71" i="9"/>
  <c r="CC71" i="9"/>
  <c r="BY71" i="9"/>
  <c r="BX71" i="9"/>
  <c r="BW71" i="9"/>
  <c r="BN71" i="9" l="1"/>
  <c r="BK71" i="9"/>
  <c r="AM71" i="9" l="1"/>
  <c r="AG71" i="9"/>
  <c r="H71" i="9"/>
  <c r="F71" i="9"/>
  <c r="X70" i="8" l="1"/>
  <c r="W70" i="8"/>
  <c r="Y70" i="8"/>
  <c r="V70" i="8"/>
  <c r="U70" i="8"/>
  <c r="T70" i="8"/>
  <c r="CX69" i="5" l="1"/>
  <c r="CW69" i="5"/>
  <c r="CV69" i="5"/>
  <c r="CT69" i="5"/>
  <c r="CR69" i="5"/>
  <c r="W68" i="11" l="1"/>
  <c r="V68" i="11"/>
  <c r="V67" i="11"/>
  <c r="S68" i="11"/>
  <c r="R68" i="11"/>
  <c r="R67" i="11"/>
  <c r="CR70" i="5"/>
  <c r="CQ71" i="9"/>
  <c r="CQ70" i="9"/>
  <c r="CP71" i="9"/>
  <c r="CP70" i="9"/>
  <c r="AU70" i="5"/>
  <c r="AU69" i="5"/>
  <c r="BY70" i="5"/>
  <c r="BY69" i="5"/>
  <c r="CO71" i="9"/>
  <c r="CO70" i="9"/>
  <c r="T69" i="7"/>
  <c r="U69" i="7"/>
  <c r="T70" i="7"/>
  <c r="U70" i="7"/>
  <c r="I68" i="13"/>
  <c r="H68" i="13"/>
  <c r="H67" i="13"/>
  <c r="G70" i="7"/>
  <c r="K70" i="7"/>
  <c r="Q69" i="7"/>
  <c r="K70" i="5"/>
  <c r="AG69" i="3"/>
  <c r="AE70" i="3"/>
  <c r="Y70" i="3"/>
  <c r="U70" i="3"/>
  <c r="Z70" i="3"/>
  <c r="Y69" i="3"/>
  <c r="T69" i="3"/>
  <c r="T70" i="3"/>
  <c r="B69" i="3"/>
  <c r="B70" i="3"/>
  <c r="M70" i="3"/>
  <c r="B69" i="4"/>
  <c r="L69" i="3"/>
  <c r="C69" i="3"/>
  <c r="AJ70" i="3"/>
  <c r="AJ69" i="3"/>
  <c r="AI70" i="3"/>
  <c r="AI69" i="3"/>
  <c r="AG70" i="3"/>
  <c r="AF70" i="3"/>
  <c r="AF69" i="3"/>
  <c r="X69" i="3"/>
  <c r="U69" i="3"/>
  <c r="Q69" i="3"/>
  <c r="Q70" i="3"/>
  <c r="P69" i="3"/>
  <c r="O69" i="3"/>
  <c r="T68" i="10"/>
  <c r="AF69" i="8"/>
  <c r="AF70" i="8"/>
  <c r="BV70" i="5"/>
  <c r="BD69" i="5"/>
  <c r="BC69" i="5"/>
  <c r="B69" i="7"/>
  <c r="B70" i="7"/>
  <c r="AH70" i="3"/>
  <c r="BU69" i="5"/>
  <c r="BT71" i="9"/>
  <c r="Z69" i="3"/>
  <c r="E69" i="6"/>
  <c r="AB70" i="5"/>
  <c r="AC70" i="8"/>
  <c r="AC69" i="8"/>
  <c r="AA68" i="13"/>
  <c r="W68" i="13"/>
  <c r="U68" i="13"/>
  <c r="Q68" i="13"/>
  <c r="G68" i="13"/>
  <c r="F69" i="8"/>
  <c r="D68" i="13"/>
  <c r="AB67" i="13"/>
  <c r="Z68" i="11"/>
  <c r="BI70" i="9"/>
  <c r="I70" i="9"/>
  <c r="B69" i="8"/>
  <c r="P70" i="5"/>
  <c r="K68" i="10"/>
  <c r="B67" i="11"/>
  <c r="B68" i="11"/>
  <c r="AD69" i="8"/>
  <c r="BP69" i="5"/>
  <c r="BN70" i="5"/>
  <c r="M68" i="13"/>
  <c r="K68" i="13"/>
  <c r="C68" i="13"/>
  <c r="AS71" i="9"/>
  <c r="B69" i="5"/>
  <c r="D69" i="5"/>
  <c r="B70" i="5"/>
  <c r="C70" i="5"/>
  <c r="D70" i="5"/>
  <c r="AJ69" i="5"/>
  <c r="AI70" i="5"/>
  <c r="U71" i="9"/>
  <c r="N71" i="9"/>
  <c r="CD69" i="5"/>
  <c r="CT71" i="9"/>
  <c r="E70" i="8"/>
  <c r="E69" i="8"/>
  <c r="D70" i="8"/>
  <c r="B70" i="8"/>
  <c r="BR70" i="9"/>
  <c r="BQ70" i="9"/>
  <c r="BP70" i="9"/>
  <c r="BO71" i="9"/>
  <c r="BO70" i="9"/>
  <c r="AG70" i="5"/>
  <c r="AD67" i="12"/>
  <c r="BE68" i="11"/>
  <c r="CL69" i="5"/>
  <c r="CF69" i="5"/>
  <c r="E70" i="4"/>
  <c r="C70" i="4"/>
  <c r="G70" i="3"/>
  <c r="F70" i="3"/>
  <c r="E70" i="3"/>
  <c r="N70" i="3"/>
  <c r="B70" i="9"/>
  <c r="C70" i="9"/>
  <c r="D70" i="9"/>
  <c r="E70" i="9"/>
  <c r="F70" i="9"/>
  <c r="G70" i="9"/>
  <c r="H70" i="9"/>
  <c r="J70" i="9"/>
  <c r="K70" i="9"/>
  <c r="L70" i="9"/>
  <c r="B71" i="9"/>
  <c r="C71" i="9"/>
  <c r="D71" i="9"/>
  <c r="E71" i="9"/>
  <c r="G71" i="9"/>
  <c r="I71" i="9"/>
  <c r="J71" i="9"/>
  <c r="K71" i="9"/>
  <c r="L71" i="9"/>
  <c r="AS69" i="5"/>
  <c r="AO70" i="5"/>
  <c r="V69" i="8"/>
  <c r="CT70" i="5"/>
  <c r="CY71" i="9"/>
  <c r="CY70" i="9"/>
  <c r="Z68" i="10"/>
  <c r="Z67" i="10"/>
  <c r="E70" i="6"/>
  <c r="CX70" i="5"/>
  <c r="B70" i="4"/>
  <c r="P70" i="3"/>
  <c r="R70" i="3"/>
  <c r="O70" i="3"/>
  <c r="L70" i="3"/>
  <c r="C70" i="3"/>
  <c r="CC69" i="5"/>
  <c r="CE69" i="5"/>
  <c r="CI69" i="5"/>
  <c r="CK69" i="5"/>
  <c r="CM69" i="5"/>
  <c r="CB69" i="5"/>
  <c r="AW69" i="5"/>
  <c r="AX69" i="5"/>
  <c r="AY69" i="5"/>
  <c r="AZ69" i="5"/>
  <c r="BA69" i="5"/>
  <c r="BB69" i="5"/>
  <c r="BE69" i="5"/>
  <c r="BF69" i="5"/>
  <c r="BG69" i="5"/>
  <c r="BH69" i="5"/>
  <c r="BI69" i="5"/>
  <c r="BJ69" i="5"/>
  <c r="BK69" i="5"/>
  <c r="BL69" i="5"/>
  <c r="BM69" i="5"/>
  <c r="BO69" i="5"/>
  <c r="BQ69" i="5"/>
  <c r="BR69" i="5"/>
  <c r="BS69" i="5"/>
  <c r="BT69" i="5"/>
  <c r="BV69" i="5"/>
  <c r="BW69" i="5"/>
  <c r="BX69" i="5"/>
  <c r="BZ69" i="5"/>
  <c r="AH69" i="5"/>
  <c r="AF69" i="5"/>
  <c r="AD69" i="5"/>
  <c r="AA69" i="5"/>
  <c r="Z69" i="5"/>
  <c r="G69" i="5"/>
  <c r="H69" i="5"/>
  <c r="I69" i="5"/>
  <c r="J69" i="5"/>
  <c r="K69" i="5"/>
  <c r="L69" i="5"/>
  <c r="M69" i="5"/>
  <c r="N69" i="5"/>
  <c r="O69" i="5"/>
  <c r="P69" i="5"/>
  <c r="Q69" i="5"/>
  <c r="R69" i="5"/>
  <c r="S69" i="5"/>
  <c r="T69" i="5"/>
  <c r="U69" i="5"/>
  <c r="V69" i="5"/>
  <c r="W69" i="5"/>
  <c r="X69" i="5"/>
  <c r="F69" i="5"/>
  <c r="M70" i="6"/>
  <c r="K70" i="6"/>
  <c r="U70" i="9"/>
  <c r="R70" i="9"/>
  <c r="L70" i="8"/>
  <c r="I69" i="6"/>
  <c r="H70" i="6"/>
  <c r="H69" i="6"/>
  <c r="AQ69" i="5"/>
  <c r="AO69" i="5"/>
  <c r="AF70" i="5"/>
  <c r="B68" i="13"/>
  <c r="Q70" i="7"/>
  <c r="C68" i="14"/>
  <c r="B68" i="14"/>
  <c r="CG69" i="5"/>
  <c r="I70" i="7"/>
  <c r="M70" i="9"/>
  <c r="O70" i="9"/>
  <c r="P70" i="9"/>
  <c r="Q70" i="9"/>
  <c r="S70" i="9"/>
  <c r="T70" i="9"/>
  <c r="V70" i="9"/>
  <c r="W70" i="9"/>
  <c r="X70" i="9"/>
  <c r="Y70" i="9"/>
  <c r="Z70" i="9"/>
  <c r="AA70" i="9"/>
  <c r="AB70" i="9"/>
  <c r="AC70" i="9"/>
  <c r="AD70" i="9"/>
  <c r="AE70" i="9"/>
  <c r="AF70" i="9"/>
  <c r="AG70" i="9"/>
  <c r="AH70" i="9"/>
  <c r="AI70" i="9"/>
  <c r="AJ70" i="9"/>
  <c r="AK70" i="9"/>
  <c r="AL70" i="9"/>
  <c r="AM70" i="9"/>
  <c r="AN70" i="9"/>
  <c r="AO70" i="9"/>
  <c r="AP70" i="9"/>
  <c r="AQ70" i="9"/>
  <c r="AR70" i="9"/>
  <c r="AT70" i="9"/>
  <c r="AW70" i="9"/>
  <c r="AX70" i="9"/>
  <c r="AY70" i="9"/>
  <c r="AZ70" i="9"/>
  <c r="BA70" i="9"/>
  <c r="BB70" i="9"/>
  <c r="BC70" i="9"/>
  <c r="BD70" i="9"/>
  <c r="BE70" i="9"/>
  <c r="BF70" i="9"/>
  <c r="BH70" i="9"/>
  <c r="BJ70" i="9"/>
  <c r="BK70" i="9"/>
  <c r="BL70" i="9"/>
  <c r="BM70" i="9"/>
  <c r="BN70" i="9"/>
  <c r="BT70" i="9"/>
  <c r="BU70" i="9"/>
  <c r="BW70" i="9"/>
  <c r="BX70" i="9"/>
  <c r="BY70" i="9"/>
  <c r="BZ70" i="9"/>
  <c r="CA70" i="9"/>
  <c r="CB70" i="9"/>
  <c r="CC70" i="9"/>
  <c r="CD70" i="9"/>
  <c r="CE70" i="9"/>
  <c r="CG70" i="9"/>
  <c r="CH70" i="9"/>
  <c r="CI70" i="9"/>
  <c r="CJ70" i="9"/>
  <c r="CK70" i="9"/>
  <c r="CL70" i="9"/>
  <c r="CM70" i="9"/>
  <c r="CN70" i="9"/>
  <c r="CR70" i="9"/>
  <c r="CU70" i="9"/>
  <c r="CV70" i="9"/>
  <c r="CW70" i="9"/>
  <c r="CX70" i="9"/>
  <c r="CZ70" i="9"/>
  <c r="DA70" i="9"/>
  <c r="DB70" i="9"/>
  <c r="M71" i="9"/>
  <c r="O71" i="9"/>
  <c r="P71" i="9"/>
  <c r="Q71" i="9"/>
  <c r="S71" i="9"/>
  <c r="T71" i="9"/>
  <c r="V71" i="9"/>
  <c r="W71" i="9"/>
  <c r="X71" i="9"/>
  <c r="Y71" i="9"/>
  <c r="Z71" i="9"/>
  <c r="AA71" i="9"/>
  <c r="AB71" i="9"/>
  <c r="AC71" i="9"/>
  <c r="AD71" i="9"/>
  <c r="AE71" i="9"/>
  <c r="AF71" i="9"/>
  <c r="AH71" i="9"/>
  <c r="AI71" i="9"/>
  <c r="AJ71" i="9"/>
  <c r="AK71" i="9"/>
  <c r="AL71" i="9"/>
  <c r="AO71" i="9"/>
  <c r="AP71" i="9"/>
  <c r="AQ71" i="9"/>
  <c r="AR71" i="9"/>
  <c r="AT71" i="9"/>
  <c r="AW71" i="9"/>
  <c r="AX71" i="9"/>
  <c r="AY71" i="9"/>
  <c r="AZ71" i="9"/>
  <c r="BA71" i="9"/>
  <c r="BB71" i="9"/>
  <c r="BC71" i="9"/>
  <c r="BD71" i="9"/>
  <c r="BE71" i="9"/>
  <c r="BF71" i="9"/>
  <c r="BH71" i="9"/>
  <c r="BI71" i="9"/>
  <c r="BJ71" i="9"/>
  <c r="BL71" i="9"/>
  <c r="BM71" i="9"/>
  <c r="BP71" i="9"/>
  <c r="BU71" i="9"/>
  <c r="BZ71" i="9"/>
  <c r="CA71" i="9"/>
  <c r="CB71" i="9"/>
  <c r="CG71" i="9"/>
  <c r="CH71" i="9"/>
  <c r="CI71" i="9"/>
  <c r="CJ71" i="9"/>
  <c r="CK71" i="9"/>
  <c r="CL71" i="9"/>
  <c r="CM71" i="9"/>
  <c r="CN71" i="9"/>
  <c r="CR71" i="9"/>
  <c r="CU71" i="9"/>
  <c r="CV71" i="9"/>
  <c r="CW71" i="9"/>
  <c r="CX71" i="9"/>
  <c r="CZ71" i="9"/>
  <c r="DA71" i="9"/>
  <c r="DB71" i="9"/>
  <c r="K70" i="8"/>
  <c r="AK70" i="8"/>
  <c r="AJ70" i="8"/>
  <c r="AI70" i="8"/>
  <c r="AH70" i="8"/>
  <c r="AG70" i="8"/>
  <c r="O70" i="5"/>
  <c r="N70" i="5"/>
  <c r="M70" i="5"/>
  <c r="L70" i="5"/>
  <c r="CK70" i="5"/>
  <c r="CI70" i="5"/>
  <c r="CG70" i="5"/>
  <c r="CE70" i="5"/>
  <c r="CC70" i="5"/>
  <c r="BZ70" i="5"/>
  <c r="BX70" i="5"/>
  <c r="BW70" i="5"/>
  <c r="BT70" i="5"/>
  <c r="BS70" i="5"/>
  <c r="BR70" i="5"/>
  <c r="BQ70" i="5"/>
  <c r="BP70" i="5"/>
  <c r="BO70" i="5"/>
  <c r="BM70" i="5"/>
  <c r="BL70" i="5"/>
  <c r="BK70" i="5"/>
  <c r="BJ70" i="5"/>
  <c r="BI70" i="5"/>
  <c r="BH70" i="5"/>
  <c r="BG70" i="5"/>
  <c r="BA70" i="5"/>
  <c r="AZ70" i="5"/>
  <c r="AY70" i="5"/>
  <c r="AX70" i="5"/>
  <c r="AW70" i="5"/>
  <c r="W70" i="5"/>
  <c r="V70" i="5"/>
  <c r="U70" i="5"/>
  <c r="S70" i="5"/>
  <c r="R70" i="5"/>
  <c r="Q70" i="5"/>
  <c r="G70" i="6"/>
  <c r="V68" i="13"/>
  <c r="X68" i="10"/>
  <c r="Z68" i="13"/>
  <c r="X68" i="13"/>
  <c r="T68" i="13"/>
  <c r="T67" i="13"/>
  <c r="P68" i="13"/>
  <c r="J68" i="10"/>
  <c r="I68" i="10"/>
  <c r="AP68" i="11"/>
  <c r="AO68" i="11"/>
  <c r="AN68" i="11"/>
  <c r="AM68" i="11"/>
  <c r="AL68" i="11"/>
  <c r="AK68" i="11"/>
  <c r="AJ68" i="11"/>
  <c r="AH68" i="11"/>
  <c r="AG68" i="11"/>
  <c r="AF68" i="11"/>
  <c r="AE68" i="11"/>
  <c r="AD68" i="11"/>
  <c r="AC68" i="11"/>
  <c r="AB68" i="11"/>
  <c r="AA68" i="11"/>
  <c r="Y68" i="11"/>
  <c r="X68" i="11"/>
  <c r="U68" i="11"/>
  <c r="T68" i="11"/>
  <c r="Q68" i="11"/>
  <c r="P68" i="11"/>
  <c r="O68" i="11"/>
  <c r="N68" i="11"/>
  <c r="AA68" i="12"/>
  <c r="Z68" i="12"/>
  <c r="Y68" i="12"/>
  <c r="X68" i="12"/>
  <c r="W68" i="12"/>
  <c r="V68" i="12"/>
  <c r="AJ69" i="8"/>
  <c r="AK69" i="8"/>
  <c r="CW70" i="5"/>
  <c r="J70" i="5"/>
  <c r="D68" i="14"/>
  <c r="E68" i="14"/>
  <c r="F68" i="14"/>
  <c r="G68" i="14"/>
  <c r="H68" i="14"/>
  <c r="I68" i="14"/>
  <c r="J68" i="14"/>
  <c r="F68" i="13"/>
  <c r="J68" i="13"/>
  <c r="L68" i="13"/>
  <c r="F67" i="13"/>
  <c r="J67" i="13"/>
  <c r="L67" i="13"/>
  <c r="P67" i="13"/>
  <c r="X67" i="13"/>
  <c r="Z67" i="13"/>
  <c r="S68" i="12"/>
  <c r="T68" i="12"/>
  <c r="U68" i="12"/>
  <c r="T67" i="12"/>
  <c r="V67" i="12"/>
  <c r="X67" i="12"/>
  <c r="Z67" i="12"/>
  <c r="R68" i="12"/>
  <c r="R67" i="12"/>
  <c r="C68" i="12"/>
  <c r="D68" i="12"/>
  <c r="E68" i="12"/>
  <c r="F68" i="12"/>
  <c r="G68" i="12"/>
  <c r="H68" i="12"/>
  <c r="I68" i="12"/>
  <c r="J68" i="12"/>
  <c r="K68" i="12"/>
  <c r="L68" i="12"/>
  <c r="M68" i="12"/>
  <c r="N68" i="12"/>
  <c r="O68" i="12"/>
  <c r="P68" i="12"/>
  <c r="Q68" i="12"/>
  <c r="D67" i="12"/>
  <c r="F67" i="12"/>
  <c r="H67" i="12"/>
  <c r="J67" i="12"/>
  <c r="L67" i="12"/>
  <c r="N67" i="12"/>
  <c r="P67" i="12"/>
  <c r="B68" i="12"/>
  <c r="B67" i="12"/>
  <c r="AR68" i="11"/>
  <c r="AS68" i="11"/>
  <c r="AT68" i="11"/>
  <c r="AU68" i="11"/>
  <c r="AV68" i="11"/>
  <c r="AW68" i="11"/>
  <c r="AX68" i="11"/>
  <c r="AY68" i="11"/>
  <c r="AZ68" i="11"/>
  <c r="BA68" i="11"/>
  <c r="BB68" i="11"/>
  <c r="BC68" i="11"/>
  <c r="BD68" i="11"/>
  <c r="AS67" i="11"/>
  <c r="AU67" i="11"/>
  <c r="AW67" i="11"/>
  <c r="AY67" i="11"/>
  <c r="BA67" i="11"/>
  <c r="BC67" i="11"/>
  <c r="AQ68" i="11"/>
  <c r="AQ67" i="11"/>
  <c r="AI68" i="11"/>
  <c r="AB67" i="11"/>
  <c r="AC67" i="11"/>
  <c r="AD67" i="11"/>
  <c r="AE67" i="11"/>
  <c r="AG67" i="11"/>
  <c r="AI67" i="11"/>
  <c r="AK67" i="11"/>
  <c r="AM67" i="11"/>
  <c r="AO67" i="11"/>
  <c r="Z67" i="11"/>
  <c r="C68" i="11"/>
  <c r="D68" i="11"/>
  <c r="E68" i="11"/>
  <c r="F68" i="11"/>
  <c r="G68" i="11"/>
  <c r="H68" i="11"/>
  <c r="I68" i="11"/>
  <c r="J68" i="11"/>
  <c r="K68" i="11"/>
  <c r="L68" i="11"/>
  <c r="M68" i="11"/>
  <c r="D67" i="11"/>
  <c r="F67" i="11"/>
  <c r="H67" i="11"/>
  <c r="J67" i="11"/>
  <c r="L67" i="11"/>
  <c r="N67" i="11"/>
  <c r="P67" i="11"/>
  <c r="T67" i="11"/>
  <c r="X67" i="11"/>
  <c r="N68" i="10"/>
  <c r="O68" i="10"/>
  <c r="P68" i="10"/>
  <c r="Q68" i="10"/>
  <c r="R68" i="10"/>
  <c r="S68" i="10"/>
  <c r="U68" i="10"/>
  <c r="V68" i="10"/>
  <c r="W68" i="10"/>
  <c r="Y68" i="10"/>
  <c r="C68" i="10"/>
  <c r="E68" i="10"/>
  <c r="G68" i="10"/>
  <c r="H68" i="10"/>
  <c r="N67" i="10"/>
  <c r="O67" i="10"/>
  <c r="V67" i="10"/>
  <c r="W67" i="10"/>
  <c r="X67" i="10"/>
  <c r="Y67" i="10"/>
  <c r="M68" i="10"/>
  <c r="M67" i="10"/>
  <c r="C67" i="10"/>
  <c r="E67" i="10"/>
  <c r="H67" i="10"/>
  <c r="I67" i="10"/>
  <c r="J67" i="10"/>
  <c r="B67" i="10"/>
  <c r="B68" i="10"/>
  <c r="AE70" i="8"/>
  <c r="AE69" i="8"/>
  <c r="AG69" i="8"/>
  <c r="AH69" i="8"/>
  <c r="AI69" i="8"/>
  <c r="AB70" i="8"/>
  <c r="AB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P70" i="7"/>
  <c r="C69" i="7"/>
  <c r="D69" i="7"/>
  <c r="E69" i="7"/>
  <c r="F69" i="7"/>
  <c r="H69" i="7"/>
  <c r="J69" i="7"/>
  <c r="L69" i="7"/>
  <c r="M69" i="7"/>
  <c r="N69" i="7"/>
  <c r="P69" i="7"/>
  <c r="G69" i="6"/>
  <c r="K69" i="6"/>
  <c r="M69" i="6"/>
  <c r="CV70" i="5"/>
  <c r="CM70" i="5"/>
  <c r="CB70" i="5"/>
  <c r="AQ70" i="5"/>
  <c r="BB70" i="5"/>
  <c r="BD70" i="5"/>
  <c r="BE70" i="5"/>
  <c r="BF70" i="5"/>
  <c r="AA70" i="5"/>
  <c r="AC70" i="5"/>
  <c r="AD70" i="5"/>
  <c r="AH70" i="5"/>
  <c r="AK70" i="5"/>
  <c r="AL70" i="5"/>
  <c r="AM70" i="5"/>
  <c r="Z70" i="5"/>
  <c r="T70" i="5"/>
  <c r="G70" i="5"/>
  <c r="H70" i="5"/>
  <c r="I70" i="5"/>
  <c r="F70" i="5"/>
  <c r="K70" i="4"/>
  <c r="J70" i="4"/>
  <c r="I70" i="4"/>
  <c r="H70" i="4"/>
  <c r="G70" i="4"/>
  <c r="F70" i="4"/>
  <c r="D70" i="4"/>
  <c r="D69" i="4"/>
  <c r="V67" i="13"/>
  <c r="BR71" i="9"/>
  <c r="I70" i="6"/>
  <c r="N70" i="6"/>
  <c r="B67" i="13"/>
  <c r="CD70" i="5"/>
  <c r="R71" i="9"/>
  <c r="Y68" i="13"/>
  <c r="E68" i="13"/>
  <c r="D67" i="13"/>
  <c r="BU70" i="5"/>
  <c r="CF70" i="5"/>
  <c r="BQ71" i="9"/>
  <c r="N70" i="9"/>
  <c r="AB69" i="5"/>
  <c r="BN69" i="5"/>
  <c r="BE67" i="11"/>
  <c r="AD68" i="12"/>
  <c r="AJ70" i="5"/>
  <c r="BC70" i="5"/>
  <c r="D69" i="8"/>
  <c r="AS70" i="9"/>
  <c r="AS70" i="5"/>
  <c r="J69" i="6"/>
  <c r="AB68" i="13"/>
  <c r="F70" i="8"/>
  <c r="AD70" i="8"/>
  <c r="C69" i="8"/>
  <c r="B69" i="6"/>
  <c r="F70" i="6"/>
  <c r="F69" i="6"/>
  <c r="B70" i="6"/>
  <c r="J70" i="6"/>
  <c r="L70" i="6"/>
  <c r="D70" i="6"/>
  <c r="L69" i="6"/>
  <c r="C70" i="8"/>
  <c r="C70" i="6"/>
  <c r="CL70" i="5"/>
  <c r="CN69" i="5"/>
  <c r="CN70" i="5"/>
  <c r="N69" i="3" l="1"/>
  <c r="K67" i="10"/>
  <c r="D68" i="10"/>
  <c r="D67" i="10"/>
  <c r="F67" i="10"/>
  <c r="F6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P1" authorId="0" shapeId="0" xr:uid="{00000000-0006-0000-0900-000001000000}">
      <text>
        <r>
          <rPr>
            <sz val="9"/>
            <color indexed="81"/>
            <rFont val="MS P ゴシック"/>
            <family val="3"/>
            <charset val="128"/>
          </rPr>
          <t xml:space="preserve">３ヵ年平均
</t>
        </r>
      </text>
    </comment>
  </commentList>
</comments>
</file>

<file path=xl/sharedStrings.xml><?xml version="1.0" encoding="utf-8"?>
<sst xmlns="http://schemas.openxmlformats.org/spreadsheetml/2006/main" count="5712" uniqueCount="772">
  <si>
    <t>都　市　要　覧</t>
    <rPh sb="0" eb="1">
      <t>ト</t>
    </rPh>
    <rPh sb="2" eb="3">
      <t>シ</t>
    </rPh>
    <rPh sb="4" eb="5">
      <t>ヨウ</t>
    </rPh>
    <rPh sb="6" eb="7">
      <t>ラン</t>
    </rPh>
    <phoneticPr fontId="2"/>
  </si>
  <si>
    <t>（令和6年度）</t>
    <rPh sb="1" eb="3">
      <t>レイワ</t>
    </rPh>
    <rPh sb="4" eb="6">
      <t>ネンド</t>
    </rPh>
    <rPh sb="5" eb="6">
      <t>ドヘイネンド</t>
    </rPh>
    <phoneticPr fontId="2"/>
  </si>
  <si>
    <t>中核市市長会</t>
    <rPh sb="0" eb="2">
      <t>チュウカク</t>
    </rPh>
    <rPh sb="2" eb="3">
      <t>シ</t>
    </rPh>
    <rPh sb="3" eb="6">
      <t>シチョウカイ</t>
    </rPh>
    <phoneticPr fontId="2"/>
  </si>
  <si>
    <t>都市要覧の指標の記入要領</t>
    <rPh sb="0" eb="4">
      <t>トシヨウラン</t>
    </rPh>
    <rPh sb="5" eb="7">
      <t>シヒョウ</t>
    </rPh>
    <rPh sb="8" eb="10">
      <t>キニュウ</t>
    </rPh>
    <rPh sb="10" eb="12">
      <t>ヨウリョウ</t>
    </rPh>
    <phoneticPr fontId="2"/>
  </si>
  <si>
    <t>■指標の記入について</t>
    <rPh sb="1" eb="3">
      <t>シヒョウ</t>
    </rPh>
    <rPh sb="4" eb="6">
      <t>キニュウ</t>
    </rPh>
    <phoneticPr fontId="2"/>
  </si>
  <si>
    <r>
      <t>・　基準日は、</t>
    </r>
    <r>
      <rPr>
        <b/>
        <u/>
        <sz val="11"/>
        <color theme="1"/>
        <rFont val="ＭＳ ゴシック"/>
        <family val="3"/>
        <charset val="128"/>
      </rPr>
      <t>都市要覧の作成年度をＮ年度</t>
    </r>
    <r>
      <rPr>
        <sz val="11"/>
        <color theme="1"/>
        <rFont val="ＭＳ ゴシック"/>
        <family val="3"/>
        <charset val="128"/>
      </rPr>
      <t>とした場合において、原則としてＮ年４月１日とします。</t>
    </r>
    <rPh sb="2" eb="5">
      <t>キジュンビ</t>
    </rPh>
    <rPh sb="7" eb="11">
      <t>トシヨウラン</t>
    </rPh>
    <rPh sb="12" eb="15">
      <t>サクセイネン</t>
    </rPh>
    <rPh sb="15" eb="16">
      <t>ド</t>
    </rPh>
    <rPh sb="18" eb="20">
      <t>ネンド</t>
    </rPh>
    <rPh sb="23" eb="25">
      <t>バアイ</t>
    </rPh>
    <rPh sb="30" eb="32">
      <t>ゲンソク</t>
    </rPh>
    <rPh sb="36" eb="37">
      <t>ネン</t>
    </rPh>
    <rPh sb="38" eb="39">
      <t>ガツ</t>
    </rPh>
    <rPh sb="40" eb="41">
      <t>ヒ</t>
    </rPh>
    <phoneticPr fontId="2"/>
  </si>
  <si>
    <t>・　基準日のデータがない場合は、直近のデータを記入し、その基準日をコメント機能によりコメントを付記するか欄外に入力してください。</t>
    <rPh sb="2" eb="5">
      <t>キジュンビ</t>
    </rPh>
    <rPh sb="12" eb="14">
      <t>バアイ</t>
    </rPh>
    <rPh sb="16" eb="17">
      <t>チョク</t>
    </rPh>
    <rPh sb="17" eb="18">
      <t>キン</t>
    </rPh>
    <rPh sb="23" eb="25">
      <t>キニュウ</t>
    </rPh>
    <rPh sb="29" eb="32">
      <t>キジュンビ</t>
    </rPh>
    <rPh sb="37" eb="39">
      <t>キノウ</t>
    </rPh>
    <rPh sb="47" eb="49">
      <t>フキ</t>
    </rPh>
    <rPh sb="52" eb="54">
      <t>ランガイ</t>
    </rPh>
    <rPh sb="55" eb="57">
      <t>ニュウリョク</t>
    </rPh>
    <phoneticPr fontId="2"/>
  </si>
  <si>
    <t>・　各指標について、単位に満たない場合等における記入方法は次のとおり。</t>
    <rPh sb="2" eb="3">
      <t>カク</t>
    </rPh>
    <rPh sb="10" eb="12">
      <t>タンイ</t>
    </rPh>
    <rPh sb="13" eb="14">
      <t>ミ</t>
    </rPh>
    <rPh sb="17" eb="20">
      <t>バアイトウ</t>
    </rPh>
    <rPh sb="24" eb="28">
      <t>キニュウホウホウ</t>
    </rPh>
    <rPh sb="29" eb="30">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</si>
  <si>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</si>
  <si>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</si>
  <si>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　　　　「...」    不詳、数値が得られない（計測不能）の場合</t>
    <rPh sb="27" eb="29">
      <t>フノウ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</si>
  <si>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</si>
  <si>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</si>
  <si>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</si>
  <si>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</si>
  <si>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人口</t>
    <rPh sb="0" eb="2">
      <t>ジンコウ</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</si>
  <si>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</si>
  <si>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世帯数・昼夜間人口比率・行政区域面積・人口密度・人口集中地区・姉妹友好都市数</t>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</si>
  <si>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自然動態・社会動態</t>
    <rPh sb="0" eb="2">
      <t>シゼン</t>
    </rPh>
    <rPh sb="2" eb="4">
      <t>ドウタイ</t>
    </rPh>
    <rPh sb="5" eb="7">
      <t>シャカイ</t>
    </rPh>
    <rPh sb="7" eb="9">
      <t>ドウタイ</t>
    </rPh>
    <phoneticPr fontId="2"/>
  </si>
  <si>
    <t>・Ｎ－１年1月1日からＮ－１年１２月３１日までの数値を記入
・合計特殊出生率は、Ｎ－２年の数値を記入（令和４年度から前々年の合計特殊出生率を掲載することに変更（令和３年度まで前年の合計特殊出生率を掲載））</t>
    <rPh sb="4" eb="5">
      <t>ネン</t>
    </rPh>
    <rPh sb="5" eb="6">
      <t>ヘイネン</t>
    </rPh>
    <rPh sb="6" eb="7">
      <t>ガツ</t>
    </rPh>
    <rPh sb="8" eb="9">
      <t>ヒ</t>
    </rPh>
    <rPh sb="14" eb="15">
      <t>ネン</t>
    </rPh>
    <rPh sb="17" eb="18">
      <t>ガツ</t>
    </rPh>
    <rPh sb="20" eb="21">
      <t>ニチ</t>
    </rPh>
    <rPh sb="24" eb="26">
      <t>スウチ</t>
    </rPh>
    <rPh sb="27" eb="29">
      <t>キニュウ</t>
    </rPh>
    <rPh sb="31" eb="38">
      <t>ゴウケイトクシュシュッショウリツ</t>
    </rPh>
    <rPh sb="43" eb="44">
      <t>ネン</t>
    </rPh>
    <rPh sb="45" eb="47">
      <t>スウチ</t>
    </rPh>
    <rPh sb="48" eb="50">
      <t>キニュウ</t>
    </rPh>
    <rPh sb="51" eb="53">
      <t>レイワ</t>
    </rPh>
    <rPh sb="54" eb="55">
      <t>ネン</t>
    </rPh>
    <rPh sb="55" eb="56">
      <t>ド</t>
    </rPh>
    <rPh sb="58" eb="60">
      <t>ゼンゼン</t>
    </rPh>
    <rPh sb="60" eb="61">
      <t>ネン</t>
    </rPh>
    <rPh sb="62" eb="69">
      <t>ゴウケイトクシュシュッショウリツ</t>
    </rPh>
    <rPh sb="70" eb="72">
      <t>ケイサイ</t>
    </rPh>
    <rPh sb="77" eb="79">
      <t>ヘンコウ</t>
    </rPh>
    <rPh sb="80" eb="82">
      <t>レイワ</t>
    </rPh>
    <rPh sb="83" eb="85">
      <t>ネンド</t>
    </rPh>
    <rPh sb="87" eb="89">
      <t>ゼンネン</t>
    </rPh>
    <rPh sb="90" eb="97">
      <t>ゴウケイトクシュシュッショウリツ</t>
    </rPh>
    <rPh sb="98" eb="100">
      <t>ケイサイ</t>
    </rPh>
    <phoneticPr fontId="2"/>
  </si>
  <si>
    <t>その他</t>
    <rPh sb="2" eb="3">
      <t>タ</t>
    </rPh>
    <phoneticPr fontId="2"/>
  </si>
  <si>
    <t>・自治会加入率=自治会加入世帯数÷推計世帯数（小数点以下四捨五入）　により算出</t>
    <rPh sb="23" eb="28">
      <t>ショウスウテンイカ</t>
    </rPh>
    <rPh sb="28" eb="32">
      <t>シシャゴニュウ</t>
    </rPh>
    <rPh sb="37" eb="39">
      <t>サンシュツ</t>
    </rPh>
    <phoneticPr fontId="2"/>
  </si>
  <si>
    <t>２　職員数及び
　職員給料等</t>
    <rPh sb="2" eb="5">
      <t>ショクインスウ</t>
    </rPh>
    <rPh sb="5" eb="6">
      <t>オヨ</t>
    </rPh>
    <phoneticPr fontId="2"/>
  </si>
  <si>
    <t xml:space="preserve">職員総数
一般職員の職員数、平均年齢、
平均給料月額、ラスパイレス指数、
審議会等の女性参画率、管理職に占める女性比率
</t>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</si>
  <si>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t>・Ｎ－１年地方公務員給与実態調査から記入
・市民千人当たり職員数は、Ｎ－１年３月３１日現在住民基本台帳人口により算出
・審議会等の女性参画率は、内閣府男女共同参画局「地方公共団体における男女共同参画の形成又は女性に関する施策の推進状況(Ｎ－１年度)」において「地方自治法（第２０２条の３）に基づく審議会等における登用状況」として報告する数値を記入
・管理職に占める女性比率は、内閣府男女共同参画局「地方公共団体における男女共同参画の形成又は女性に関する施策の推進状況(Ｎ－１年度)」において「市町村職員の管理職の在職状況」として報告する数値を記入</t>
    <rPh sb="171" eb="173">
      <t>キニュウ</t>
    </rPh>
    <rPh sb="271" eb="273">
      <t>キニュウ</t>
    </rPh>
    <phoneticPr fontId="2"/>
  </si>
  <si>
    <t>３　保健・福祉</t>
    <rPh sb="2" eb="4">
      <t>ホケン</t>
    </rPh>
    <rPh sb="5" eb="7">
      <t>フクシ</t>
    </rPh>
    <phoneticPr fontId="2"/>
  </si>
  <si>
    <t>生活保護</t>
    <rPh sb="0" eb="2">
      <t>セイカツ</t>
    </rPh>
    <rPh sb="2" eb="4">
      <t>ホゴ</t>
    </rPh>
    <phoneticPr fontId="2"/>
  </si>
  <si>
    <t>・Ｎ年4月分被保護者調査から記入</t>
  </si>
  <si>
    <t>高齢者福祉施設等
（公立・私立を含む）</t>
    <rPh sb="0" eb="3">
      <t>コウレイシャ</t>
    </rPh>
    <rPh sb="3" eb="5">
      <t>フクシ</t>
    </rPh>
    <rPh sb="5" eb="7">
      <t>シセツ</t>
    </rPh>
    <rPh sb="7" eb="8">
      <t>トウ</t>
    </rPh>
    <phoneticPr fontId="2"/>
  </si>
  <si>
    <t>・有料老人ホーム数は、Ｎ年４月１日現在の老人福祉法第２９条第１項に規定する有料老人ホームの数を記入（サービス付き高齢者向け住宅である有料老人ホームを含む）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除く）
※複数のサービスを行っている場合、サービスごとに事業所をカウント
　（例）短期入所生活介護・介護予防短期入所生活介護を一体的に運営している事業所は「２」とカウント
※有料老人ホームに計上される特定施設入居者生活介護等を含む</t>
    <rPh sb="45" eb="46">
      <t>カズ</t>
    </rPh>
    <rPh sb="54" eb="55">
      <t>ツ</t>
    </rPh>
    <rPh sb="66" eb="70">
      <t>ユウリョウロウジン</t>
    </rPh>
    <rPh sb="74" eb="75">
      <t>フク</t>
    </rPh>
    <rPh sb="220" eb="221">
      <t>ノゾ</t>
    </rPh>
    <rPh sb="315" eb="317">
      <t>ケイジョウ</t>
    </rPh>
    <phoneticPr fontId="2"/>
  </si>
  <si>
    <t>介護保険</t>
    <rPh sb="0" eb="2">
      <t>カイゴ</t>
    </rPh>
    <rPh sb="2" eb="4">
      <t>ホケン</t>
    </rPh>
    <phoneticPr fontId="2"/>
  </si>
  <si>
    <t>・第1号被保険者数及び要介護（要支援）認定者数はＮ年３月月報により、それぞれＮ年３月末現在の数値を記入
・保険給付費、保険料収納率は、Ｎ－１年度事業年報から記入（滞納繰越分及び還付未済額を含む）
・地域包括支援センター数は、Ｎ年４月１日現在の数値を記入</t>
    <rPh sb="9" eb="10">
      <t>オヨ</t>
    </rPh>
    <rPh sb="25" eb="26">
      <t>ネン</t>
    </rPh>
    <rPh sb="27" eb="28">
      <t>ガツ</t>
    </rPh>
    <rPh sb="28" eb="30">
      <t>ゲッポウ</t>
    </rPh>
    <rPh sb="46" eb="48">
      <t>スウチ</t>
    </rPh>
    <rPh sb="81" eb="83">
      <t>タイノウ</t>
    </rPh>
    <rPh sb="83" eb="85">
      <t>クリコシ</t>
    </rPh>
    <rPh sb="85" eb="86">
      <t>ブン</t>
    </rPh>
    <rPh sb="86" eb="87">
      <t>オヨ</t>
    </rPh>
    <rPh sb="88" eb="93">
      <t>カンプミサイガク</t>
    </rPh>
    <rPh sb="94" eb="95">
      <t>フク</t>
    </rPh>
    <rPh sb="121" eb="123">
      <t>スウチ</t>
    </rPh>
    <phoneticPr fontId="2"/>
  </si>
  <si>
    <t>国民健康保険</t>
    <rPh sb="0" eb="2">
      <t>コクミン</t>
    </rPh>
    <rPh sb="2" eb="4">
      <t>ケンコウ</t>
    </rPh>
    <rPh sb="4" eb="6">
      <t>ホケン</t>
    </rPh>
    <phoneticPr fontId="2"/>
  </si>
  <si>
    <t>・Ｎ年３月事業月報、Ｎ－１年度事業年報（年度末現在）から記入
・加入率は、Ｎ年３月３１日現在住民基本台帳人口及び世帯数により算出
・被保険者１人当たり費用額は、Ｎ－１年度事業年報から記入
・保険料（税）収納率は、現年度のものとし、小数第二位を四捨五入する
・特定健康診査実施率及び特定保健指導実施率は、Ｎ－１年度実施分法定報告値から記入</t>
    <rPh sb="15" eb="17">
      <t>ジギョウ</t>
    </rPh>
    <rPh sb="17" eb="19">
      <t>ネンポウ</t>
    </rPh>
    <rPh sb="20" eb="23">
      <t>ネンドマツ</t>
    </rPh>
    <rPh sb="23" eb="25">
      <t>ゲンザイ</t>
    </rPh>
    <rPh sb="28" eb="30">
      <t>キニュウ</t>
    </rPh>
    <rPh sb="46" eb="48">
      <t>ジュウミン</t>
    </rPh>
    <rPh sb="48" eb="50">
      <t>キホン</t>
    </rPh>
    <rPh sb="50" eb="52">
      <t>ダイチョウ</t>
    </rPh>
    <rPh sb="54" eb="55">
      <t>オヨ</t>
    </rPh>
    <rPh sb="56" eb="59">
      <t>セタイスウ</t>
    </rPh>
    <rPh sb="95" eb="98">
      <t>ホケンリョウ</t>
    </rPh>
    <rPh sb="99" eb="100">
      <t>ゼイ</t>
    </rPh>
    <rPh sb="115" eb="118">
      <t>ショウスウダイ</t>
    </rPh>
    <rPh sb="118" eb="120">
      <t>ニイ</t>
    </rPh>
    <rPh sb="121" eb="125">
      <t>シシャゴニュウ</t>
    </rPh>
    <rPh sb="138" eb="139">
      <t>オヨ</t>
    </rPh>
    <phoneticPr fontId="2"/>
  </si>
  <si>
    <t>保育所等</t>
    <rPh sb="0" eb="2">
      <t>ホイク</t>
    </rPh>
    <rPh sb="2" eb="3">
      <t>ジョ</t>
    </rPh>
    <rPh sb="3" eb="4">
      <t>トウ</t>
    </rPh>
    <phoneticPr fontId="2"/>
  </si>
  <si>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・保育所入所待機児童数は、厚生労働省「保育所等利用待機児童数調査」において報告する数値（Ｎ年４月１日時点）を記入
・地域子育て支援拠点事業の実施箇所数は、Ｎ年４月１日現在を記入</t>
  </si>
  <si>
    <t>医療機関(公立・私立を含む)</t>
    <rPh sb="0" eb="2">
      <t>イリョウ</t>
    </rPh>
    <rPh sb="2" eb="4">
      <t>キカン</t>
    </rPh>
    <rPh sb="6" eb="7">
      <t>リツ</t>
    </rPh>
    <phoneticPr fontId="2"/>
  </si>
  <si>
    <t>障害福祉</t>
    <rPh sb="0" eb="2">
      <t>ショウガイ</t>
    </rPh>
    <rPh sb="2" eb="4">
      <t>フクシ</t>
    </rPh>
    <phoneticPr fontId="2"/>
  </si>
  <si>
    <t>４　環境　</t>
    <rPh sb="2" eb="4">
      <t>カンキョウ</t>
    </rPh>
    <phoneticPr fontId="2"/>
  </si>
  <si>
    <t>総排出量、リサイクル率</t>
    <rPh sb="0" eb="1">
      <t>ソウ</t>
    </rPh>
    <rPh sb="1" eb="3">
      <t>ハイシュツ</t>
    </rPh>
    <rPh sb="3" eb="4">
      <t>リョウ</t>
    </rPh>
    <rPh sb="10" eb="11">
      <t>リツ</t>
    </rPh>
    <phoneticPr fontId="2"/>
  </si>
  <si>
    <t xml:space="preserve">・一般廃棄物処理事業実態調査（Ｎ－２年度実績）から記入
・１人１日当たり排出量　ごみ排出量（計画収集量、直接搬入量、集団回収量を加えた事業系を含む一般廃棄物の排出量）÷人口÷365日
・１人１日当たりの家庭系ごみ排出量　家庭系ごみ排出量（集団回収量、資源ごみ等を除いた家庭からの一般廃棄物の排出量）÷人口÷365日
（１人１日当たりのごみ排出量及び１人１日当たりの家庭系ごみ排出量の詳細は、循環型社会形成基本計画を参照）
</t>
    <rPh sb="1" eb="3">
      <t>イッパン</t>
    </rPh>
    <rPh sb="3" eb="6">
      <t>ハイキブツ</t>
    </rPh>
    <rPh sb="6" eb="8">
      <t>ショリ</t>
    </rPh>
    <rPh sb="8" eb="10">
      <t>ジギョウ</t>
    </rPh>
    <rPh sb="10" eb="12">
      <t>ジッタイ</t>
    </rPh>
    <rPh sb="12" eb="14">
      <t>チョウサ</t>
    </rPh>
    <rPh sb="18" eb="20">
      <t>ネンド</t>
    </rPh>
    <rPh sb="20" eb="22">
      <t>ジッセキ</t>
    </rPh>
    <rPh sb="25" eb="27">
      <t>キニュウ</t>
    </rPh>
    <rPh sb="30" eb="31">
      <t>ニン</t>
    </rPh>
    <rPh sb="32" eb="34">
      <t>ニチア</t>
    </rPh>
    <rPh sb="36" eb="39">
      <t>ハイシュツリョウ</t>
    </rPh>
    <rPh sb="42" eb="45">
      <t>ハイシュツリョウ</t>
    </rPh>
    <rPh sb="46" eb="51">
      <t>ケイカクシュウシュウリョウ</t>
    </rPh>
    <rPh sb="52" eb="57">
      <t>チョクセツハンニュウリョウ</t>
    </rPh>
    <rPh sb="58" eb="63">
      <t>シュウダンカイシュウリョウ</t>
    </rPh>
    <rPh sb="64" eb="65">
      <t>クワ</t>
    </rPh>
    <rPh sb="67" eb="70">
      <t>ジギョウケイ</t>
    </rPh>
    <rPh sb="71" eb="72">
      <t>フク</t>
    </rPh>
    <rPh sb="73" eb="78">
      <t>イッパンハイキブツ</t>
    </rPh>
    <rPh sb="79" eb="82">
      <t>ハイシュツリョウ</t>
    </rPh>
    <rPh sb="84" eb="86">
      <t>ジンコウ</t>
    </rPh>
    <rPh sb="90" eb="91">
      <t>ニチ</t>
    </rPh>
    <rPh sb="94" eb="95">
      <t>ニン</t>
    </rPh>
    <rPh sb="96" eb="97">
      <t>ニチ</t>
    </rPh>
    <rPh sb="97" eb="98">
      <t>ア</t>
    </rPh>
    <rPh sb="101" eb="104">
      <t>カテイケイ</t>
    </rPh>
    <rPh sb="106" eb="109">
      <t>ハイシュツリョウ</t>
    </rPh>
    <rPh sb="110" eb="113">
      <t>カテイケイ</t>
    </rPh>
    <rPh sb="115" eb="118">
      <t>ハイシュツリョウ</t>
    </rPh>
    <rPh sb="125" eb="127">
      <t>シゲン</t>
    </rPh>
    <rPh sb="129" eb="130">
      <t>トウ</t>
    </rPh>
    <rPh sb="131" eb="132">
      <t>ノゾ</t>
    </rPh>
    <rPh sb="134" eb="136">
      <t>カテイ</t>
    </rPh>
    <rPh sb="139" eb="144">
      <t>イッパンハイキブツ</t>
    </rPh>
    <rPh sb="145" eb="148">
      <t>ハイシュツリョウ</t>
    </rPh>
    <rPh sb="150" eb="152">
      <t>ジンコウ</t>
    </rPh>
    <rPh sb="156" eb="157">
      <t>ニチ</t>
    </rPh>
    <rPh sb="160" eb="161">
      <t>ニン</t>
    </rPh>
    <rPh sb="162" eb="164">
      <t>ニチア</t>
    </rPh>
    <rPh sb="169" eb="173">
      <t>ハイシュツリョウオヨ</t>
    </rPh>
    <rPh sb="175" eb="176">
      <t>ニン</t>
    </rPh>
    <rPh sb="177" eb="179">
      <t>ニチア</t>
    </rPh>
    <phoneticPr fontId="2"/>
  </si>
  <si>
    <t>・リサイクル率…（〔直接資源化量+中間処理後再生利用量+集団回収量〕÷〔ごみ処理量+集団回収量〕）×１００</t>
    <phoneticPr fontId="2"/>
  </si>
  <si>
    <t>５　産業</t>
    <rPh sb="2" eb="4">
      <t>サンギョウ</t>
    </rPh>
    <phoneticPr fontId="2"/>
  </si>
  <si>
    <t>産業別事業所数</t>
    <rPh sb="0" eb="2">
      <t>サンギョウ</t>
    </rPh>
    <rPh sb="2" eb="3">
      <t>ベツ</t>
    </rPh>
    <rPh sb="3" eb="6">
      <t>ジギョウショ</t>
    </rPh>
    <rPh sb="6" eb="7">
      <t>スウ</t>
    </rPh>
    <phoneticPr fontId="2"/>
  </si>
  <si>
    <t>・令和３年経済センサス活動調査から記入（平成30年度から基準を変更し、第３次産業に「公務」を含まないことで統一する）</t>
    <rPh sb="11" eb="13">
      <t>カツドウ</t>
    </rPh>
    <rPh sb="13" eb="15">
      <t>チョウサ</t>
    </rPh>
    <rPh sb="17" eb="19">
      <t>キニュウ</t>
    </rPh>
    <rPh sb="20" eb="22">
      <t>ヘイセイ</t>
    </rPh>
    <rPh sb="24" eb="25">
      <t>ネン</t>
    </rPh>
    <rPh sb="25" eb="26">
      <t>ド</t>
    </rPh>
    <rPh sb="28" eb="30">
      <t>キジュン</t>
    </rPh>
    <rPh sb="31" eb="33">
      <t>ヘンコウ</t>
    </rPh>
    <rPh sb="35" eb="36">
      <t>ダイ</t>
    </rPh>
    <rPh sb="37" eb="38">
      <t>ジ</t>
    </rPh>
    <rPh sb="38" eb="40">
      <t>サンギョウ</t>
    </rPh>
    <rPh sb="42" eb="44">
      <t>コウム</t>
    </rPh>
    <rPh sb="46" eb="47">
      <t>フク</t>
    </rPh>
    <rPh sb="53" eb="55">
      <t>トウイツ</t>
    </rPh>
    <phoneticPr fontId="2"/>
  </si>
  <si>
    <t>産業別従業者数</t>
    <rPh sb="0" eb="2">
      <t>サンギョウ</t>
    </rPh>
    <rPh sb="2" eb="3">
      <t>ベツ</t>
    </rPh>
    <rPh sb="3" eb="4">
      <t>ジュウ</t>
    </rPh>
    <rPh sb="4" eb="7">
      <t>ギョウシャスウ</t>
    </rPh>
    <rPh sb="6" eb="7">
      <t>スウ</t>
    </rPh>
    <phoneticPr fontId="2"/>
  </si>
  <si>
    <t>農業</t>
    <rPh sb="0" eb="2">
      <t>ノウギョウ</t>
    </rPh>
    <phoneticPr fontId="2"/>
  </si>
  <si>
    <t>・2020年農林業センサスから記入</t>
    <rPh sb="5" eb="6">
      <t>ネン</t>
    </rPh>
    <rPh sb="6" eb="9">
      <t>ノウリンギョウ</t>
    </rPh>
    <rPh sb="15" eb="17">
      <t>キニュウ</t>
    </rPh>
    <phoneticPr fontId="2"/>
  </si>
  <si>
    <t>工業（事業所数）</t>
    <rPh sb="0" eb="2">
      <t>コウギョウ</t>
    </rPh>
    <rPh sb="3" eb="6">
      <t>ジギョウショ</t>
    </rPh>
    <rPh sb="6" eb="7">
      <t>スウ</t>
    </rPh>
    <phoneticPr fontId="2"/>
  </si>
  <si>
    <t>工業（製造品出荷額等）</t>
    <rPh sb="0" eb="2">
      <t>コウギョウ</t>
    </rPh>
    <rPh sb="3" eb="6">
      <t>セイゾウヒン</t>
    </rPh>
    <rPh sb="6" eb="8">
      <t>シュッカ</t>
    </rPh>
    <rPh sb="8" eb="9">
      <t>ガク</t>
    </rPh>
    <rPh sb="9" eb="10">
      <t>トウ</t>
    </rPh>
    <phoneticPr fontId="2"/>
  </si>
  <si>
    <t>卸売業・小売業</t>
    <rPh sb="0" eb="2">
      <t>オロシウリ</t>
    </rPh>
    <rPh sb="2" eb="3">
      <t>ギョウ</t>
    </rPh>
    <rPh sb="4" eb="7">
      <t>コウリギョウ</t>
    </rPh>
    <phoneticPr fontId="2"/>
  </si>
  <si>
    <t>・令和３年経済センサス活動調査から記入
・卸売業、小売業の前回からの伸び率は、平成28年経済センサス活動調査との比較により記入</t>
    <rPh sb="11" eb="13">
      <t>カツドウ</t>
    </rPh>
    <rPh sb="13" eb="15">
      <t>チョウサ</t>
    </rPh>
    <rPh sb="39" eb="41">
      <t>ヘイセイ</t>
    </rPh>
    <rPh sb="43" eb="44">
      <t>ネン</t>
    </rPh>
    <rPh sb="44" eb="46">
      <t>ケイザイ</t>
    </rPh>
    <rPh sb="50" eb="52">
      <t>カツドウ</t>
    </rPh>
    <rPh sb="52" eb="54">
      <t>チョウサ</t>
    </rPh>
    <phoneticPr fontId="2"/>
  </si>
  <si>
    <t>観光</t>
    <rPh sb="0" eb="2">
      <t>カンコウ</t>
    </rPh>
    <phoneticPr fontId="2"/>
  </si>
  <si>
    <t>・観光客入込み客数は、Ｎ－１年中の延べ人数（宿泊と日帰り両方含む）
・ホテル・旅館客室数は、厚生労働省「衛生行政報告例」において報告する数値（Ｎ年３月３１日現在）</t>
    <rPh sb="14" eb="15">
      <t>ネン</t>
    </rPh>
    <rPh sb="72" eb="73">
      <t>ネン</t>
    </rPh>
    <phoneticPr fontId="2"/>
  </si>
  <si>
    <t>６　都市</t>
    <rPh sb="2" eb="4">
      <t>トシ</t>
    </rPh>
    <phoneticPr fontId="2"/>
  </si>
  <si>
    <t>道路・公園</t>
    <rPh sb="0" eb="2">
      <t>ドウロ</t>
    </rPh>
    <rPh sb="3" eb="5">
      <t>コウエン</t>
    </rPh>
    <phoneticPr fontId="2"/>
  </si>
  <si>
    <t>・市道及び公園についてはＮ年４月１日、国道及び都道府県道についてはＮ－１年４月１日の数値を基本とする
・市道以外についてその他の基準日を採用する市は、欄外に注書きする
・道路総延長は、小数第１位を四捨五入し、整数値とする</t>
    <rPh sb="3" eb="4">
      <t>オヨ</t>
    </rPh>
    <rPh sb="5" eb="7">
      <t>コウエン</t>
    </rPh>
    <rPh sb="21" eb="22">
      <t>オヨ</t>
    </rPh>
    <rPh sb="36" eb="37">
      <t>ネン</t>
    </rPh>
    <rPh sb="42" eb="44">
      <t>スウチ</t>
    </rPh>
    <rPh sb="68" eb="70">
      <t>サイヨウ</t>
    </rPh>
    <phoneticPr fontId="2"/>
  </si>
  <si>
    <t>下水道</t>
    <rPh sb="0" eb="3">
      <t>ゲスイドウ</t>
    </rPh>
    <phoneticPr fontId="2"/>
  </si>
  <si>
    <t>・Ｎ－１年度実績を記入</t>
    <rPh sb="4" eb="6">
      <t>ネンド</t>
    </rPh>
    <rPh sb="6" eb="8">
      <t>ジッセキ</t>
    </rPh>
    <rPh sb="9" eb="11">
      <t>キニュウ</t>
    </rPh>
    <phoneticPr fontId="2"/>
  </si>
  <si>
    <t>汚水処理人口普及率</t>
    <rPh sb="0" eb="2">
      <t>オスイ</t>
    </rPh>
    <rPh sb="2" eb="4">
      <t>ショリ</t>
    </rPh>
    <rPh sb="4" eb="6">
      <t>ジンコウ</t>
    </rPh>
    <rPh sb="6" eb="8">
      <t>フキュウ</t>
    </rPh>
    <rPh sb="8" eb="9">
      <t>リツ</t>
    </rPh>
    <phoneticPr fontId="2"/>
  </si>
  <si>
    <t>・Ｎ－１年度汚水処理人口普及状況総括表から記入</t>
  </si>
  <si>
    <t>上水道</t>
    <rPh sb="0" eb="3">
      <t>ジョウスイドウ</t>
    </rPh>
    <phoneticPr fontId="2"/>
  </si>
  <si>
    <t>・Ｎ－１年度実績を記入
・人口普及率は、対給水区域内人口普及率を記入
・１人当たり年間使用量は、年間有収水量÷給水人口で計算
・浄水施設及び配水池の耐震化率、管路の耐震管率及び基幹管路の耐震適合率は、水道事業ガイドラインに基づく業務指標（ＰＩ）の算定方法による
・浄水施設の耐震化率＝耐震対策の施された浄水施設能力（㎥÷日）÷全浄水施設能力（㎥÷日）×100
・配水池の耐震化率＝耐震対策の施された配水池有効容量（㎥）÷配水池等有効容量（㎥）×100
・管路の耐震管率＝(耐震管延長(km)÷管路延長(km))×100
・基幹管路の耐震適合率＝(基幹管路のうち耐震適合性のある管路延長(km)÷基幹管路延長(km))×100
※令和４年度から指標の掲載順をガイドラインの項目番号順に整序</t>
    <rPh sb="68" eb="69">
      <t>オヨ</t>
    </rPh>
    <rPh sb="74" eb="78">
      <t>タイシンカリツ</t>
    </rPh>
    <rPh sb="82" eb="85">
      <t>タイシンカン</t>
    </rPh>
    <rPh sb="86" eb="87">
      <t>オヨ</t>
    </rPh>
    <rPh sb="232" eb="233">
      <t>カン</t>
    </rPh>
    <phoneticPr fontId="2"/>
  </si>
  <si>
    <t>住宅</t>
    <rPh sb="0" eb="2">
      <t>ジュウタク</t>
    </rPh>
    <phoneticPr fontId="2"/>
  </si>
  <si>
    <t>・Ｎ－１年度建築着工統計調査から記入
・公共賃貸住宅数は、Ｎ－１年度末実績を記入
・サービス付き高齢者向け住宅数は、Ｎ年４月１日現在の登録済みサービス付き高齢者向け住宅の「箇所数」及び「戸数」</t>
    <rPh sb="4" eb="6">
      <t>ネンド</t>
    </rPh>
    <rPh sb="6" eb="8">
      <t>ケンチク</t>
    </rPh>
    <rPh sb="8" eb="10">
      <t>チャッコウ</t>
    </rPh>
    <rPh sb="10" eb="12">
      <t>トウケイ</t>
    </rPh>
    <rPh sb="12" eb="14">
      <t>チョウサ</t>
    </rPh>
    <rPh sb="16" eb="18">
      <t>キニュウ</t>
    </rPh>
    <rPh sb="59" eb="60">
      <t>ネン</t>
    </rPh>
    <phoneticPr fontId="2"/>
  </si>
  <si>
    <t>７　施設</t>
    <rPh sb="2" eb="4">
      <t>シセツ</t>
    </rPh>
    <phoneticPr fontId="2"/>
  </si>
  <si>
    <t>教育施設</t>
    <rPh sb="0" eb="2">
      <t>キョウイク</t>
    </rPh>
    <rPh sb="2" eb="4">
      <t>シセツ</t>
    </rPh>
    <phoneticPr fontId="2"/>
  </si>
  <si>
    <t>スポーツ施設</t>
    <rPh sb="4" eb="6">
      <t>シセツ</t>
    </rPh>
    <phoneticPr fontId="2"/>
  </si>
  <si>
    <t>・市が設置する有料施設を記入
※項目にない施設についての回答は不要</t>
    <rPh sb="1" eb="2">
      <t>シ</t>
    </rPh>
    <rPh sb="3" eb="5">
      <t>セッチ</t>
    </rPh>
    <rPh sb="16" eb="18">
      <t>コウモク</t>
    </rPh>
    <rPh sb="21" eb="23">
      <t>シセツ</t>
    </rPh>
    <rPh sb="28" eb="30">
      <t>カイトウ</t>
    </rPh>
    <rPh sb="31" eb="33">
      <t>フヨウ</t>
    </rPh>
    <phoneticPr fontId="2"/>
  </si>
  <si>
    <t>文化施設</t>
    <rPh sb="0" eb="2">
      <t>ブンカ</t>
    </rPh>
    <rPh sb="2" eb="4">
      <t>シセツ</t>
    </rPh>
    <phoneticPr fontId="2"/>
  </si>
  <si>
    <t>・「市町村公共施設状況調査」により、Ｎ－１年４月１日現在の数値を記入
・「大ホール収容定員」の計上対象となる大ホールは、定員1,000名程度以上のものを目安とし、大ホールが２つ以上ある場合は定員の合計数を記入</t>
    <rPh sb="21" eb="22">
      <t>ネン</t>
    </rPh>
    <rPh sb="47" eb="49">
      <t>ケイジョウ</t>
    </rPh>
    <rPh sb="49" eb="51">
      <t>タイショウ</t>
    </rPh>
    <rPh sb="54" eb="55">
      <t>ダイ</t>
    </rPh>
    <rPh sb="95" eb="97">
      <t>テイイン</t>
    </rPh>
    <rPh sb="102" eb="104">
      <t>キニュウ</t>
    </rPh>
    <phoneticPr fontId="2"/>
  </si>
  <si>
    <t>放課後児童クラブ</t>
    <rPh sb="0" eb="3">
      <t>ホウカゴ</t>
    </rPh>
    <rPh sb="3" eb="5">
      <t>ジドウ</t>
    </rPh>
    <phoneticPr fontId="2"/>
  </si>
  <si>
    <t>・Ｎ年度放課後児童健全育成事業（放課後児童クラブ）実施状況調査により、Ｎ年５月１日現在の数値を記入。</t>
    <rPh sb="2" eb="4">
      <t>ネンド</t>
    </rPh>
    <rPh sb="4" eb="9">
      <t>ホウカゴジドウ</t>
    </rPh>
    <rPh sb="9" eb="11">
      <t>ケンゼン</t>
    </rPh>
    <rPh sb="11" eb="13">
      <t>イクセイ</t>
    </rPh>
    <rPh sb="13" eb="15">
      <t>ジギョウ</t>
    </rPh>
    <rPh sb="16" eb="19">
      <t>ホウカゴ</t>
    </rPh>
    <rPh sb="19" eb="21">
      <t>ジドウ</t>
    </rPh>
    <rPh sb="25" eb="27">
      <t>ジッシ</t>
    </rPh>
    <rPh sb="27" eb="29">
      <t>ジョウキョウ</t>
    </rPh>
    <rPh sb="29" eb="31">
      <t>チョウサ</t>
    </rPh>
    <rPh sb="36" eb="37">
      <t>ネン</t>
    </rPh>
    <rPh sb="38" eb="39">
      <t>ツキ</t>
    </rPh>
    <rPh sb="40" eb="41">
      <t>ニチ</t>
    </rPh>
    <phoneticPr fontId="2"/>
  </si>
  <si>
    <t>消防施設・活動</t>
    <rPh sb="0" eb="2">
      <t>ショウボウ</t>
    </rPh>
    <rPh sb="2" eb="4">
      <t>シセツ</t>
    </rPh>
    <rPh sb="5" eb="7">
      <t>カツドウ</t>
    </rPh>
    <phoneticPr fontId="2"/>
  </si>
  <si>
    <t>・消防施設数は、Ｎ年４月１日現在の数値を記入
・消防職員数は再任用職員（フルタイムに限る）を含む
・消防車両保有数は緊急車両に限り、非常用車両を含む
・火災発生件数、救急出動件数及び救助出動件数は、Ｎ－１年中の数値を記入
・指定緊急避難場所及び指定避難所は、Ｎ年４月１日現在の数値を記入</t>
    <rPh sb="17" eb="19">
      <t>スウチ</t>
    </rPh>
    <rPh sb="24" eb="29">
      <t>ショウボウショクインスウ</t>
    </rPh>
    <rPh sb="30" eb="35">
      <t>サイニンヨウショクイン</t>
    </rPh>
    <rPh sb="42" eb="43">
      <t>カギ</t>
    </rPh>
    <rPh sb="46" eb="47">
      <t>フク</t>
    </rPh>
    <rPh sb="50" eb="57">
      <t>ショウボウシャリョウホユウスウ</t>
    </rPh>
    <rPh sb="58" eb="62">
      <t>キンキュウシャリョウ</t>
    </rPh>
    <rPh sb="63" eb="64">
      <t>カギ</t>
    </rPh>
    <rPh sb="66" eb="71">
      <t>ヒジョウヨウシャリョウ</t>
    </rPh>
    <rPh sb="72" eb="73">
      <t>フク</t>
    </rPh>
    <rPh sb="83" eb="85">
      <t>キュウキュウ</t>
    </rPh>
    <rPh sb="89" eb="90">
      <t>オヨ</t>
    </rPh>
    <rPh sb="91" eb="93">
      <t>キュウジョ</t>
    </rPh>
    <rPh sb="93" eb="95">
      <t>シュツドウ</t>
    </rPh>
    <rPh sb="95" eb="97">
      <t>ケンスウ</t>
    </rPh>
    <rPh sb="105" eb="107">
      <t>スウチ</t>
    </rPh>
    <rPh sb="108" eb="110">
      <t>キニュウ</t>
    </rPh>
    <rPh sb="138" eb="140">
      <t>スウチ</t>
    </rPh>
    <phoneticPr fontId="2"/>
  </si>
  <si>
    <t>公共施設等</t>
    <rPh sb="0" eb="2">
      <t>コウキョウ</t>
    </rPh>
    <rPh sb="2" eb="4">
      <t>シセツ</t>
    </rPh>
    <rPh sb="4" eb="5">
      <t>トウ</t>
    </rPh>
    <phoneticPr fontId="2"/>
  </si>
  <si>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・行政財産、普通財産の延べ床面積は、地方自治法第２３３条第１項及び地方自治法施行令第１６６条第２項における財産に関する調書の建物延床面積計（Ｎ年３月３１日現在）</t>
    <phoneticPr fontId="2"/>
  </si>
  <si>
    <t>Ｎ－１年度
決算
（普通会計）</t>
    <rPh sb="3" eb="5">
      <t>ネンド</t>
    </rPh>
    <rPh sb="6" eb="8">
      <t>ケッサン</t>
    </rPh>
    <phoneticPr fontId="2"/>
  </si>
  <si>
    <t>ⅰ　歳入・歳出等総額
ⅱ　歳入内訳（款別）
ⅲ　歳出内訳（目的別）</t>
    <rPh sb="2" eb="4">
      <t>サイニュウ</t>
    </rPh>
    <rPh sb="5" eb="7">
      <t>サイシュツ</t>
    </rPh>
    <rPh sb="7" eb="8">
      <t>トウ</t>
    </rPh>
    <rPh sb="8" eb="10">
      <t>ソウガク</t>
    </rPh>
    <phoneticPr fontId="2"/>
  </si>
  <si>
    <t>Ｎ－１年度地方財政状況調査より記入</t>
    <rPh sb="3" eb="5">
      <t>ネンド</t>
    </rPh>
    <rPh sb="5" eb="7">
      <t>チホウ</t>
    </rPh>
    <rPh sb="7" eb="9">
      <t>ザイセイ</t>
    </rPh>
    <rPh sb="9" eb="11">
      <t>ジョウキョウ</t>
    </rPh>
    <rPh sb="11" eb="13">
      <t>チョウサ</t>
    </rPh>
    <rPh sb="15" eb="17">
      <t>キニュウ</t>
    </rPh>
    <phoneticPr fontId="2"/>
  </si>
  <si>
    <t>ⅳ　市税内訳
ⅴ　市税徴収率</t>
    <rPh sb="2" eb="4">
      <t>シゼイ</t>
    </rPh>
    <rPh sb="4" eb="6">
      <t>ウチワケ</t>
    </rPh>
    <phoneticPr fontId="2"/>
  </si>
  <si>
    <t>Ｎ－１年度地方財政状況調査より記入
・軽自動車税は、軽自動車税種別割・軽自動車税環境性能割に区分</t>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</si>
  <si>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１　市　勢</t>
    <rPh sb="2" eb="3">
      <t>イチ</t>
    </rPh>
    <rPh sb="4" eb="5">
      <t>ゼイ</t>
    </rPh>
    <phoneticPr fontId="2"/>
  </si>
  <si>
    <t xml:space="preserve">項目 </t>
    <rPh sb="0" eb="1">
      <t>コウ</t>
    </rPh>
    <rPh sb="1" eb="2">
      <t>メ</t>
    </rPh>
    <phoneticPr fontId="2"/>
  </si>
  <si>
    <t>人　口
(住民基本台帳登録人口)</t>
    <rPh sb="0" eb="1">
      <t>ヒト</t>
    </rPh>
    <rPh sb="2" eb="3">
      <t>クチ</t>
    </rPh>
    <rPh sb="5" eb="7">
      <t>ジュウミン</t>
    </rPh>
    <rPh sb="7" eb="9">
      <t>キホン</t>
    </rPh>
    <rPh sb="9" eb="11">
      <t>ダイチョウ</t>
    </rPh>
    <rPh sb="11" eb="13">
      <t>トウロク</t>
    </rPh>
    <phoneticPr fontId="2"/>
  </si>
  <si>
    <t>世帯数</t>
    <rPh sb="0" eb="3">
      <t>セタイスウ</t>
    </rPh>
    <phoneticPr fontId="2"/>
  </si>
  <si>
    <t>自然動態</t>
    <phoneticPr fontId="2"/>
  </si>
  <si>
    <t>社会動態</t>
    <phoneticPr fontId="2"/>
  </si>
  <si>
    <t>令和2年国勢
調査人口</t>
    <rPh sb="0" eb="2">
      <t>レイワ</t>
    </rPh>
    <rPh sb="3" eb="4">
      <t>ネン</t>
    </rPh>
    <rPh sb="4" eb="6">
      <t>コクセイ</t>
    </rPh>
    <rPh sb="7" eb="9">
      <t>チョウサ</t>
    </rPh>
    <rPh sb="9" eb="11">
      <t>ジンコウ</t>
    </rPh>
    <phoneticPr fontId="2"/>
  </si>
  <si>
    <t>昼夜間
人口比率</t>
    <rPh sb="0" eb="1">
      <t>ヒル</t>
    </rPh>
    <rPh sb="1" eb="3">
      <t>ヤカン</t>
    </rPh>
    <rPh sb="4" eb="6">
      <t>ジンコウ</t>
    </rPh>
    <rPh sb="6" eb="8">
      <t>ヒリツ</t>
    </rPh>
    <phoneticPr fontId="2"/>
  </si>
  <si>
    <t>自治会
加入率</t>
    <rPh sb="0" eb="3">
      <t>ジチカイ</t>
    </rPh>
    <rPh sb="4" eb="6">
      <t>カニュウ</t>
    </rPh>
    <rPh sb="6" eb="7">
      <t>リツ</t>
    </rPh>
    <phoneticPr fontId="2"/>
  </si>
  <si>
    <t>行政区域
面積</t>
    <rPh sb="0" eb="2">
      <t>ギョウセイ</t>
    </rPh>
    <rPh sb="2" eb="4">
      <t>クイキ</t>
    </rPh>
    <rPh sb="5" eb="6">
      <t>メン</t>
    </rPh>
    <rPh sb="6" eb="7">
      <t>セキ</t>
    </rPh>
    <phoneticPr fontId="2"/>
  </si>
  <si>
    <t>線引き都市計画区域</t>
    <rPh sb="0" eb="2">
      <t>センビ</t>
    </rPh>
    <rPh sb="3" eb="5">
      <t>トシ</t>
    </rPh>
    <rPh sb="5" eb="7">
      <t>ケイカク</t>
    </rPh>
    <rPh sb="7" eb="9">
      <t>クイキ</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</si>
  <si>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</si>
  <si>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</si>
  <si>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都市再生特別措置法に基づく立地適正化計画</t>
    <phoneticPr fontId="2"/>
  </si>
  <si>
    <t>人口密度</t>
    <rPh sb="0" eb="1">
      <t>ヒト</t>
    </rPh>
    <rPh sb="1" eb="2">
      <t>クチ</t>
    </rPh>
    <rPh sb="2" eb="3">
      <t>ミツ</t>
    </rPh>
    <rPh sb="3" eb="4">
      <t>ド</t>
    </rPh>
    <phoneticPr fontId="2"/>
  </si>
  <si>
    <t>人口集中地区</t>
    <rPh sb="0" eb="2">
      <t>ジンコウ</t>
    </rPh>
    <rPh sb="2" eb="4">
      <t>シュウチュウ</t>
    </rPh>
    <rPh sb="4" eb="6">
      <t>チク</t>
    </rPh>
    <phoneticPr fontId="2"/>
  </si>
  <si>
    <t>海外</t>
    <rPh sb="0" eb="1">
      <t>ウミ</t>
    </rPh>
    <rPh sb="1" eb="2">
      <t>ガイ</t>
    </rPh>
    <phoneticPr fontId="2"/>
  </si>
  <si>
    <t>国内</t>
    <rPh sb="0" eb="1">
      <t>クニ</t>
    </rPh>
    <rPh sb="1" eb="2">
      <t>ナイ</t>
    </rPh>
    <phoneticPr fontId="2"/>
  </si>
  <si>
    <t>外国人</t>
    <rPh sb="0" eb="2">
      <t>ガイコク</t>
    </rPh>
    <rPh sb="2" eb="3">
      <t>ジン</t>
    </rPh>
    <phoneticPr fontId="2"/>
  </si>
  <si>
    <t>対前年</t>
    <rPh sb="0" eb="1">
      <t>タイ</t>
    </rPh>
    <rPh sb="1" eb="3">
      <t>ゼンネン</t>
    </rPh>
    <phoneticPr fontId="2"/>
  </si>
  <si>
    <t>0－14歳</t>
    <rPh sb="4" eb="5">
      <t>サイ</t>
    </rPh>
    <phoneticPr fontId="2"/>
  </si>
  <si>
    <t>15－64歳</t>
    <rPh sb="5" eb="6">
      <t>サイ</t>
    </rPh>
    <phoneticPr fontId="2"/>
  </si>
  <si>
    <t>65歳以上</t>
    <rPh sb="2" eb="3">
      <t>サイ</t>
    </rPh>
    <rPh sb="3" eb="5">
      <t>イジョウ</t>
    </rPh>
    <phoneticPr fontId="2"/>
  </si>
  <si>
    <t>出生者(A）</t>
    <rPh sb="0" eb="2">
      <t>シュッセイ</t>
    </rPh>
    <rPh sb="2" eb="3">
      <t>シャ</t>
    </rPh>
    <phoneticPr fontId="2"/>
  </si>
  <si>
    <t>死亡者(B）</t>
    <rPh sb="0" eb="3">
      <t>シボウシャ</t>
    </rPh>
    <phoneticPr fontId="2"/>
  </si>
  <si>
    <t>合計特殊
出生率</t>
    <phoneticPr fontId="2"/>
  </si>
  <si>
    <t>転入者(C）</t>
    <rPh sb="0" eb="3">
      <t>テンニュウシャ</t>
    </rPh>
    <phoneticPr fontId="2"/>
  </si>
  <si>
    <t>転出者(D)</t>
    <rPh sb="0" eb="3">
      <t>テンシュツシャ</t>
    </rPh>
    <phoneticPr fontId="2"/>
  </si>
  <si>
    <t>市街化区域
面積</t>
    <rPh sb="0" eb="3">
      <t>シガイカ</t>
    </rPh>
    <phoneticPr fontId="2"/>
  </si>
  <si>
    <t>市街化区域
人口割合</t>
    <rPh sb="0" eb="3">
      <t>シガイカ</t>
    </rPh>
    <rPh sb="3" eb="5">
      <t>クイキ</t>
    </rPh>
    <rPh sb="6" eb="8">
      <t>ジンコウ</t>
    </rPh>
    <rPh sb="8" eb="10">
      <t>ワリアイ</t>
    </rPh>
    <phoneticPr fontId="2"/>
  </si>
  <si>
    <t>市街化区域
人口密度</t>
  </si>
  <si>
    <t>市街化調整
区域面積</t>
    <rPh sb="0" eb="3">
      <t>シガイカ</t>
    </rPh>
    <phoneticPr fontId="2"/>
  </si>
  <si>
    <t>当該計画公表（変更）日</t>
  </si>
  <si>
    <t>居住誘導区域の面積</t>
  </si>
  <si>
    <t>都市機能誘導区域の
区域数</t>
    <phoneticPr fontId="2"/>
  </si>
  <si>
    <t>都市機能誘導区域の
合計面積</t>
    <phoneticPr fontId="2"/>
  </si>
  <si>
    <t>面積</t>
    <rPh sb="0" eb="2">
      <t>メンセキ</t>
    </rPh>
    <phoneticPr fontId="2"/>
  </si>
  <si>
    <t>人口密度</t>
    <rPh sb="0" eb="2">
      <t>ジンコウ</t>
    </rPh>
    <rPh sb="2" eb="4">
      <t>ミツド</t>
    </rPh>
    <phoneticPr fontId="2"/>
  </si>
  <si>
    <t>姉妹・友好</t>
    <rPh sb="0" eb="2">
      <t>シマイ</t>
    </rPh>
    <rPh sb="3" eb="5">
      <t>ユウコウ</t>
    </rPh>
    <phoneticPr fontId="2"/>
  </si>
  <si>
    <t>人口</t>
    <phoneticPr fontId="2"/>
  </si>
  <si>
    <t>伸び率</t>
    <rPh sb="0" eb="1">
      <t>ノ</t>
    </rPh>
    <rPh sb="2" eb="3">
      <t>リツ</t>
    </rPh>
    <phoneticPr fontId="2"/>
  </si>
  <si>
    <t>人口比率</t>
    <rPh sb="0" eb="2">
      <t>ジンコウ</t>
    </rPh>
    <rPh sb="2" eb="4">
      <t>ヒリツ</t>
    </rPh>
    <phoneticPr fontId="2"/>
  </si>
  <si>
    <t>(Ａ)－(Ｂ)</t>
    <phoneticPr fontId="2"/>
  </si>
  <si>
    <t>(C)－(D)</t>
    <phoneticPr fontId="2"/>
  </si>
  <si>
    <t>都市数</t>
    <rPh sb="0" eb="1">
      <t>ミヤコ</t>
    </rPh>
    <rPh sb="1" eb="2">
      <t>シ</t>
    </rPh>
    <rPh sb="2" eb="3">
      <t>スウ</t>
    </rPh>
    <phoneticPr fontId="2"/>
  </si>
  <si>
    <t xml:space="preserve"> 市名</t>
    <rPh sb="1" eb="2">
      <t>シ</t>
    </rPh>
    <rPh sb="2" eb="3">
      <t>メイ</t>
    </rPh>
    <phoneticPr fontId="2"/>
  </si>
  <si>
    <t>人</t>
    <rPh sb="0" eb="1">
      <t>ヒト</t>
    </rPh>
    <phoneticPr fontId="2"/>
  </si>
  <si>
    <t>人</t>
    <phoneticPr fontId="2"/>
  </si>
  <si>
    <t>％</t>
    <phoneticPr fontId="2"/>
  </si>
  <si>
    <t>世帯</t>
    <rPh sb="0" eb="2">
      <t>セタイ</t>
    </rPh>
    <phoneticPr fontId="2"/>
  </si>
  <si>
    <t>％</t>
  </si>
  <si>
    <t>%</t>
    <phoneticPr fontId="2"/>
  </si>
  <si>
    <t>㎢</t>
    <phoneticPr fontId="2"/>
  </si>
  <si>
    <t>人/㎢</t>
    <rPh sb="0" eb="1">
      <t>ヒト</t>
    </rPh>
    <phoneticPr fontId="2"/>
  </si>
  <si>
    <t>年月日（和暦）</t>
    <rPh sb="0" eb="3">
      <t>ネンガッピ</t>
    </rPh>
    <rPh sb="4" eb="6">
      <t>ワレキ</t>
    </rPh>
    <phoneticPr fontId="2"/>
  </si>
  <si>
    <t>ha</t>
    <phoneticPr fontId="2"/>
  </si>
  <si>
    <t>人/㎢</t>
    <phoneticPr fontId="2"/>
  </si>
  <si>
    <t>箇所</t>
    <phoneticPr fontId="2"/>
  </si>
  <si>
    <t>函館市</t>
  </si>
  <si>
    <t>旭川市</t>
  </si>
  <si>
    <t>青森市</t>
  </si>
  <si>
    <t>八戸市</t>
    <rPh sb="0" eb="2">
      <t>ハチノヘ</t>
    </rPh>
    <phoneticPr fontId="2"/>
  </si>
  <si>
    <t>盛岡市</t>
  </si>
  <si>
    <t>秋田市</t>
  </si>
  <si>
    <t>山形市</t>
    <rPh sb="0" eb="3">
      <t>ヤマガタシ</t>
    </rPh>
    <phoneticPr fontId="2"/>
  </si>
  <si>
    <t>福島市</t>
    <rPh sb="0" eb="3">
      <t>フクシマシ</t>
    </rPh>
    <phoneticPr fontId="2"/>
  </si>
  <si>
    <t>郡山市</t>
  </si>
  <si>
    <t>いわき市</t>
  </si>
  <si>
    <t>水戸市</t>
    <rPh sb="0" eb="3">
      <t>ミトシ</t>
    </rPh>
    <phoneticPr fontId="2"/>
  </si>
  <si>
    <t>宇都宮市</t>
  </si>
  <si>
    <t>前橋市</t>
  </si>
  <si>
    <t>高崎市</t>
  </si>
  <si>
    <t>川越市</t>
  </si>
  <si>
    <t>川口市</t>
    <rPh sb="0" eb="3">
      <t>カワグチシ</t>
    </rPh>
    <phoneticPr fontId="2"/>
  </si>
  <si>
    <t>越谷市</t>
  </si>
  <si>
    <t>船橋市</t>
  </si>
  <si>
    <t>柏市</t>
  </si>
  <si>
    <t>八王子市</t>
  </si>
  <si>
    <t>横須賀市</t>
  </si>
  <si>
    <t>富山市</t>
  </si>
  <si>
    <t>金沢市</t>
    <phoneticPr fontId="2"/>
  </si>
  <si>
    <t>福井市</t>
    <rPh sb="0" eb="3">
      <t>フクイシ</t>
    </rPh>
    <phoneticPr fontId="2"/>
  </si>
  <si>
    <t>甲府市</t>
    <rPh sb="0" eb="3">
      <t>コウフシ</t>
    </rPh>
    <phoneticPr fontId="2"/>
  </si>
  <si>
    <t>長野市</t>
  </si>
  <si>
    <t>松本市</t>
    <rPh sb="0" eb="2">
      <t>マツモト</t>
    </rPh>
    <rPh sb="2" eb="3">
      <t>シ</t>
    </rPh>
    <phoneticPr fontId="2"/>
  </si>
  <si>
    <t>岐阜市</t>
  </si>
  <si>
    <t>豊橋市</t>
  </si>
  <si>
    <t>岡崎市</t>
  </si>
  <si>
    <t>一宮市</t>
    <rPh sb="0" eb="2">
      <t>イチノミヤ</t>
    </rPh>
    <phoneticPr fontId="2"/>
  </si>
  <si>
    <t>豊田市</t>
  </si>
  <si>
    <t>大津市</t>
  </si>
  <si>
    <t>豊中市</t>
  </si>
  <si>
    <t>吹田市</t>
    <rPh sb="0" eb="3">
      <t>スイタシ</t>
    </rPh>
    <phoneticPr fontId="2"/>
  </si>
  <si>
    <t>高槻市</t>
  </si>
  <si>
    <t>枚方市</t>
  </si>
  <si>
    <t>八尾市</t>
    <rPh sb="0" eb="3">
      <t>ヤオシ</t>
    </rPh>
    <phoneticPr fontId="2"/>
  </si>
  <si>
    <t>寝屋川市</t>
    <rPh sb="0" eb="4">
      <t>ネヤガワシ</t>
    </rPh>
    <phoneticPr fontId="2"/>
  </si>
  <si>
    <t>東大阪市</t>
  </si>
  <si>
    <t>姫路市</t>
  </si>
  <si>
    <t>尼崎市</t>
  </si>
  <si>
    <t>明石市</t>
    <rPh sb="0" eb="3">
      <t>アカシシ</t>
    </rPh>
    <phoneticPr fontId="2"/>
  </si>
  <si>
    <t>西宮市</t>
  </si>
  <si>
    <t>奈良市</t>
  </si>
  <si>
    <t>和歌山市</t>
  </si>
  <si>
    <t>鳥取市</t>
    <rPh sb="0" eb="3">
      <t>トットリシ</t>
    </rPh>
    <phoneticPr fontId="2"/>
  </si>
  <si>
    <t>松江市</t>
    <rPh sb="0" eb="3">
      <t>マツエシ</t>
    </rPh>
    <phoneticPr fontId="2"/>
  </si>
  <si>
    <t>倉敷市</t>
  </si>
  <si>
    <t>呉市</t>
    <rPh sb="0" eb="2">
      <t>クレシ</t>
    </rPh>
    <phoneticPr fontId="2"/>
  </si>
  <si>
    <t>福山市</t>
  </si>
  <si>
    <t>下関市</t>
  </si>
  <si>
    <t>高松市</t>
  </si>
  <si>
    <t>松山市</t>
  </si>
  <si>
    <t>高知市</t>
  </si>
  <si>
    <t>久留米市</t>
  </si>
  <si>
    <t>長崎市</t>
  </si>
  <si>
    <t>佐世保市</t>
    <rPh sb="0" eb="4">
      <t>サセボシ</t>
    </rPh>
    <phoneticPr fontId="2"/>
  </si>
  <si>
    <t>大分市</t>
  </si>
  <si>
    <t>宮崎市</t>
  </si>
  <si>
    <t>鹿児島市</t>
  </si>
  <si>
    <t>那覇市</t>
  </si>
  <si>
    <t>合　計</t>
    <rPh sb="0" eb="1">
      <t>ゴウ</t>
    </rPh>
    <rPh sb="2" eb="3">
      <t>ケイ</t>
    </rPh>
    <phoneticPr fontId="2"/>
  </si>
  <si>
    <t>-</t>
    <phoneticPr fontId="2"/>
  </si>
  <si>
    <t>平　均</t>
    <rPh sb="0" eb="1">
      <t>ヘイ</t>
    </rPh>
    <rPh sb="2" eb="3">
      <t>ヒトシ</t>
    </rPh>
    <phoneticPr fontId="2"/>
  </si>
  <si>
    <t>備考</t>
    <rPh sb="0" eb="2">
      <t>ビコウ</t>
    </rPh>
    <phoneticPr fontId="2"/>
  </si>
  <si>
    <t>２　職員数及び職員給料等</t>
    <rPh sb="2" eb="5">
      <t>ショクインスウ</t>
    </rPh>
    <rPh sb="5" eb="6">
      <t>オヨ</t>
    </rPh>
    <rPh sb="7" eb="9">
      <t>ショクイン</t>
    </rPh>
    <rPh sb="9" eb="11">
      <t>キュウリョウ</t>
    </rPh>
    <rPh sb="11" eb="12">
      <t>トウ</t>
    </rPh>
    <phoneticPr fontId="2"/>
  </si>
  <si>
    <t>職員総数</t>
    <rPh sb="0" eb="2">
      <t>ショクイン</t>
    </rPh>
    <rPh sb="2" eb="4">
      <t>ソウスウ</t>
    </rPh>
    <phoneticPr fontId="2"/>
  </si>
  <si>
    <t>一般行政職員</t>
    <rPh sb="0" eb="2">
      <t>イッパン</t>
    </rPh>
    <rPh sb="2" eb="4">
      <t>ギョウセイ</t>
    </rPh>
    <rPh sb="4" eb="5">
      <t>ショク</t>
    </rPh>
    <rPh sb="5" eb="6">
      <t>イン</t>
    </rPh>
    <phoneticPr fontId="2"/>
  </si>
  <si>
    <t>ラスパイレス指数</t>
    <rPh sb="6" eb="8">
      <t>シスウ</t>
    </rPh>
    <phoneticPr fontId="2"/>
  </si>
  <si>
    <t>審議会等の
女性参画率</t>
    <rPh sb="0" eb="3">
      <t>シンギカイ</t>
    </rPh>
    <rPh sb="3" eb="4">
      <t>トウ</t>
    </rPh>
    <rPh sb="6" eb="8">
      <t>ジョセイ</t>
    </rPh>
    <rPh sb="8" eb="10">
      <t>サンカク</t>
    </rPh>
    <rPh sb="10" eb="11">
      <t>リツ</t>
    </rPh>
    <phoneticPr fontId="2"/>
  </si>
  <si>
    <t>管理職の女性比率</t>
    <rPh sb="0" eb="2">
      <t>カンリ</t>
    </rPh>
    <rPh sb="2" eb="3">
      <t>ショク</t>
    </rPh>
    <rPh sb="4" eb="6">
      <t>ジョセイ</t>
    </rPh>
    <rPh sb="6" eb="8">
      <t>ヒリツ</t>
    </rPh>
    <phoneticPr fontId="2"/>
  </si>
  <si>
    <t>対前年度
伸び率</t>
    <rPh sb="0" eb="1">
      <t>タイ</t>
    </rPh>
    <rPh sb="1" eb="4">
      <t>ゼンネンド</t>
    </rPh>
    <phoneticPr fontId="2"/>
  </si>
  <si>
    <t>平均年齢</t>
    <rPh sb="0" eb="1">
      <t>ヒラ</t>
    </rPh>
    <rPh sb="1" eb="2">
      <t>タモツ</t>
    </rPh>
    <rPh sb="2" eb="3">
      <t>トシ</t>
    </rPh>
    <rPh sb="3" eb="4">
      <t>ヨワイ</t>
    </rPh>
    <phoneticPr fontId="2"/>
  </si>
  <si>
    <t>平均
給料月額</t>
    <rPh sb="0" eb="2">
      <t>ヘイキン</t>
    </rPh>
    <phoneticPr fontId="2"/>
  </si>
  <si>
    <t>うち一般行政職</t>
    <rPh sb="2" eb="4">
      <t>イッパン</t>
    </rPh>
    <rPh sb="4" eb="6">
      <t>ギョウセイ</t>
    </rPh>
    <rPh sb="6" eb="7">
      <t>ショク</t>
    </rPh>
    <phoneticPr fontId="2"/>
  </si>
  <si>
    <t>職員数</t>
  </si>
  <si>
    <t>市民千人当たり</t>
    <rPh sb="0" eb="2">
      <t>シミン</t>
    </rPh>
    <rPh sb="2" eb="4">
      <t>センニン</t>
    </rPh>
    <phoneticPr fontId="2"/>
  </si>
  <si>
    <t>歳</t>
    <rPh sb="0" eb="1">
      <t>トシ</t>
    </rPh>
    <phoneticPr fontId="2"/>
  </si>
  <si>
    <t>円</t>
    <rPh sb="0" eb="1">
      <t>エン</t>
    </rPh>
    <phoneticPr fontId="2"/>
  </si>
  <si>
    <t>川口市</t>
  </si>
  <si>
    <t>金沢市</t>
  </si>
  <si>
    <t>福井市</t>
  </si>
  <si>
    <t>甲府市</t>
  </si>
  <si>
    <t>八尾市</t>
  </si>
  <si>
    <t>寝屋川市</t>
  </si>
  <si>
    <t>明石市</t>
  </si>
  <si>
    <t>鳥取市</t>
  </si>
  <si>
    <t>松江市</t>
  </si>
  <si>
    <t>呉市</t>
  </si>
  <si>
    <t>佐世保市</t>
  </si>
  <si>
    <t>３　保健・福祉</t>
    <rPh sb="2" eb="4">
      <t>ホケン</t>
    </rPh>
    <phoneticPr fontId="2"/>
  </si>
  <si>
    <t>《生活保護》</t>
    <rPh sb="1" eb="3">
      <t>セイカツ</t>
    </rPh>
    <rPh sb="3" eb="5">
      <t>ホゴ</t>
    </rPh>
    <phoneticPr fontId="2"/>
  </si>
  <si>
    <t>《介護保険》</t>
    <phoneticPr fontId="2"/>
  </si>
  <si>
    <t>《国民健康保険》</t>
    <phoneticPr fontId="2"/>
  </si>
  <si>
    <t>《保育所等》</t>
    <rPh sb="1" eb="3">
      <t>ホイク</t>
    </rPh>
    <rPh sb="3" eb="4">
      <t>ショ</t>
    </rPh>
    <rPh sb="4" eb="5">
      <t>トウ</t>
    </rPh>
    <phoneticPr fontId="2"/>
  </si>
  <si>
    <t>《障害福祉》</t>
    <rPh sb="1" eb="3">
      <t>ショウガイ</t>
    </rPh>
    <rPh sb="3" eb="5">
      <t>フクシ</t>
    </rPh>
    <phoneticPr fontId="2"/>
  </si>
  <si>
    <t>被保護人員</t>
    <rPh sb="0" eb="1">
      <t>ヒ</t>
    </rPh>
    <rPh sb="1" eb="3">
      <t>ホゴ</t>
    </rPh>
    <rPh sb="3" eb="5">
      <t>ジンイン</t>
    </rPh>
    <phoneticPr fontId="2"/>
  </si>
  <si>
    <t>被保護
世帯</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</si>
  <si>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</si>
  <si>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</si>
  <si>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地域密着型特別養護老人ﾎｰﾑ</t>
    <phoneticPr fontId="2"/>
  </si>
  <si>
    <t>軽費老人ﾎｰﾑ</t>
    <rPh sb="0" eb="1">
      <t>カル</t>
    </rPh>
    <rPh sb="1" eb="2">
      <t>ヒ</t>
    </rPh>
    <rPh sb="2" eb="4">
      <t>ロウジン</t>
    </rPh>
    <phoneticPr fontId="2"/>
  </si>
  <si>
    <t>有料老人ﾎｰﾑ</t>
    <rPh sb="0" eb="2">
      <t>ユウリョウ</t>
    </rPh>
    <rPh sb="2" eb="4">
      <t>ロウジン</t>
    </rPh>
    <phoneticPr fontId="2"/>
  </si>
  <si>
    <t>指定介護
サービス
事業所</t>
    <rPh sb="0" eb="2">
      <t>シテイ</t>
    </rPh>
    <rPh sb="2" eb="4">
      <t>カイゴ</t>
    </rPh>
    <rPh sb="10" eb="13">
      <t>ジギョウショ</t>
    </rPh>
    <phoneticPr fontId="2"/>
  </si>
  <si>
    <t>ケアハウス</t>
  </si>
  <si>
    <t>老人福祉
センター</t>
    <rPh sb="0" eb="1">
      <t>ロウ</t>
    </rPh>
    <rPh sb="1" eb="2">
      <t>ジン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</si>
  <si>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</si>
  <si>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</si>
  <si>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老人憩いの家</t>
    <rPh sb="0" eb="2">
      <t>ロウジン</t>
    </rPh>
    <rPh sb="2" eb="3">
      <t>イコ</t>
    </rPh>
    <rPh sb="5" eb="6">
      <t>イエ</t>
    </rPh>
    <phoneticPr fontId="2"/>
  </si>
  <si>
    <t>第1号
被保険者数</t>
    <rPh sb="0" eb="1">
      <t>ダイ</t>
    </rPh>
    <rPh sb="2" eb="3">
      <t>ゴウ</t>
    </rPh>
    <rPh sb="4" eb="5">
      <t>ヒ</t>
    </rPh>
    <rPh sb="5" eb="8">
      <t>ホケンシャ</t>
    </rPh>
    <rPh sb="8" eb="9">
      <t>スウ</t>
    </rPh>
    <phoneticPr fontId="2"/>
  </si>
  <si>
    <t>要介護（要支援）
認定者数</t>
    <rPh sb="0" eb="3">
      <t>ヨウカイゴ</t>
    </rPh>
    <rPh sb="4" eb="5">
      <t>ヨウ</t>
    </rPh>
    <rPh sb="5" eb="7">
      <t>シエン</t>
    </rPh>
    <rPh sb="9" eb="12">
      <t>ニンテイシャ</t>
    </rPh>
    <rPh sb="12" eb="13">
      <t>スウ</t>
    </rPh>
    <phoneticPr fontId="2"/>
  </si>
  <si>
    <t>保険給付費</t>
    <rPh sb="0" eb="2">
      <t>ホケン</t>
    </rPh>
    <rPh sb="2" eb="4">
      <t>キュウフ</t>
    </rPh>
    <rPh sb="4" eb="5">
      <t>ヒ</t>
    </rPh>
    <phoneticPr fontId="2"/>
  </si>
  <si>
    <t>保険料収納率</t>
    <rPh sb="0" eb="3">
      <t>ホケンリョウ</t>
    </rPh>
    <rPh sb="3" eb="5">
      <t>シュウノウ</t>
    </rPh>
    <rPh sb="5" eb="6">
      <t>リツ</t>
    </rPh>
    <phoneticPr fontId="2"/>
  </si>
  <si>
    <t>地域包括支援
センター数</t>
    <rPh sb="0" eb="2">
      <t>チイキ</t>
    </rPh>
    <rPh sb="2" eb="4">
      <t>ホウカツ</t>
    </rPh>
    <rPh sb="4" eb="6">
      <t>シエン</t>
    </rPh>
    <rPh sb="11" eb="12">
      <t>スウ</t>
    </rPh>
    <phoneticPr fontId="2"/>
  </si>
  <si>
    <t>被保険者数</t>
    <rPh sb="0" eb="4">
      <t>ヒホケンシャ</t>
    </rPh>
    <rPh sb="4" eb="5">
      <t>スウ</t>
    </rPh>
    <phoneticPr fontId="2"/>
  </si>
  <si>
    <t>加入世帯数</t>
    <rPh sb="0" eb="2">
      <t>カニュウ</t>
    </rPh>
    <rPh sb="2" eb="5">
      <t>セタイスウ</t>
    </rPh>
    <phoneticPr fontId="2"/>
  </si>
  <si>
    <t>被保険者１人
当たり費用額</t>
    <rPh sb="0" eb="4">
      <t>ヒホケンシャ</t>
    </rPh>
    <phoneticPr fontId="2"/>
  </si>
  <si>
    <t>保険料（税）   
徴収率</t>
    <rPh sb="0" eb="3">
      <t>ホケンリョウ</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</si>
  <si>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</si>
  <si>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</si>
  <si>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子どものための教育・保育給付の支給認定者数</t>
    <rPh sb="15" eb="17">
      <t>シキュウ</t>
    </rPh>
    <rPh sb="17" eb="19">
      <t>ニンテイ</t>
    </rPh>
    <rPh sb="19" eb="20">
      <t>シャ</t>
    </rPh>
    <rPh sb="20" eb="21">
      <t>スウ</t>
    </rPh>
    <phoneticPr fontId="2"/>
  </si>
  <si>
    <t>子育てのための施設等利用給付の新2号支給認定者数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</si>
  <si>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</si>
  <si>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</si>
  <si>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</si>
  <si>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</si>
  <si>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地域型保育事業者</t>
    <rPh sb="0" eb="3">
      <t>チイキガタ</t>
    </rPh>
    <rPh sb="3" eb="5">
      <t>ホイク</t>
    </rPh>
    <rPh sb="5" eb="7">
      <t>ジギョウ</t>
    </rPh>
    <rPh sb="7" eb="8">
      <t>シャ</t>
    </rPh>
    <phoneticPr fontId="2"/>
  </si>
  <si>
    <t>保育所入所
待機児童数</t>
    <rPh sb="0" eb="2">
      <t>ホイク</t>
    </rPh>
    <rPh sb="2" eb="3">
      <t>ショ</t>
    </rPh>
    <rPh sb="3" eb="5">
      <t>ニュウショ</t>
    </rPh>
    <rPh sb="6" eb="8">
      <t>タイキ</t>
    </rPh>
    <rPh sb="8" eb="10">
      <t>ジドウ</t>
    </rPh>
    <rPh sb="10" eb="11">
      <t>スウ</t>
    </rPh>
    <phoneticPr fontId="2"/>
  </si>
  <si>
    <t>市立児童館数</t>
    <rPh sb="0" eb="2">
      <t>シリツ</t>
    </rPh>
    <rPh sb="2" eb="5">
      <t>ジドウカン</t>
    </rPh>
    <rPh sb="5" eb="6">
      <t>スウ</t>
    </rPh>
    <phoneticPr fontId="2"/>
  </si>
  <si>
    <t>地域子育て支援拠点事業</t>
    <rPh sb="0" eb="2">
      <t>チイキ</t>
    </rPh>
    <rPh sb="2" eb="4">
      <t>コソダ</t>
    </rPh>
    <rPh sb="5" eb="7">
      <t>シエン</t>
    </rPh>
    <rPh sb="7" eb="9">
      <t>キョテン</t>
    </rPh>
    <rPh sb="9" eb="11">
      <t>ジギョウ</t>
    </rPh>
    <phoneticPr fontId="2"/>
  </si>
  <si>
    <t>病院数</t>
    <rPh sb="0" eb="2">
      <t>ビョウイン</t>
    </rPh>
    <rPh sb="2" eb="3">
      <t>スウ</t>
    </rPh>
    <phoneticPr fontId="2"/>
  </si>
  <si>
    <t>病床数（病院及び診療所）</t>
    <rPh sb="0" eb="2">
      <t>ビョウショウ</t>
    </rPh>
    <rPh sb="2" eb="3">
      <t>スウ</t>
    </rPh>
    <rPh sb="4" eb="6">
      <t>ビョウイン</t>
    </rPh>
    <rPh sb="6" eb="7">
      <t>オヨ</t>
    </rPh>
    <rPh sb="8" eb="11">
      <t>シンリョウジョ</t>
    </rPh>
    <phoneticPr fontId="2"/>
  </si>
  <si>
    <t>人口10万
人当たり
病床数</t>
    <rPh sb="0" eb="2">
      <t>ジンコウ</t>
    </rPh>
    <rPh sb="4" eb="5">
      <t>マン</t>
    </rPh>
    <phoneticPr fontId="2"/>
  </si>
  <si>
    <t>一般
診療所数</t>
    <phoneticPr fontId="2"/>
  </si>
  <si>
    <t>歯科
診療所数</t>
    <phoneticPr fontId="2"/>
  </si>
  <si>
    <t>医師数</t>
    <rPh sb="0" eb="2">
      <t>イシ</t>
    </rPh>
    <rPh sb="2" eb="3">
      <t>スウ</t>
    </rPh>
    <phoneticPr fontId="2"/>
  </si>
  <si>
    <t>歯科医師数</t>
    <rPh sb="0" eb="2">
      <t>シカ</t>
    </rPh>
    <rPh sb="2" eb="4">
      <t>イシ</t>
    </rPh>
    <rPh sb="4" eb="5">
      <t>スウ</t>
    </rPh>
    <phoneticPr fontId="2"/>
  </si>
  <si>
    <t>薬剤師数</t>
    <rPh sb="0" eb="3">
      <t>ヤクザイシ</t>
    </rPh>
    <rPh sb="3" eb="4">
      <t>スウ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</si>
  <si>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</si>
  <si>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障害福祉サービス
支給決定者数</t>
    <rPh sb="0" eb="4">
      <t>ショウガイフクシ</t>
    </rPh>
    <rPh sb="9" eb="14">
      <t>シキュウケッテイシャ</t>
    </rPh>
    <rPh sb="14" eb="15">
      <t>スウ</t>
    </rPh>
    <phoneticPr fontId="2"/>
  </si>
  <si>
    <t>指定障害児
通所支援事業所数</t>
    <phoneticPr fontId="2"/>
  </si>
  <si>
    <t>障害児通所支援
支給決定者数</t>
    <rPh sb="0" eb="2">
      <t>ショウガイ</t>
    </rPh>
    <rPh sb="2" eb="3">
      <t>ジ</t>
    </rPh>
    <rPh sb="3" eb="5">
      <t>ツウショ</t>
    </rPh>
    <rPh sb="5" eb="7">
      <t>シエン</t>
    </rPh>
    <rPh sb="8" eb="10">
      <t>シキュウ</t>
    </rPh>
    <rPh sb="10" eb="12">
      <t>ケッテイ</t>
    </rPh>
    <rPh sb="12" eb="13">
      <t>シャ</t>
    </rPh>
    <rPh sb="13" eb="14">
      <t>スウ</t>
    </rPh>
    <phoneticPr fontId="2"/>
  </si>
  <si>
    <t>身体障害者手帳
所持者数</t>
    <phoneticPr fontId="2"/>
  </si>
  <si>
    <t>療育手帳所持者数</t>
    <phoneticPr fontId="2"/>
  </si>
  <si>
    <t>精神障害者保健福祉手帳所持者数</t>
    <rPh sb="5" eb="7">
      <t>ホケン</t>
    </rPh>
    <phoneticPr fontId="2"/>
  </si>
  <si>
    <t>保護率</t>
    <rPh sb="0" eb="2">
      <t>ホゴ</t>
    </rPh>
    <rPh sb="2" eb="3">
      <t>リツ</t>
    </rPh>
    <phoneticPr fontId="2"/>
  </si>
  <si>
    <t>定員</t>
    <rPh sb="0" eb="2">
      <t>テイイン</t>
    </rPh>
    <phoneticPr fontId="2"/>
  </si>
  <si>
    <t>（A型+Ｂ型）</t>
    <rPh sb="2" eb="3">
      <t>カタ</t>
    </rPh>
    <rPh sb="5" eb="6">
      <t>カタ</t>
    </rPh>
    <phoneticPr fontId="2"/>
  </si>
  <si>
    <t>定員</t>
    <rPh sb="0" eb="1">
      <t>サダム</t>
    </rPh>
    <rPh sb="1" eb="2">
      <t>イン</t>
    </rPh>
    <phoneticPr fontId="2"/>
  </si>
  <si>
    <t>人口
加入率</t>
    <rPh sb="0" eb="1">
      <t>ヒト</t>
    </rPh>
    <rPh sb="1" eb="2">
      <t>クチ</t>
    </rPh>
    <phoneticPr fontId="2"/>
  </si>
  <si>
    <t>世帯
加入率</t>
    <rPh sb="0" eb="1">
      <t>ヨ</t>
    </rPh>
    <rPh sb="1" eb="2">
      <t>オビ</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</si>
  <si>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</si>
  <si>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</si>
  <si>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</si>
  <si>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</si>
  <si>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</si>
  <si>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利用定員</t>
    <rPh sb="0" eb="2">
      <t>リヨウ</t>
    </rPh>
    <rPh sb="2" eb="4">
      <t>テイイン</t>
    </rPh>
    <phoneticPr fontId="2"/>
  </si>
  <si>
    <t>うち市立</t>
    <rPh sb="2" eb="3">
      <t>シ</t>
    </rPh>
    <rPh sb="3" eb="4">
      <t>リツ</t>
    </rPh>
    <phoneticPr fontId="2"/>
  </si>
  <si>
    <t>（令和4年12
月31日現在）</t>
    <rPh sb="1" eb="3">
      <t>レイワ</t>
    </rPh>
    <rPh sb="4" eb="5">
      <t>ネン</t>
    </rPh>
    <rPh sb="8" eb="9">
      <t>ガツ</t>
    </rPh>
    <rPh sb="11" eb="12">
      <t>ニチ</t>
    </rPh>
    <rPh sb="12" eb="14">
      <t>ゲンザイ</t>
    </rPh>
    <phoneticPr fontId="2"/>
  </si>
  <si>
    <t>人口10万人当たり</t>
    <rPh sb="0" eb="2">
      <t>ジンコウ</t>
    </rPh>
    <rPh sb="4" eb="5">
      <t>マン</t>
    </rPh>
    <phoneticPr fontId="2"/>
  </si>
  <si>
    <t>人口比</t>
    <rPh sb="0" eb="3">
      <t>ジンコウヒ</t>
    </rPh>
    <phoneticPr fontId="2"/>
  </si>
  <si>
    <t>箇所数</t>
    <rPh sb="0" eb="2">
      <t>カショ</t>
    </rPh>
    <rPh sb="2" eb="3">
      <t>スウ</t>
    </rPh>
    <phoneticPr fontId="2"/>
  </si>
  <si>
    <t>‰</t>
    <phoneticPr fontId="2"/>
  </si>
  <si>
    <t>人</t>
    <rPh sb="0" eb="1">
      <t>ニン</t>
    </rPh>
    <phoneticPr fontId="2"/>
  </si>
  <si>
    <t>床</t>
    <rPh sb="0" eb="1">
      <t>ユカ</t>
    </rPh>
    <phoneticPr fontId="2"/>
  </si>
  <si>
    <t>松本市</t>
    <rPh sb="0" eb="3">
      <t>マツモトシ</t>
    </rPh>
    <phoneticPr fontId="2"/>
  </si>
  <si>
    <t>-</t>
  </si>
  <si>
    <t>４　環　境</t>
    <rPh sb="2" eb="3">
      <t>ワ</t>
    </rPh>
    <rPh sb="4" eb="5">
      <t>サカイ</t>
    </rPh>
    <phoneticPr fontId="2"/>
  </si>
  <si>
    <t>ごみ
総排出量</t>
    <phoneticPr fontId="2"/>
  </si>
  <si>
    <t>１人１日
当たり
排出量</t>
    <rPh sb="5" eb="6">
      <t>ア</t>
    </rPh>
    <phoneticPr fontId="2"/>
  </si>
  <si>
    <t>１人１日
当たり
排出量
（家庭系）</t>
    <rPh sb="5" eb="6">
      <t>ア</t>
    </rPh>
    <rPh sb="14" eb="16">
      <t>カテイ</t>
    </rPh>
    <rPh sb="16" eb="17">
      <t>ケイ</t>
    </rPh>
    <phoneticPr fontId="2"/>
  </si>
  <si>
    <t>ごみの総排出量（処理量・令和４年度実績）</t>
    <rPh sb="3" eb="4">
      <t>ソウ</t>
    </rPh>
    <rPh sb="4" eb="6">
      <t>ハイシュツ</t>
    </rPh>
    <rPh sb="6" eb="7">
      <t>リョウ</t>
    </rPh>
    <rPh sb="8" eb="10">
      <t>ショリ</t>
    </rPh>
    <rPh sb="10" eb="11">
      <t>リョウ</t>
    </rPh>
    <rPh sb="12" eb="14">
      <t>レイワ</t>
    </rPh>
    <rPh sb="15" eb="17">
      <t>ネンド</t>
    </rPh>
    <rPh sb="17" eb="19">
      <t>ジッセキ</t>
    </rPh>
    <phoneticPr fontId="2"/>
  </si>
  <si>
    <t>リサイクル率</t>
    <rPh sb="5" eb="6">
      <t>リツ</t>
    </rPh>
    <phoneticPr fontId="2"/>
  </si>
  <si>
    <t>直接
搬入量</t>
    <rPh sb="0" eb="2">
      <t>チョクセツ</t>
    </rPh>
    <rPh sb="3" eb="5">
      <t>ハンニュウ</t>
    </rPh>
    <rPh sb="5" eb="6">
      <t>リョウ</t>
    </rPh>
    <phoneticPr fontId="2"/>
  </si>
  <si>
    <t>収集量</t>
    <rPh sb="0" eb="2">
      <t>シュウシュウ</t>
    </rPh>
    <rPh sb="2" eb="3">
      <t>リョウ</t>
    </rPh>
    <phoneticPr fontId="2"/>
  </si>
  <si>
    <t>集団
回収量</t>
    <rPh sb="0" eb="2">
      <t>シュウダン</t>
    </rPh>
    <rPh sb="3" eb="5">
      <t>カイシュウ</t>
    </rPh>
    <rPh sb="5" eb="6">
      <t>リョウ</t>
    </rPh>
    <phoneticPr fontId="2"/>
  </si>
  <si>
    <t>混合</t>
  </si>
  <si>
    <t>可燃</t>
  </si>
  <si>
    <t>不燃</t>
  </si>
  <si>
    <t>資源</t>
  </si>
  <si>
    <t>その他</t>
  </si>
  <si>
    <t>粗大</t>
  </si>
  <si>
    <t>トン</t>
    <phoneticPr fontId="2"/>
  </si>
  <si>
    <t>(g/人日）</t>
    <phoneticPr fontId="2"/>
  </si>
  <si>
    <t>５　産　業</t>
    <rPh sb="2" eb="3">
      <t>サン</t>
    </rPh>
    <rPh sb="4" eb="5">
      <t>ギョウ</t>
    </rPh>
    <phoneticPr fontId="2"/>
  </si>
  <si>
    <t xml:space="preserve">項目 </t>
    <phoneticPr fontId="2"/>
  </si>
  <si>
    <t>産業別従業者数（令和３年経済センサス活動調査）</t>
    <rPh sb="0" eb="2">
      <t>サンギョウ</t>
    </rPh>
    <rPh sb="2" eb="3">
      <t>ベツ</t>
    </rPh>
    <rPh sb="3" eb="4">
      <t>ジュウ</t>
    </rPh>
    <rPh sb="4" eb="7">
      <t>ギョウシャスウ</t>
    </rPh>
    <rPh sb="6" eb="7">
      <t>スウ</t>
    </rPh>
    <rPh sb="8" eb="10">
      <t>レイワ</t>
    </rPh>
    <rPh sb="18" eb="20">
      <t>カツドウ</t>
    </rPh>
    <rPh sb="20" eb="22">
      <t>チョウサ</t>
    </rPh>
    <phoneticPr fontId="2"/>
  </si>
  <si>
    <t>農業（2020年農林業センサス）</t>
    <rPh sb="0" eb="2">
      <t>ノウギョウ</t>
    </rPh>
    <rPh sb="7" eb="8">
      <t>ネン</t>
    </rPh>
    <rPh sb="8" eb="11">
      <t>ノウリンギョウ</t>
    </rPh>
    <phoneticPr fontId="2"/>
  </si>
  <si>
    <t>小売業、卸売業（令和３年経済センサス活動調査）</t>
    <rPh sb="0" eb="3">
      <t>コウリギョウ</t>
    </rPh>
    <rPh sb="4" eb="6">
      <t>オロシウ</t>
    </rPh>
    <rPh sb="6" eb="7">
      <t>ギョウ</t>
    </rPh>
    <rPh sb="8" eb="10">
      <t>レイワ</t>
    </rPh>
    <rPh sb="11" eb="12">
      <t>ネン</t>
    </rPh>
    <rPh sb="12" eb="14">
      <t>ケイザイ</t>
    </rPh>
    <rPh sb="18" eb="20">
      <t>カツドウ</t>
    </rPh>
    <rPh sb="20" eb="22">
      <t>チョウサ</t>
    </rPh>
    <phoneticPr fontId="2"/>
  </si>
  <si>
    <t>観　光</t>
    <rPh sb="0" eb="1">
      <t>ミ</t>
    </rPh>
    <rPh sb="2" eb="3">
      <t>ミツ</t>
    </rPh>
    <phoneticPr fontId="2"/>
  </si>
  <si>
    <t>（令和３年経済センサス活動調査）</t>
    <rPh sb="1" eb="3">
      <t>レイワ</t>
    </rPh>
    <rPh sb="4" eb="5">
      <t>ネン</t>
    </rPh>
    <rPh sb="5" eb="7">
      <t>ケイザイ</t>
    </rPh>
    <rPh sb="11" eb="13">
      <t>カツドウ</t>
    </rPh>
    <rPh sb="13" eb="15">
      <t>チョウサ</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</si>
  <si>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</si>
  <si>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</si>
  <si>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</si>
  <si>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経営耕地
総面積</t>
    <rPh sb="5" eb="6">
      <t>ソウ</t>
    </rPh>
    <phoneticPr fontId="2"/>
  </si>
  <si>
    <t>農業
経営体</t>
  </si>
  <si>
    <t>事業所数</t>
    <rPh sb="0" eb="3">
      <t>ジギョウショ</t>
    </rPh>
    <rPh sb="3" eb="4">
      <t>スウ</t>
    </rPh>
    <phoneticPr fontId="2"/>
  </si>
  <si>
    <t>製造品出荷額等</t>
    <rPh sb="0" eb="3">
      <t>セイゾウヒン</t>
    </rPh>
    <rPh sb="3" eb="5">
      <t>シュッカ</t>
    </rPh>
    <rPh sb="5" eb="6">
      <t>ガク</t>
    </rPh>
    <rPh sb="6" eb="7">
      <t>トウ</t>
    </rPh>
    <phoneticPr fontId="2"/>
  </si>
  <si>
    <t>年間商品販売額</t>
    <phoneticPr fontId="2"/>
  </si>
  <si>
    <t>観光客
入込み客数</t>
    <rPh sb="0" eb="3">
      <t>カンコウキャク</t>
    </rPh>
    <rPh sb="4" eb="6">
      <t>イリコ</t>
    </rPh>
    <rPh sb="7" eb="9">
      <t>キャクスウ</t>
    </rPh>
    <phoneticPr fontId="2"/>
  </si>
  <si>
    <t>ホテル・
宿泊室数</t>
    <phoneticPr fontId="2"/>
  </si>
  <si>
    <t>一次</t>
    <rPh sb="0" eb="2">
      <t>イチジ</t>
    </rPh>
    <phoneticPr fontId="2"/>
  </si>
  <si>
    <t>二次</t>
    <rPh sb="0" eb="2">
      <t>ニジ</t>
    </rPh>
    <phoneticPr fontId="2"/>
  </si>
  <si>
    <t>三次</t>
    <rPh sb="0" eb="2">
      <t>サンジ</t>
    </rPh>
    <phoneticPr fontId="2"/>
  </si>
  <si>
    <t>構成比</t>
    <rPh sb="0" eb="3">
      <t>コウセイヒ</t>
    </rPh>
    <phoneticPr fontId="2"/>
  </si>
  <si>
    <t>前回からの
伸び率</t>
    <rPh sb="0" eb="2">
      <t>ゼンカイ</t>
    </rPh>
    <rPh sb="6" eb="7">
      <t>ノ</t>
    </rPh>
    <rPh sb="8" eb="9">
      <t>リツ</t>
    </rPh>
    <phoneticPr fontId="2"/>
  </si>
  <si>
    <t>１事業所当たり
出荷額等</t>
    <rPh sb="1" eb="4">
      <t>ジギョウショ</t>
    </rPh>
    <rPh sb="4" eb="5">
      <t>ア</t>
    </rPh>
    <rPh sb="8" eb="10">
      <t>シュッカ</t>
    </rPh>
    <rPh sb="10" eb="11">
      <t>ガク</t>
    </rPh>
    <rPh sb="11" eb="12">
      <t>トウ</t>
    </rPh>
    <phoneticPr fontId="2"/>
  </si>
  <si>
    <t>１事業所当たり
売上額</t>
    <rPh sb="1" eb="4">
      <t>ジギョウショ</t>
    </rPh>
    <rPh sb="4" eb="5">
      <t>ア</t>
    </rPh>
    <rPh sb="8" eb="10">
      <t>ウリアゲ</t>
    </rPh>
    <rPh sb="10" eb="11">
      <t>ガク</t>
    </rPh>
    <phoneticPr fontId="2"/>
  </si>
  <si>
    <t xml:space="preserve"> 市名</t>
    <phoneticPr fontId="2"/>
  </si>
  <si>
    <t>所</t>
    <rPh sb="0" eb="1">
      <t>トコロ</t>
    </rPh>
    <phoneticPr fontId="2"/>
  </si>
  <si>
    <t>ha</t>
  </si>
  <si>
    <t>経営体数</t>
    <rPh sb="0" eb="2">
      <t>ケイエイ</t>
    </rPh>
    <rPh sb="2" eb="3">
      <t>カラダ</t>
    </rPh>
    <rPh sb="3" eb="4">
      <t>カズ</t>
    </rPh>
    <phoneticPr fontId="2"/>
  </si>
  <si>
    <t>所</t>
    <rPh sb="0" eb="1">
      <t>ショ</t>
    </rPh>
    <phoneticPr fontId="2"/>
  </si>
  <si>
    <t>百万円</t>
    <rPh sb="0" eb="3">
      <t>ヒャクマンエン</t>
    </rPh>
    <phoneticPr fontId="2"/>
  </si>
  <si>
    <t>百万円</t>
    <rPh sb="0" eb="1">
      <t>ヒャク</t>
    </rPh>
    <rPh sb="1" eb="2">
      <t>マン</t>
    </rPh>
    <rPh sb="2" eb="3">
      <t>エン</t>
    </rPh>
    <phoneticPr fontId="2"/>
  </si>
  <si>
    <t>室</t>
    <rPh sb="0" eb="1">
      <t>シツ</t>
    </rPh>
    <phoneticPr fontId="2"/>
  </si>
  <si>
    <t>平　均</t>
    <rPh sb="0" eb="1">
      <t>ヘイ</t>
    </rPh>
    <rPh sb="1" eb="2">
      <t>ナカヒラ</t>
    </rPh>
    <rPh sb="2" eb="3">
      <t>ヒトシ</t>
    </rPh>
    <phoneticPr fontId="2"/>
  </si>
  <si>
    <t>６　都　市</t>
    <rPh sb="2" eb="3">
      <t>ミヤコ</t>
    </rPh>
    <rPh sb="4" eb="5">
      <t>シ</t>
    </rPh>
    <phoneticPr fontId="2"/>
  </si>
  <si>
    <t>《道路》</t>
    <rPh sb="1" eb="3">
      <t>ドウロ</t>
    </rPh>
    <phoneticPr fontId="2"/>
  </si>
  <si>
    <t>《公園》</t>
    <rPh sb="1" eb="3">
      <t>コウエン</t>
    </rPh>
    <phoneticPr fontId="2"/>
  </si>
  <si>
    <t>《下水道》</t>
    <rPh sb="1" eb="4">
      <t>ゲスイドウ</t>
    </rPh>
    <phoneticPr fontId="2"/>
  </si>
  <si>
    <t>《上水道》</t>
    <rPh sb="1" eb="4">
      <t>ジョウスイドウ</t>
    </rPh>
    <phoneticPr fontId="2"/>
  </si>
  <si>
    <t>《住宅》</t>
    <rPh sb="1" eb="3">
      <t>ジュウタク</t>
    </rPh>
    <phoneticPr fontId="2"/>
  </si>
  <si>
    <t>項目</t>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</si>
  <si>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</si>
  <si>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</si>
  <si>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</si>
  <si>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都市公園数</t>
    <rPh sb="0" eb="2">
      <t>トシ</t>
    </rPh>
    <rPh sb="2" eb="4">
      <t>コウエン</t>
    </rPh>
    <rPh sb="4" eb="5">
      <t>スウ</t>
    </rPh>
    <phoneticPr fontId="2"/>
  </si>
  <si>
    <t>市民１人
当たり
面積</t>
    <rPh sb="0" eb="2">
      <t>シミン</t>
    </rPh>
    <rPh sb="3" eb="4">
      <t>ニン</t>
    </rPh>
    <rPh sb="5" eb="6">
      <t>ア</t>
    </rPh>
    <rPh sb="9" eb="11">
      <t>メンセキ</t>
    </rPh>
    <phoneticPr fontId="2"/>
  </si>
  <si>
    <t>下水
処理
場数</t>
    <rPh sb="0" eb="2">
      <t>ゲスイ</t>
    </rPh>
    <rPh sb="3" eb="5">
      <t>ショリ</t>
    </rPh>
    <rPh sb="6" eb="8">
      <t>バカズ</t>
    </rPh>
    <phoneticPr fontId="2"/>
  </si>
  <si>
    <t>処理区域内人口</t>
    <rPh sb="0" eb="2">
      <t>ショリ</t>
    </rPh>
    <rPh sb="2" eb="5">
      <t>クイキナイ</t>
    </rPh>
    <rPh sb="5" eb="7">
      <t>ジンコウ</t>
    </rPh>
    <phoneticPr fontId="2"/>
  </si>
  <si>
    <t>年間有収水量</t>
    <rPh sb="0" eb="2">
      <t>ネンカン</t>
    </rPh>
    <rPh sb="2" eb="3">
      <t>ユウ</t>
    </rPh>
    <rPh sb="3" eb="4">
      <t>シュウ</t>
    </rPh>
    <rPh sb="4" eb="5">
      <t>スイ</t>
    </rPh>
    <rPh sb="5" eb="6">
      <t>リョウ</t>
    </rPh>
    <phoneticPr fontId="2"/>
  </si>
  <si>
    <t>給水人口</t>
    <rPh sb="0" eb="2">
      <t>キュウスイ</t>
    </rPh>
    <rPh sb="2" eb="4">
      <t>ジンコウ</t>
    </rPh>
    <phoneticPr fontId="2"/>
  </si>
  <si>
    <t>１人当た
り年間
使用量</t>
    <phoneticPr fontId="2"/>
  </si>
  <si>
    <t>浄水施設
の耐震化
率</t>
    <rPh sb="0" eb="2">
      <t>ジョウスイ</t>
    </rPh>
    <rPh sb="2" eb="4">
      <t>シセツ</t>
    </rPh>
    <rPh sb="6" eb="9">
      <t>タイシンカ</t>
    </rPh>
    <rPh sb="10" eb="11">
      <t>リツ</t>
    </rPh>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</si>
  <si>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</si>
  <si>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</si>
  <si>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t>基幹管路の耐震適合率</t>
    <phoneticPr fontId="2"/>
  </si>
  <si>
    <t>新設住宅着工戸数</t>
    <phoneticPr fontId="2"/>
  </si>
  <si>
    <t>公　共　賃　貸　住　宅　数</t>
    <rPh sb="0" eb="1">
      <t>コウ</t>
    </rPh>
    <rPh sb="2" eb="3">
      <t>トモ</t>
    </rPh>
    <rPh sb="4" eb="5">
      <t>チン</t>
    </rPh>
    <rPh sb="6" eb="7">
      <t>カシ</t>
    </rPh>
    <rPh sb="8" eb="9">
      <t>ジュウ</t>
    </rPh>
    <rPh sb="10" eb="11">
      <t>タク</t>
    </rPh>
    <rPh sb="12" eb="13">
      <t>スウ</t>
    </rPh>
    <phoneticPr fontId="2"/>
  </si>
  <si>
    <t>サービス付き
高齢者向け住宅数</t>
    <rPh sb="4" eb="5">
      <t>ツ</t>
    </rPh>
    <rPh sb="7" eb="10">
      <t>コウレイシャ</t>
    </rPh>
    <rPh sb="10" eb="11">
      <t>ム</t>
    </rPh>
    <rPh sb="12" eb="14">
      <t>ジュウタク</t>
    </rPh>
    <rPh sb="14" eb="15">
      <t>スウ</t>
    </rPh>
    <phoneticPr fontId="2"/>
  </si>
  <si>
    <t>国道</t>
    <rPh sb="0" eb="1">
      <t>クニ</t>
    </rPh>
    <rPh sb="1" eb="2">
      <t>ミチ</t>
    </rPh>
    <phoneticPr fontId="2"/>
  </si>
  <si>
    <t>都道府県道</t>
    <rPh sb="0" eb="2">
      <t>トドウ</t>
    </rPh>
    <rPh sb="2" eb="4">
      <t>フケン</t>
    </rPh>
    <rPh sb="4" eb="5">
      <t>ミチ</t>
    </rPh>
    <phoneticPr fontId="2"/>
  </si>
  <si>
    <t>市道</t>
    <rPh sb="0" eb="1">
      <t>シ</t>
    </rPh>
    <rPh sb="1" eb="2">
      <t>ドウ</t>
    </rPh>
    <phoneticPr fontId="2"/>
  </si>
  <si>
    <t>人口
普及率</t>
    <rPh sb="0" eb="2">
      <t>ジンコウ</t>
    </rPh>
    <rPh sb="3" eb="5">
      <t>フキュウ</t>
    </rPh>
    <rPh sb="5" eb="6">
      <t>リツ</t>
    </rPh>
    <phoneticPr fontId="2"/>
  </si>
  <si>
    <t>有収率</t>
    <rPh sb="0" eb="1">
      <t>ユウ</t>
    </rPh>
    <rPh sb="1" eb="2">
      <t>シュウ</t>
    </rPh>
    <rPh sb="2" eb="3">
      <t>リツ</t>
    </rPh>
    <phoneticPr fontId="2"/>
  </si>
  <si>
    <t>１住宅当たり
延床面積</t>
    <rPh sb="1" eb="3">
      <t>ジュウタク</t>
    </rPh>
    <rPh sb="3" eb="4">
      <t>ア</t>
    </rPh>
    <rPh sb="7" eb="8">
      <t>ノ</t>
    </rPh>
    <rPh sb="8" eb="9">
      <t>ユカ</t>
    </rPh>
    <rPh sb="9" eb="11">
      <t>メンセキ</t>
    </rPh>
    <phoneticPr fontId="2"/>
  </si>
  <si>
    <t>市営</t>
    <rPh sb="0" eb="2">
      <t>シエイ</t>
    </rPh>
    <phoneticPr fontId="2"/>
  </si>
  <si>
    <t>市公社</t>
    <rPh sb="0" eb="1">
      <t>シ</t>
    </rPh>
    <rPh sb="1" eb="3">
      <t>コウシャ</t>
    </rPh>
    <phoneticPr fontId="2"/>
  </si>
  <si>
    <t>都道府県営</t>
    <rPh sb="0" eb="1">
      <t>ミヤコ</t>
    </rPh>
    <rPh sb="1" eb="2">
      <t>ミチ</t>
    </rPh>
    <rPh sb="2" eb="3">
      <t>フ</t>
    </rPh>
    <rPh sb="3" eb="4">
      <t>ケン</t>
    </rPh>
    <rPh sb="4" eb="5">
      <t>エイ</t>
    </rPh>
    <phoneticPr fontId="2"/>
  </si>
  <si>
    <t>都道府県
公社</t>
    <rPh sb="0" eb="4">
      <t>トドウフケン</t>
    </rPh>
    <rPh sb="5" eb="7">
      <t>コウシャ</t>
    </rPh>
    <phoneticPr fontId="2"/>
  </si>
  <si>
    <t>都市
再生機構</t>
    <rPh sb="0" eb="2">
      <t>トシ</t>
    </rPh>
    <rPh sb="3" eb="5">
      <t>サイセイ</t>
    </rPh>
    <rPh sb="5" eb="7">
      <t>キコウ</t>
    </rPh>
    <phoneticPr fontId="2"/>
  </si>
  <si>
    <t xml:space="preserve"> 市名</t>
  </si>
  <si>
    <t>㎞</t>
    <phoneticPr fontId="2"/>
  </si>
  <si>
    <t>㎡</t>
    <phoneticPr fontId="2"/>
  </si>
  <si>
    <t>㎥</t>
    <phoneticPr fontId="2"/>
  </si>
  <si>
    <t>戸</t>
    <rPh sb="0" eb="1">
      <t>コ</t>
    </rPh>
    <phoneticPr fontId="2"/>
  </si>
  <si>
    <t>７　施　設</t>
    <rPh sb="2" eb="3">
      <t>シ</t>
    </rPh>
    <rPh sb="4" eb="5">
      <t>セツ</t>
    </rPh>
    <phoneticPr fontId="2"/>
  </si>
  <si>
    <t>《教育施設》</t>
    <rPh sb="1" eb="3">
      <t>キョウイク</t>
    </rPh>
    <rPh sb="3" eb="5">
      <t>シセツ</t>
    </rPh>
    <phoneticPr fontId="2"/>
  </si>
  <si>
    <t>《スポーツ施設》</t>
    <phoneticPr fontId="2"/>
  </si>
  <si>
    <t>《文化施設》</t>
    <rPh sb="1" eb="3">
      <t>ブンカ</t>
    </rPh>
    <phoneticPr fontId="2"/>
  </si>
  <si>
    <t>《放課後児童クラブ》</t>
    <rPh sb="1" eb="4">
      <t>ホウカゴ</t>
    </rPh>
    <rPh sb="4" eb="6">
      <t>ジドウ</t>
    </rPh>
    <phoneticPr fontId="2"/>
  </si>
  <si>
    <t>《消防・防災》</t>
    <rPh sb="1" eb="3">
      <t>ショウボウ</t>
    </rPh>
    <rPh sb="4" eb="6">
      <t>ボウサイ</t>
    </rPh>
    <phoneticPr fontId="2"/>
  </si>
  <si>
    <t>《公共施設等》</t>
    <rPh sb="1" eb="3">
      <t>コウキョウ</t>
    </rPh>
    <rPh sb="3" eb="5">
      <t>シセツ</t>
    </rPh>
    <rPh sb="5" eb="6">
      <t>トウ</t>
    </rPh>
    <phoneticPr fontId="2"/>
  </si>
  <si>
    <t>幼稚園</t>
    <rPh sb="0" eb="3">
      <t>ヨウチエン</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</si>
  <si>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</si>
  <si>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</si>
  <si>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</si>
  <si>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</si>
  <si>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</si>
  <si>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</si>
  <si>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特別支援学校数</t>
    <rPh sb="0" eb="2">
      <t>トクベツ</t>
    </rPh>
    <rPh sb="2" eb="4">
      <t>シエン</t>
    </rPh>
    <rPh sb="4" eb="6">
      <t>ガッコウ</t>
    </rPh>
    <rPh sb="6" eb="7">
      <t>スウ</t>
    </rPh>
    <phoneticPr fontId="2"/>
  </si>
  <si>
    <t>図書館</t>
    <rPh sb="0" eb="1">
      <t>ズ</t>
    </rPh>
    <rPh sb="1" eb="2">
      <t>ショ</t>
    </rPh>
    <rPh sb="2" eb="3">
      <t>ヤカタ</t>
    </rPh>
    <phoneticPr fontId="2"/>
  </si>
  <si>
    <t>博物館等数</t>
    <rPh sb="0" eb="1">
      <t>ヒロシ</t>
    </rPh>
    <rPh sb="1" eb="2">
      <t>ブツ</t>
    </rPh>
    <rPh sb="2" eb="3">
      <t>ヤカタ</t>
    </rPh>
    <rPh sb="3" eb="4">
      <t>トウ</t>
    </rPh>
    <rPh sb="4" eb="5">
      <t>スウ</t>
    </rPh>
    <phoneticPr fontId="2"/>
  </si>
  <si>
    <t>公民館</t>
    <rPh sb="0" eb="3">
      <t>コウミンカン</t>
    </rPh>
    <phoneticPr fontId="2"/>
  </si>
  <si>
    <t>体育館</t>
    <rPh sb="0" eb="1">
      <t>カラダ</t>
    </rPh>
    <rPh sb="1" eb="2">
      <t>イク</t>
    </rPh>
    <rPh sb="2" eb="3">
      <t>ヤカタ</t>
    </rPh>
    <phoneticPr fontId="2"/>
  </si>
  <si>
    <t>陸上競技場</t>
    <rPh sb="0" eb="2">
      <t>リクジョウ</t>
    </rPh>
    <rPh sb="2" eb="4">
      <t>キョウギ</t>
    </rPh>
    <rPh sb="4" eb="5">
      <t>ジョウ</t>
    </rPh>
    <phoneticPr fontId="2"/>
  </si>
  <si>
    <t>野球場</t>
    <rPh sb="0" eb="1">
      <t>ノ</t>
    </rPh>
    <rPh sb="1" eb="2">
      <t>タマ</t>
    </rPh>
    <rPh sb="2" eb="3">
      <t>バ</t>
    </rPh>
    <phoneticPr fontId="2"/>
  </si>
  <si>
    <t>プール</t>
    <phoneticPr fontId="2"/>
  </si>
  <si>
    <t>テニスコート</t>
    <phoneticPr fontId="2"/>
  </si>
  <si>
    <t>公会堂・市民会館</t>
    <rPh sb="0" eb="3">
      <t>コウカイドウ</t>
    </rPh>
    <rPh sb="4" eb="6">
      <t>シミン</t>
    </rPh>
    <rPh sb="6" eb="8">
      <t>カイカン</t>
    </rPh>
    <phoneticPr fontId="2"/>
  </si>
  <si>
    <t>放課後児童クラブ（公設）</t>
    <rPh sb="0" eb="3">
      <t>ホウカゴ</t>
    </rPh>
    <rPh sb="3" eb="5">
      <t>ジドウ</t>
    </rPh>
    <rPh sb="9" eb="11">
      <t>コウセツ</t>
    </rPh>
    <phoneticPr fontId="2"/>
  </si>
  <si>
    <t>放課後児童クラブ（民設）</t>
    <rPh sb="9" eb="10">
      <t>ミン</t>
    </rPh>
    <rPh sb="10" eb="11">
      <t>セツ</t>
    </rPh>
    <phoneticPr fontId="2"/>
  </si>
  <si>
    <t>消防職員数</t>
    <rPh sb="0" eb="1">
      <t>ケ</t>
    </rPh>
    <rPh sb="1" eb="2">
      <t>ボウ</t>
    </rPh>
    <phoneticPr fontId="2"/>
  </si>
  <si>
    <t>消防車両
保有数</t>
    <rPh sb="0" eb="2">
      <t>ショウボウ</t>
    </rPh>
    <rPh sb="2" eb="4">
      <t>シャリョウ</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</si>
  <si>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</si>
  <si>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</si>
  <si>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</si>
  <si>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</si>
  <si>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</si>
  <si>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</si>
  <si>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</si>
  <si>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指定管理者導入施設数</t>
    <rPh sb="0" eb="2">
      <t>シテイ</t>
    </rPh>
    <rPh sb="2" eb="4">
      <t>カンリ</t>
    </rPh>
    <rPh sb="4" eb="5">
      <t>シャ</t>
    </rPh>
    <rPh sb="5" eb="7">
      <t>ドウニュウ</t>
    </rPh>
    <rPh sb="7" eb="10">
      <t>シセツスウ</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</si>
  <si>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</si>
  <si>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</si>
  <si>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市立</t>
    <rPh sb="0" eb="2">
      <t>シリツ</t>
    </rPh>
    <phoneticPr fontId="2"/>
  </si>
  <si>
    <t>市立以外</t>
    <rPh sb="0" eb="2">
      <t>シリツ</t>
    </rPh>
    <rPh sb="2" eb="4">
      <t>イガイ</t>
    </rPh>
    <phoneticPr fontId="2"/>
  </si>
  <si>
    <t>短期
大学</t>
    <rPh sb="0" eb="2">
      <t>タンキ</t>
    </rPh>
    <rPh sb="3" eb="5">
      <t>ダイガク</t>
    </rPh>
    <phoneticPr fontId="2"/>
  </si>
  <si>
    <t>４年制以上の大学</t>
    <rPh sb="1" eb="3">
      <t>ネンセイ</t>
    </rPh>
    <rPh sb="3" eb="5">
      <t>イジョウ</t>
    </rPh>
    <rPh sb="6" eb="8">
      <t>ダイガク</t>
    </rPh>
    <phoneticPr fontId="2"/>
  </si>
  <si>
    <t>施設数</t>
    <rPh sb="0" eb="3">
      <t>シセツスウ</t>
    </rPh>
    <phoneticPr fontId="2"/>
  </si>
  <si>
    <t>蔵書冊数（電子資料を除く）</t>
    <rPh sb="0" eb="2">
      <t>ゾウショ</t>
    </rPh>
    <rPh sb="2" eb="4">
      <t>サッスウ</t>
    </rPh>
    <rPh sb="5" eb="7">
      <t>デンシ</t>
    </rPh>
    <rPh sb="7" eb="9">
      <t>シリョウ</t>
    </rPh>
    <rPh sb="10" eb="11">
      <t>ノゾ</t>
    </rPh>
    <phoneticPr fontId="2"/>
  </si>
  <si>
    <t>総貸出冊数
（電子資料を除く）</t>
    <rPh sb="0" eb="1">
      <t>ソウ</t>
    </rPh>
    <rPh sb="1" eb="3">
      <t>カシダシ</t>
    </rPh>
    <rPh sb="3" eb="5">
      <t>サツスウ</t>
    </rPh>
    <rPh sb="7" eb="9">
      <t>デンシ</t>
    </rPh>
    <rPh sb="9" eb="11">
      <t>シリョウ</t>
    </rPh>
    <rPh sb="12" eb="13">
      <t>ノゾ</t>
    </rPh>
    <phoneticPr fontId="2"/>
  </si>
  <si>
    <t>電子資料数</t>
    <rPh sb="0" eb="2">
      <t>デンシ</t>
    </rPh>
    <rPh sb="2" eb="4">
      <t>シリョウ</t>
    </rPh>
    <rPh sb="4" eb="5">
      <t>スウ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</si>
  <si>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</si>
  <si>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</si>
  <si>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</si>
  <si>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</si>
  <si>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</si>
  <si>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</si>
  <si>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</si>
  <si>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</si>
  <si>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</si>
  <si>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施設数</t>
    <rPh sb="0" eb="2">
      <t>シセツ</t>
    </rPh>
    <rPh sb="2" eb="3">
      <t>スウ</t>
    </rPh>
    <phoneticPr fontId="2"/>
  </si>
  <si>
    <t>延床面積</t>
    <rPh sb="0" eb="1">
      <t>エン</t>
    </rPh>
    <rPh sb="1" eb="2">
      <t>ユカ</t>
    </rPh>
    <rPh sb="2" eb="4">
      <t>メンセキ</t>
    </rPh>
    <phoneticPr fontId="2"/>
  </si>
  <si>
    <t>敷地面積</t>
    <rPh sb="0" eb="2">
      <t>シキチ</t>
    </rPh>
    <rPh sb="2" eb="4">
      <t>メンセキ</t>
    </rPh>
    <phoneticPr fontId="2"/>
  </si>
  <si>
    <t>水面面積</t>
    <rPh sb="0" eb="2">
      <t>スイメン</t>
    </rPh>
    <rPh sb="2" eb="4">
      <t>メンセキ</t>
    </rPh>
    <phoneticPr fontId="2"/>
  </si>
  <si>
    <t>大ホール収容定員</t>
    <phoneticPr fontId="2"/>
  </si>
  <si>
    <t>公営</t>
    <rPh sb="0" eb="2">
      <t>コウエイ</t>
    </rPh>
    <phoneticPr fontId="2"/>
  </si>
  <si>
    <t>民営</t>
    <rPh sb="0" eb="2">
      <t>ミンエイ</t>
    </rPh>
    <phoneticPr fontId="2"/>
  </si>
  <si>
    <t>署</t>
    <rPh sb="0" eb="1">
      <t>ショ</t>
    </rPh>
    <phoneticPr fontId="2"/>
  </si>
  <si>
    <t>分署</t>
    <rPh sb="0" eb="2">
      <t>ブンショ</t>
    </rPh>
    <phoneticPr fontId="2"/>
  </si>
  <si>
    <t>出張所</t>
    <rPh sb="0" eb="2">
      <t>シュッチョウ</t>
    </rPh>
    <rPh sb="2" eb="3">
      <t>ジョ</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</si>
  <si>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</si>
  <si>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</si>
  <si>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</si>
  <si>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</si>
  <si>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</si>
  <si>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その他の施設</t>
    <rPh sb="0" eb="6">
      <t>チイキコウリュウシセツナド</t>
    </rPh>
    <phoneticPr fontId="2"/>
  </si>
  <si>
    <t>園数</t>
    <rPh sb="0" eb="1">
      <t>エン</t>
    </rPh>
    <rPh sb="1" eb="2">
      <t>スウ</t>
    </rPh>
    <phoneticPr fontId="2"/>
  </si>
  <si>
    <t>在園者数</t>
    <rPh sb="0" eb="1">
      <t>ザイ</t>
    </rPh>
    <rPh sb="1" eb="2">
      <t>エン</t>
    </rPh>
    <rPh sb="2" eb="3">
      <t>シャ</t>
    </rPh>
    <rPh sb="3" eb="4">
      <t>スウ</t>
    </rPh>
    <phoneticPr fontId="2"/>
  </si>
  <si>
    <t>教職員数</t>
    <rPh sb="0" eb="3">
      <t>キョウショクイン</t>
    </rPh>
    <rPh sb="3" eb="4">
      <t>スウ</t>
    </rPh>
    <phoneticPr fontId="2"/>
  </si>
  <si>
    <t>学校数</t>
    <rPh sb="0" eb="2">
      <t>ガッコウ</t>
    </rPh>
    <rPh sb="2" eb="3">
      <t>スウ</t>
    </rPh>
    <phoneticPr fontId="2"/>
  </si>
  <si>
    <t>児童数</t>
    <rPh sb="0" eb="2">
      <t>ジドウ</t>
    </rPh>
    <rPh sb="2" eb="3">
      <t>スウ</t>
    </rPh>
    <phoneticPr fontId="2"/>
  </si>
  <si>
    <t>生徒数</t>
    <rPh sb="0" eb="2">
      <t>セイト</t>
    </rPh>
    <rPh sb="2" eb="3">
      <t>スウ</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</si>
  <si>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</si>
  <si>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</si>
  <si>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登録児童</t>
    <rPh sb="0" eb="2">
      <t>トウロク</t>
    </rPh>
    <rPh sb="2" eb="4">
      <t>ジドウ</t>
    </rPh>
    <phoneticPr fontId="2"/>
  </si>
  <si>
    <t>　うち高規格救急車保有数</t>
    <rPh sb="3" eb="6">
      <t>コウキカク</t>
    </rPh>
    <rPh sb="6" eb="9">
      <t>キュウキュウシャ</t>
    </rPh>
    <rPh sb="9" eb="11">
      <t>ホユウ</t>
    </rPh>
    <rPh sb="11" eb="12">
      <t>スウ</t>
    </rPh>
    <phoneticPr fontId="2"/>
  </si>
  <si>
    <t>市名</t>
    <phoneticPr fontId="2"/>
  </si>
  <si>
    <t>園</t>
    <rPh sb="0" eb="1">
      <t>エン</t>
    </rPh>
    <phoneticPr fontId="2"/>
  </si>
  <si>
    <t>校</t>
    <rPh sb="0" eb="1">
      <t>コウ</t>
    </rPh>
    <phoneticPr fontId="2"/>
  </si>
  <si>
    <t>館</t>
    <rPh sb="0" eb="1">
      <t>カン</t>
    </rPh>
    <phoneticPr fontId="2"/>
  </si>
  <si>
    <t>冊</t>
    <rPh sb="0" eb="1">
      <t>サツ</t>
    </rPh>
    <phoneticPr fontId="2"/>
  </si>
  <si>
    <t>タイトル</t>
    <phoneticPr fontId="2"/>
  </si>
  <si>
    <t>面</t>
    <rPh sb="0" eb="1">
      <t>メン</t>
    </rPh>
    <phoneticPr fontId="2"/>
  </si>
  <si>
    <t>箇所</t>
  </si>
  <si>
    <t>台</t>
    <rPh sb="0" eb="1">
      <t>ダイ</t>
    </rPh>
    <phoneticPr fontId="2"/>
  </si>
  <si>
    <t>件</t>
    <rPh sb="0" eb="1">
      <t>ケン</t>
    </rPh>
    <phoneticPr fontId="2"/>
  </si>
  <si>
    <t>箇所</t>
    <rPh sb="0" eb="2">
      <t>カショ</t>
    </rPh>
    <phoneticPr fontId="2"/>
  </si>
  <si>
    <t>歳入総額（Ａ）</t>
  </si>
  <si>
    <t>歳出総額（Ｂ）</t>
  </si>
  <si>
    <t>形式収支（Ｃ）
（A）－（Ｂ）</t>
    <phoneticPr fontId="2"/>
  </si>
  <si>
    <t>翌年度へ繰り越
すべき財源（Ｄ）</t>
    <rPh sb="0" eb="1">
      <t>ヨク</t>
    </rPh>
    <rPh sb="1" eb="3">
      <t>ネンド</t>
    </rPh>
    <rPh sb="4" eb="5">
      <t>ク</t>
    </rPh>
    <rPh sb="6" eb="7">
      <t>コ</t>
    </rPh>
    <phoneticPr fontId="2"/>
  </si>
  <si>
    <t>実質収支（Ｅ）
（Ｃ）－（Ｄ）</t>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</si>
  <si>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</si>
  <si>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</si>
  <si>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</si>
  <si>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取崩額（Ｉ）</t>
    <rPh sb="0" eb="2">
      <t>ツミタテ</t>
    </rPh>
    <rPh sb="2" eb="3">
      <t>キン</t>
    </rPh>
    <rPh sb="4" eb="6">
      <t>トリクズシ</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</si>
  <si>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</si>
  <si>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</si>
  <si>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</si>
  <si>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</si>
  <si>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</si>
  <si>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財政力
指数</t>
    <rPh sb="0" eb="2">
      <t>ザイセイ</t>
    </rPh>
    <rPh sb="2" eb="3">
      <t>リョク</t>
    </rPh>
    <rPh sb="4" eb="6">
      <t>シスウ</t>
    </rPh>
    <phoneticPr fontId="2"/>
  </si>
  <si>
    <t>経常
収支
比率</t>
    <rPh sb="0" eb="2">
      <t>ケイジョウ</t>
    </rPh>
    <rPh sb="3" eb="5">
      <t>シュウシ</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</si>
  <si>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</si>
  <si>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実質
収支
比率</t>
    <rPh sb="0" eb="2">
      <t>ジッシツ</t>
    </rPh>
    <rPh sb="3" eb="5">
      <t>シュウシ</t>
    </rPh>
    <phoneticPr fontId="2"/>
  </si>
  <si>
    <t>実質
公債費
比率</t>
    <phoneticPr fontId="2"/>
  </si>
  <si>
    <t>将来負担比率</t>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</si>
  <si>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</si>
  <si>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</si>
  <si>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</si>
  <si>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</si>
  <si>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財政調整基金残高</t>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</si>
  <si>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</si>
  <si>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</si>
  <si>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</si>
  <si>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</si>
  <si>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</si>
  <si>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</si>
  <si>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</si>
  <si>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</si>
  <si>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</si>
  <si>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3">
      <t>カブシキナド</t>
    </rPh>
    <rPh sb="3" eb="5">
      <t>ジョウト</t>
    </rPh>
    <rPh sb="6" eb="8">
      <t>ショトク</t>
    </rPh>
    <rPh sb="8" eb="9">
      <t>ワリ</t>
    </rPh>
    <rPh sb="9" eb="12">
      <t>コウフキン</t>
    </rPh>
    <phoneticPr fontId="2"/>
  </si>
  <si>
    <t>地方消費税交付金</t>
    <rPh sb="0" eb="2">
      <t>チホウ</t>
    </rPh>
    <rPh sb="2" eb="5">
      <t>ショウヒゼイ</t>
    </rPh>
    <rPh sb="5" eb="7">
      <t>コウフ</t>
    </rPh>
    <rPh sb="7" eb="8">
      <t>キン</t>
    </rPh>
    <phoneticPr fontId="2"/>
  </si>
  <si>
    <t>ゴルフ場
利用税交付金</t>
    <rPh sb="3" eb="4">
      <t>ジョウ</t>
    </rPh>
    <rPh sb="5" eb="7">
      <t>リヨウ</t>
    </rPh>
    <rPh sb="7" eb="8">
      <t>ゼイ</t>
    </rPh>
    <rPh sb="8" eb="11">
      <t>コウフキン</t>
    </rPh>
    <phoneticPr fontId="2"/>
  </si>
  <si>
    <t>特別地方消費税</t>
    <rPh sb="0" eb="2">
      <t>トクベツ</t>
    </rPh>
    <rPh sb="2" eb="4">
      <t>チホウ</t>
    </rPh>
    <rPh sb="4" eb="7">
      <t>ショウヒゼイ</t>
    </rPh>
    <phoneticPr fontId="2"/>
  </si>
  <si>
    <t>自動車取得税交付金</t>
    <rPh sb="0" eb="3">
      <t>ジドウシャ</t>
    </rPh>
    <rPh sb="3" eb="5">
      <t>シュトク</t>
    </rPh>
    <rPh sb="5" eb="6">
      <t>ゼイ</t>
    </rPh>
    <rPh sb="6" eb="9">
      <t>コウフキン</t>
    </rPh>
    <phoneticPr fontId="2"/>
  </si>
  <si>
    <t>自動車税
環境性能割交付金</t>
    <phoneticPr fontId="2"/>
  </si>
  <si>
    <t>法人事業税交付金</t>
    <rPh sb="0" eb="2">
      <t>ホウジン</t>
    </rPh>
    <rPh sb="2" eb="5">
      <t>ジギョウゼイ</t>
    </rPh>
    <rPh sb="5" eb="8">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</si>
  <si>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</si>
  <si>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</si>
  <si>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</si>
  <si>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</si>
  <si>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</si>
  <si>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</si>
  <si>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</si>
  <si>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</si>
  <si>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</si>
  <si>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</si>
  <si>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</si>
  <si>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</si>
  <si>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</si>
  <si>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</si>
  <si>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</si>
  <si>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</si>
  <si>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</si>
  <si>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交付金</t>
    <rPh sb="0" eb="3">
      <t>コウフキン</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</si>
  <si>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</si>
  <si>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</si>
  <si>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</si>
  <si>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震災復興
特別交付税</t>
    <rPh sb="0" eb="2">
      <t>シンサイ</t>
    </rPh>
    <rPh sb="2" eb="4">
      <t>フッコウ</t>
    </rPh>
    <rPh sb="5" eb="7">
      <t>トクベツ</t>
    </rPh>
    <rPh sb="7" eb="10">
      <t>コウフゼイ</t>
    </rPh>
    <phoneticPr fontId="2"/>
  </si>
  <si>
    <t>岐阜市</t>
    <phoneticPr fontId="2"/>
  </si>
  <si>
    <t>豊田市</t>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</si>
  <si>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</si>
  <si>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</si>
  <si>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</si>
  <si>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</si>
  <si>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</si>
  <si>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</si>
  <si>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</si>
  <si>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</si>
  <si>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</si>
  <si>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</si>
  <si>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</si>
  <si>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</si>
  <si>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</si>
  <si>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</si>
  <si>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</si>
  <si>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長野市</t>
    <phoneticPr fontId="2"/>
  </si>
  <si>
    <t>市民税</t>
    <rPh sb="0" eb="1">
      <t>シ</t>
    </rPh>
    <rPh sb="1" eb="2">
      <t>ミン</t>
    </rPh>
    <rPh sb="2" eb="3">
      <t>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</si>
  <si>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</si>
  <si>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</si>
  <si>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</si>
  <si>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</si>
  <si>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</si>
  <si>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旧法による税</t>
    <rPh sb="0" eb="2">
      <t>キュウホウ</t>
    </rPh>
    <rPh sb="5" eb="6">
      <t>ゼイ</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</si>
  <si>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</si>
  <si>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</si>
  <si>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</si>
  <si>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個人分</t>
    <rPh sb="0" eb="1">
      <t>コ</t>
    </rPh>
    <rPh sb="1" eb="2">
      <t>ジン</t>
    </rPh>
    <rPh sb="2" eb="3">
      <t>ブン</t>
    </rPh>
    <phoneticPr fontId="2"/>
  </si>
  <si>
    <t>法人分</t>
    <rPh sb="0" eb="1">
      <t>ホウ</t>
    </rPh>
    <rPh sb="1" eb="2">
      <t>ジン</t>
    </rPh>
    <rPh sb="2" eb="3">
      <t>ブン</t>
    </rPh>
    <phoneticPr fontId="2"/>
  </si>
  <si>
    <t>種別割</t>
    <phoneticPr fontId="2"/>
  </si>
  <si>
    <t>環境性能割</t>
    <rPh sb="4" eb="5">
      <t>ワリ</t>
    </rPh>
    <phoneticPr fontId="2"/>
  </si>
  <si>
    <t>うち、都市計画税</t>
    <rPh sb="3" eb="5">
      <t>トシ</t>
    </rPh>
    <rPh sb="5" eb="7">
      <t>ケイカク</t>
    </rPh>
    <rPh sb="7" eb="8">
      <t>ゼイ</t>
    </rPh>
    <phoneticPr fontId="2"/>
  </si>
  <si>
    <t>うち、事業所税</t>
    <rPh sb="3" eb="6">
      <t>ジギョウショ</t>
    </rPh>
    <rPh sb="6" eb="7">
      <t>ゼイ</t>
    </rPh>
    <phoneticPr fontId="2"/>
  </si>
  <si>
    <t>一宮市</t>
    <rPh sb="0" eb="3">
      <t>イチノミヤシ</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</si>
  <si>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</si>
  <si>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</si>
  <si>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</si>
  <si>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phoneticPr fontId="2"/>
  </si>
  <si>
    <t>合計</t>
  </si>
  <si>
    <t>　１　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</si>
  <si>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</si>
  <si>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</si>
  <si>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</si>
  <si>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</si>
  <si>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福山市、内海町、新市町</t>
  </si>
  <si>
    <t>編入</t>
  </si>
  <si>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</si>
  <si>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</si>
  <si>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</si>
  <si>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鹿児島市、吉田町、桜島町、喜入町、松元町、郡山町</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</si>
  <si>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</si>
  <si>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</si>
  <si>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</si>
  <si>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長野市、豊野町、戸隠村、鬼無里村、大岡村</t>
    <rPh sb="17" eb="20">
      <t>オオオカムラ</t>
    </rPh>
    <phoneticPr fontId="2"/>
  </si>
  <si>
    <t>松山市、北条市、中島町</t>
  </si>
  <si>
    <t>高知市、鏡村、土佐山村</t>
  </si>
  <si>
    <t>大分市、野津原町、佐賀関町</t>
  </si>
  <si>
    <t>長崎市、香焼町、伊王島町、高島町、野母崎町、三和町、外海町</t>
  </si>
  <si>
    <t>秋田市、河辺町、雄和町</t>
  </si>
  <si>
    <t>水戸市、内原町</t>
    <rPh sb="0" eb="3">
      <t>ミトシ</t>
    </rPh>
    <phoneticPr fontId="2"/>
  </si>
  <si>
    <t>福山市、沼隈町</t>
  </si>
  <si>
    <t>久留米市、田主丸町、北野町、城島町、三潴町</t>
  </si>
  <si>
    <t>下関市、菊川町、豊田町、豊浦町、豊北町</t>
  </si>
  <si>
    <t>新設</t>
  </si>
  <si>
    <t>呉市、音戸町、倉橋町、蒲刈町、安浦町、豊浜町、豊町</t>
    <phoneticPr fontId="2"/>
  </si>
  <si>
    <t>柏市、沼南町</t>
  </si>
  <si>
    <t>八戸市</t>
    <rPh sb="0" eb="3">
      <t>ハチノヘシ</t>
    </rPh>
    <phoneticPr fontId="2"/>
  </si>
  <si>
    <t>八戸市、南郷村</t>
    <rPh sb="0" eb="3">
      <t>ハチノヘシ</t>
    </rPh>
    <rPh sb="4" eb="6">
      <t>ナンゴウ</t>
    </rPh>
    <rPh sb="6" eb="7">
      <t>ムラ</t>
    </rPh>
    <phoneticPr fontId="2"/>
  </si>
  <si>
    <t>松江市</t>
    <rPh sb="0" eb="2">
      <t>マツエ</t>
    </rPh>
    <rPh sb="2" eb="3">
      <t>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</si>
  <si>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</si>
  <si>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新設</t>
    <phoneticPr fontId="2"/>
  </si>
  <si>
    <t>青森市、浪岡町</t>
  </si>
  <si>
    <t>富山市、大沢野町、大山町、八尾町、婦中町、山田村、細入村</t>
  </si>
  <si>
    <t>四賀村、安曇村、奈川村、梓川村</t>
    <phoneticPr fontId="2"/>
  </si>
  <si>
    <t>一宮市</t>
    <rPh sb="0" eb="2">
      <t>イチノミヤ</t>
    </rPh>
    <rPh sb="2" eb="3">
      <t>シ</t>
    </rPh>
    <phoneticPr fontId="2"/>
  </si>
  <si>
    <t>尾西市、木曽川町</t>
    <rPh sb="4" eb="7">
      <t>キソガワ</t>
    </rPh>
    <rPh sb="7" eb="8">
      <t>マチ</t>
    </rPh>
    <phoneticPr fontId="2"/>
  </si>
  <si>
    <t>豊田市、藤岡町、小原村、足助町、下山村、旭町、稲武町</t>
  </si>
  <si>
    <t>奈良市、月ヶ瀬村、都祁村</t>
  </si>
  <si>
    <t>吉井町、世知原町</t>
    <rPh sb="0" eb="3">
      <t>ヨシイチョウ</t>
    </rPh>
    <rPh sb="4" eb="7">
      <t>セチバル</t>
    </rPh>
    <rPh sb="7" eb="8">
      <t>マチ</t>
    </rPh>
    <phoneticPr fontId="2"/>
  </si>
  <si>
    <t>倉敷市、船穂町、真備町</t>
  </si>
  <si>
    <t>高松市、塩江町</t>
  </si>
  <si>
    <t>岡崎市、額田町</t>
  </si>
  <si>
    <t>岐阜市、柳津町</t>
  </si>
  <si>
    <t>宮崎市、佐土原町、田野町、高岡町</t>
  </si>
  <si>
    <t>長崎市、琴海町</t>
  </si>
  <si>
    <t>高松市、牟礼町、庵治町、香川町、香南町、国分寺町</t>
    <rPh sb="4" eb="7">
      <t>ムレチョウ</t>
    </rPh>
    <phoneticPr fontId="2"/>
  </si>
  <si>
    <t>盛岡市</t>
    <rPh sb="0" eb="3">
      <t>モリオカシ</t>
    </rPh>
    <phoneticPr fontId="2"/>
  </si>
  <si>
    <t>盛岡市、玉山村</t>
    <rPh sb="0" eb="3">
      <t>モリオカシ</t>
    </rPh>
    <rPh sb="4" eb="7">
      <t>タマヤマムラ</t>
    </rPh>
    <phoneticPr fontId="2"/>
  </si>
  <si>
    <t>高崎市</t>
    <rPh sb="0" eb="3">
      <t>タカサキシ</t>
    </rPh>
    <phoneticPr fontId="2"/>
  </si>
  <si>
    <t>高崎市、倉渕村、箕郷町、群馬町、新町</t>
  </si>
  <si>
    <t>福井市、美山町、越廼村、清水町</t>
    <phoneticPr fontId="2"/>
  </si>
  <si>
    <t>甲府市、中道町、上九一色村北部</t>
    <phoneticPr fontId="2"/>
  </si>
  <si>
    <t>福山市</t>
    <rPh sb="0" eb="3">
      <t>フクヤマシ</t>
    </rPh>
    <phoneticPr fontId="2"/>
  </si>
  <si>
    <t>福山市、神辺町</t>
    <rPh sb="0" eb="3">
      <t>フクヤマシ</t>
    </rPh>
    <rPh sb="4" eb="5">
      <t>カミ</t>
    </rPh>
    <rPh sb="5" eb="6">
      <t>ベ</t>
    </rPh>
    <rPh sb="6" eb="7">
      <t>チョウ</t>
    </rPh>
    <phoneticPr fontId="2"/>
  </si>
  <si>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</si>
  <si>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</si>
  <si>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</si>
  <si>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小佐々町、宇久町</t>
    <rPh sb="0" eb="4">
      <t>コサザチョウ</t>
    </rPh>
    <rPh sb="5" eb="8">
      <t>ウクマチ</t>
    </rPh>
    <phoneticPr fontId="2"/>
  </si>
  <si>
    <t>高崎市、榛名町</t>
    <rPh sb="0" eb="3">
      <t>タカサキシ</t>
    </rPh>
    <rPh sb="4" eb="6">
      <t>ハルナ</t>
    </rPh>
    <rPh sb="6" eb="7">
      <t>チョウ</t>
    </rPh>
    <phoneticPr fontId="2"/>
  </si>
  <si>
    <t>宇都宮市</t>
    <rPh sb="0" eb="4">
      <t>ウツノミヤシ</t>
    </rPh>
    <phoneticPr fontId="2"/>
  </si>
  <si>
    <t>宇都宮市、上河内町、河内町</t>
    <rPh sb="0" eb="4">
      <t>ウツノミヤシ</t>
    </rPh>
    <rPh sb="5" eb="6">
      <t>カミ</t>
    </rPh>
    <rPh sb="6" eb="8">
      <t>カワチ</t>
    </rPh>
    <rPh sb="8" eb="9">
      <t>チョウ</t>
    </rPh>
    <rPh sb="10" eb="13">
      <t>カワチチョウ</t>
    </rPh>
    <phoneticPr fontId="2"/>
  </si>
  <si>
    <t>高知市</t>
    <rPh sb="0" eb="3">
      <t>コウチシ</t>
    </rPh>
    <phoneticPr fontId="2"/>
  </si>
  <si>
    <t>高知市、春野町</t>
    <rPh sb="0" eb="3">
      <t>コウチシ</t>
    </rPh>
    <rPh sb="4" eb="7">
      <t>ハルノチョウ</t>
    </rPh>
    <phoneticPr fontId="2"/>
  </si>
  <si>
    <t>福島市、飯野町</t>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</si>
  <si>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</si>
  <si>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</si>
  <si>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</si>
  <si>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</si>
  <si>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t>
    <rPh sb="0" eb="3">
      <t>ミヤザキシ</t>
    </rPh>
    <phoneticPr fontId="2"/>
  </si>
  <si>
    <t>宮崎市、清武町</t>
    <rPh sb="0" eb="3">
      <t>ミヤザキシ</t>
    </rPh>
    <rPh sb="4" eb="5">
      <t>キヨ</t>
    </rPh>
    <rPh sb="5" eb="6">
      <t>タケ</t>
    </rPh>
    <rPh sb="6" eb="7">
      <t>チョウ</t>
    </rPh>
    <phoneticPr fontId="2"/>
  </si>
  <si>
    <t>波田町</t>
    <rPh sb="0" eb="2">
      <t>ハタ</t>
    </rPh>
    <rPh sb="2" eb="3">
      <t>マチ</t>
    </rPh>
    <phoneticPr fontId="2"/>
  </si>
  <si>
    <t>江迎町、鹿町町</t>
    <rPh sb="0" eb="2">
      <t>エムカエ</t>
    </rPh>
    <rPh sb="2" eb="3">
      <t>マチ</t>
    </rPh>
    <rPh sb="4" eb="6">
      <t>シカマチ</t>
    </rPh>
    <rPh sb="6" eb="7">
      <t>マチ</t>
    </rPh>
    <phoneticPr fontId="2"/>
  </si>
  <si>
    <t>松江市</t>
    <phoneticPr fontId="2"/>
  </si>
  <si>
    <t>松江市、東出雲町</t>
    <phoneticPr fontId="2"/>
  </si>
  <si>
    <t>川口市</t>
    <phoneticPr fontId="2"/>
  </si>
  <si>
    <t>川口市、鳩ケ谷市</t>
    <phoneticPr fontId="2"/>
  </si>
  <si>
    <t>　２　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</si>
  <si>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</si>
  <si>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</si>
  <si>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</si>
  <si>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宇都宮市、新潟市、富山市、金沢市、岐阜市、静岡市、浜松市、堺市、姫路市
岡山市、熊本市、鹿児島市（１２市移行）</t>
    <phoneticPr fontId="2"/>
  </si>
  <si>
    <t>秋田市、郡山市、和歌山市、長崎市、大分市（５市移行）</t>
  </si>
  <si>
    <t>豊田市、福山市、高知市、宮崎市（４市移行）</t>
  </si>
  <si>
    <t>いわき市、長野市、豊橋市、高松市（４市移行）</t>
  </si>
  <si>
    <t>旭川市、松山市（２市移行）</t>
    <rPh sb="0" eb="3">
      <t>アサヒカワシ</t>
    </rPh>
    <rPh sb="4" eb="7">
      <t>マツヤマシ</t>
    </rPh>
    <rPh sb="9" eb="10">
      <t>シ</t>
    </rPh>
    <rPh sb="10" eb="12">
      <t>イコウ</t>
    </rPh>
    <phoneticPr fontId="2"/>
  </si>
  <si>
    <t>横須賀市（１市移行）</t>
  </si>
  <si>
    <t>奈良市、倉敷市（２市移行）</t>
  </si>
  <si>
    <t>川越市、船橋市、相模原市、岡崎市、高槻市（5市移行※静岡市は再指定）</t>
  </si>
  <si>
    <t>東大阪市（1市移行※静岡市は指定都市へ移行　富山市は再指定）　　　　　　　　　　　　　　</t>
    <rPh sb="22" eb="25">
      <t>トヤマシ</t>
    </rPh>
    <rPh sb="26" eb="29">
      <t>サイシテイ</t>
    </rPh>
    <phoneticPr fontId="2"/>
  </si>
  <si>
    <t>函館市、下関市（２市移行）</t>
  </si>
  <si>
    <t>（堺市は指定都市へ移行）</t>
    <rPh sb="1" eb="3">
      <t>サカイシ</t>
    </rPh>
    <rPh sb="4" eb="6">
      <t>シテイ</t>
    </rPh>
    <rPh sb="6" eb="8">
      <t>トシ</t>
    </rPh>
    <rPh sb="9" eb="11">
      <t>イコウ</t>
    </rPh>
    <phoneticPr fontId="2"/>
  </si>
  <si>
    <t>青森市（１市移行）</t>
    <rPh sb="0" eb="3">
      <t>アオモリシ</t>
    </rPh>
    <rPh sb="5" eb="6">
      <t>シ</t>
    </rPh>
    <rPh sb="6" eb="8">
      <t>イコウ</t>
    </rPh>
    <phoneticPr fontId="2"/>
  </si>
  <si>
    <t>(新潟市・浜松市は指定都市へ移行）</t>
    <rPh sb="1" eb="4">
      <t>ニイガタシ</t>
    </rPh>
    <rPh sb="5" eb="8">
      <t>ハママツシ</t>
    </rPh>
    <rPh sb="9" eb="11">
      <t>シテイ</t>
    </rPh>
    <rPh sb="11" eb="13">
      <t>トシ</t>
    </rPh>
    <rPh sb="14" eb="16">
      <t>イコウ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</si>
  <si>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</si>
  <si>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</si>
  <si>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</si>
  <si>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高崎市（１市移行）</t>
    <rPh sb="0" eb="2">
      <t>タカサキ</t>
    </rPh>
    <rPh sb="2" eb="3">
      <t>シ</t>
    </rPh>
    <rPh sb="5" eb="6">
      <t>シ</t>
    </rPh>
    <rPh sb="6" eb="8">
      <t>イコウ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</si>
  <si>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</si>
  <si>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那覇市（１市移行）</t>
    <rPh sb="0" eb="2">
      <t>ナハ</t>
    </rPh>
    <rPh sb="2" eb="3">
      <t>シ</t>
    </rPh>
    <rPh sb="3" eb="4">
      <t>トヨイチ</t>
    </rPh>
    <rPh sb="5" eb="6">
      <t>シ</t>
    </rPh>
    <rPh sb="6" eb="8">
      <t>イコウ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</si>
  <si>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</si>
  <si>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</si>
  <si>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呉市、佐世保市（２市移行）</t>
    <rPh sb="0" eb="2">
      <t>クレシ</t>
    </rPh>
    <rPh sb="3" eb="7">
      <t>サセボシ</t>
    </rPh>
    <rPh sb="7" eb="8">
      <t>トヨイチ</t>
    </rPh>
    <rPh sb="9" eb="10">
      <t>シ</t>
    </rPh>
    <rPh sb="10" eb="12">
      <t>イコウ</t>
    </rPh>
    <phoneticPr fontId="2"/>
  </si>
  <si>
    <t>八戸市（１市移行）</t>
    <rPh sb="0" eb="2">
      <t>ハチノヘ</t>
    </rPh>
    <rPh sb="2" eb="3">
      <t>シ</t>
    </rPh>
    <rPh sb="3" eb="4">
      <t>トヨイチ</t>
    </rPh>
    <rPh sb="5" eb="6">
      <t>シ</t>
    </rPh>
    <rPh sb="6" eb="8">
      <t>イコウ</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</si>
  <si>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</si>
  <si>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</si>
  <si>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水戸市、吹田市（２市移行）</t>
    <rPh sb="0" eb="2">
      <t>ミト</t>
    </rPh>
    <rPh sb="2" eb="3">
      <t>シ</t>
    </rPh>
    <rPh sb="4" eb="6">
      <t>スイタ</t>
    </rPh>
    <rPh sb="6" eb="7">
      <t>シ</t>
    </rPh>
    <rPh sb="7" eb="8">
      <t>トヨイチ</t>
    </rPh>
    <rPh sb="9" eb="10">
      <t>シ</t>
    </rPh>
    <rPh sb="10" eb="12">
      <t>イコウ</t>
    </rPh>
    <phoneticPr fontId="2"/>
  </si>
  <si>
    <t>松本市、一宮市（２市移行）</t>
    <rPh sb="0" eb="2">
      <t>マツモト</t>
    </rPh>
    <rPh sb="2" eb="3">
      <t>シ</t>
    </rPh>
    <rPh sb="4" eb="6">
      <t>イチノミヤ</t>
    </rPh>
    <rPh sb="6" eb="7">
      <t>シ</t>
    </rPh>
    <rPh sb="7" eb="8">
      <t>トヨイチ</t>
    </rPh>
    <rPh sb="9" eb="10">
      <t>シ</t>
    </rPh>
    <rPh sb="10" eb="12">
      <t>イコウ</t>
    </rPh>
    <phoneticPr fontId="2"/>
  </si>
  <si>
    <t>平成30年4月1日（令和6年3月29日）</t>
    <rPh sb="0" eb="2">
      <t>ヘイセイ</t>
    </rPh>
    <rPh sb="4" eb="5">
      <t>ネン</t>
    </rPh>
    <rPh sb="6" eb="7">
      <t>ツキ</t>
    </rPh>
    <rPh sb="8" eb="9">
      <t>ニチ</t>
    </rPh>
    <rPh sb="10" eb="12">
      <t>レイワ</t>
    </rPh>
    <rPh sb="13" eb="14">
      <t>ネン</t>
    </rPh>
    <rPh sb="15" eb="16">
      <t>ツキ</t>
    </rPh>
    <rPh sb="18" eb="19">
      <t>ニチ</t>
    </rPh>
    <phoneticPr fontId="2"/>
  </si>
  <si>
    <t>工業（2023年経済構造実態調査（製造業事業所調査））</t>
    <rPh sb="0" eb="2">
      <t>コウギョウ</t>
    </rPh>
    <rPh sb="7" eb="8">
      <t>ネン</t>
    </rPh>
    <rPh sb="8" eb="10">
      <t>ケイザイ</t>
    </rPh>
    <rPh sb="10" eb="12">
      <t>コウゾウ</t>
    </rPh>
    <rPh sb="12" eb="14">
      <t>ジッタイ</t>
    </rPh>
    <rPh sb="14" eb="16">
      <t>チョウサ</t>
    </rPh>
    <rPh sb="17" eb="20">
      <t>セイゾウギョウ</t>
    </rPh>
    <rPh sb="20" eb="23">
      <t>ジギョウショ</t>
    </rPh>
    <rPh sb="23" eb="25">
      <t>チョウサ</t>
    </rPh>
    <phoneticPr fontId="2"/>
  </si>
  <si>
    <t>3</t>
  </si>
  <si>
    <t>交付</t>
    <rPh sb="0" eb="2">
      <t>コウフ</t>
    </rPh>
    <phoneticPr fontId="2"/>
  </si>
  <si>
    <t>平成30年3月30日（平成31年3月29日）（令和2年3月31日）</t>
  </si>
  <si>
    <t>…</t>
  </si>
  <si>
    <t>交付</t>
    <rPh sb="0" eb="2">
      <t>コウフ</t>
    </rPh>
    <phoneticPr fontId="125"/>
  </si>
  <si>
    <t>5.0</t>
    <phoneticPr fontId="2"/>
  </si>
  <si>
    <t>7.0</t>
    <phoneticPr fontId="2"/>
  </si>
  <si>
    <t>100.0</t>
    <phoneticPr fontId="2"/>
  </si>
  <si>
    <t>令和1年10月8日（令和3年2月22日、令和4年11月30日）</t>
    <rPh sb="0" eb="2">
      <t>レイワ</t>
    </rPh>
    <rPh sb="3" eb="4">
      <t>ネン</t>
    </rPh>
    <rPh sb="6" eb="7">
      <t>ガツ</t>
    </rPh>
    <rPh sb="8" eb="9">
      <t>ニチ</t>
    </rPh>
    <rPh sb="10" eb="12">
      <t>レイワ</t>
    </rPh>
    <rPh sb="13" eb="14">
      <t>ネン</t>
    </rPh>
    <rPh sb="15" eb="16">
      <t>ガツ</t>
    </rPh>
    <rPh sb="18" eb="19">
      <t>ニチ</t>
    </rPh>
    <rPh sb="20" eb="22">
      <t>レイワ</t>
    </rPh>
    <rPh sb="23" eb="24">
      <t>ネン</t>
    </rPh>
    <rPh sb="26" eb="27">
      <t>ガツ</t>
    </rPh>
    <rPh sb="29" eb="30">
      <t>ニチ</t>
    </rPh>
    <phoneticPr fontId="2"/>
  </si>
  <si>
    <t>平成29年3月31日(平成31年3月29日)</t>
  </si>
  <si>
    <t>水戸市</t>
    <rPh sb="0" eb="3">
      <t>ミトシ</t>
    </rPh>
    <phoneticPr fontId="125"/>
  </si>
  <si>
    <t>交付</t>
    <rPh sb="0" eb="2">
      <t>コウフ</t>
    </rPh>
    <phoneticPr fontId="30"/>
  </si>
  <si>
    <t>平成29年3月31日（平成31年3月29日，令和3年5月27日）</t>
    <rPh sb="0" eb="2">
      <t>ヘイセイ</t>
    </rPh>
    <rPh sb="4" eb="5">
      <t>ネン</t>
    </rPh>
    <rPh sb="6" eb="7">
      <t>ガツ</t>
    </rPh>
    <rPh sb="9" eb="10">
      <t>ニチ</t>
    </rPh>
    <rPh sb="11" eb="13">
      <t>ヘイセイ</t>
    </rPh>
    <rPh sb="15" eb="16">
      <t>ネン</t>
    </rPh>
    <rPh sb="17" eb="18">
      <t>ガツ</t>
    </rPh>
    <rPh sb="20" eb="21">
      <t>ニチ</t>
    </rPh>
    <rPh sb="22" eb="24">
      <t>レイワ</t>
    </rPh>
    <rPh sb="25" eb="26">
      <t>ネン</t>
    </rPh>
    <rPh sb="27" eb="28">
      <t>ガツ</t>
    </rPh>
    <rPh sb="30" eb="31">
      <t>ニチ</t>
    </rPh>
    <phoneticPr fontId="2"/>
  </si>
  <si>
    <t>平成31年3月29日（変更：令和6年7月1日）</t>
    <rPh sb="0" eb="2">
      <t>ヘイセイ</t>
    </rPh>
    <rPh sb="4" eb="5">
      <t>ネン</t>
    </rPh>
    <rPh sb="6" eb="7">
      <t>ツキ</t>
    </rPh>
    <rPh sb="9" eb="10">
      <t>ニチ</t>
    </rPh>
    <rPh sb="11" eb="13">
      <t>ヘンコウ</t>
    </rPh>
    <rPh sb="14" eb="16">
      <t>レイワ</t>
    </rPh>
    <rPh sb="17" eb="18">
      <t>ネン</t>
    </rPh>
    <rPh sb="19" eb="20">
      <t>ツキ</t>
    </rPh>
    <rPh sb="21" eb="22">
      <t>ニチ</t>
    </rPh>
    <phoneticPr fontId="2"/>
  </si>
  <si>
    <t>195.7</t>
  </si>
  <si>
    <t>127.0</t>
  </si>
  <si>
    <t>平成30年12月25日</t>
    <rPh sb="0" eb="2">
      <t>ヘイセイ</t>
    </rPh>
    <rPh sb="4" eb="5">
      <t>ネン</t>
    </rPh>
    <rPh sb="7" eb="8">
      <t>ガツ</t>
    </rPh>
    <rPh sb="10" eb="11">
      <t>ニチ</t>
    </rPh>
    <phoneticPr fontId="2"/>
  </si>
  <si>
    <t>交付</t>
  </si>
  <si>
    <t xml:space="preserve"> -</t>
  </si>
  <si>
    <t>策定中</t>
    <rPh sb="0" eb="3">
      <t>サクテイチュウ</t>
    </rPh>
    <phoneticPr fontId="2"/>
  </si>
  <si>
    <t>平成30年4月1日(令和4年4月1日)</t>
    <rPh sb="0" eb="2">
      <t>ヘイセイ</t>
    </rPh>
    <rPh sb="4" eb="5">
      <t>ネン</t>
    </rPh>
    <rPh sb="6" eb="7">
      <t>ガツ</t>
    </rPh>
    <rPh sb="8" eb="9">
      <t>ニチ</t>
    </rPh>
    <rPh sb="10" eb="12">
      <t>レイワ</t>
    </rPh>
    <rPh sb="13" eb="14">
      <t>ネン</t>
    </rPh>
    <rPh sb="15" eb="16">
      <t>ガツ</t>
    </rPh>
    <rPh sb="17" eb="18">
      <t>ニチ</t>
    </rPh>
    <phoneticPr fontId="2"/>
  </si>
  <si>
    <t xml:space="preserve">- </t>
    <phoneticPr fontId="2"/>
  </si>
  <si>
    <t>非公表</t>
  </si>
  <si>
    <t>平成29年3月31日（令和5年１１月30日）</t>
    <rPh sb="0" eb="1">
      <t>ヘイセイ</t>
    </rPh>
    <rPh sb="3" eb="4">
      <t>ネン</t>
    </rPh>
    <rPh sb="5" eb="6">
      <t>ガツ</t>
    </rPh>
    <rPh sb="8" eb="9">
      <t>ニチ</t>
    </rPh>
    <rPh sb="10" eb="12">
      <t>レイワ</t>
    </rPh>
    <rPh sb="13" eb="14">
      <t>ネン</t>
    </rPh>
    <rPh sb="16" eb="17">
      <t>ガツ</t>
    </rPh>
    <rPh sb="19" eb="20">
      <t>ニチ</t>
    </rPh>
    <phoneticPr fontId="2"/>
  </si>
  <si>
    <t>平成29年3月31日（策定）、平成31年3月29日（改訂）</t>
  </si>
  <si>
    <t>平成29年3月31日（令和4年9月16日）</t>
    <rPh sb="0" eb="2">
      <t>ヘイセイ</t>
    </rPh>
    <rPh sb="4" eb="5">
      <t>ネン</t>
    </rPh>
    <rPh sb="6" eb="7">
      <t>ガツ</t>
    </rPh>
    <rPh sb="9" eb="10">
      <t>ニチ</t>
    </rPh>
    <rPh sb="11" eb="13">
      <t>レイワ</t>
    </rPh>
    <rPh sb="14" eb="15">
      <t>ネン</t>
    </rPh>
    <rPh sb="16" eb="17">
      <t>ガツ</t>
    </rPh>
    <rPh sb="19" eb="20">
      <t>ニチ</t>
    </rPh>
    <phoneticPr fontId="2"/>
  </si>
  <si>
    <t>...</t>
  </si>
  <si>
    <t>不交付</t>
    <rPh sb="0" eb="3">
      <t>フコウフ</t>
    </rPh>
    <phoneticPr fontId="2"/>
  </si>
  <si>
    <t>…</t>
    <phoneticPr fontId="2"/>
  </si>
  <si>
    <t>平成31年1月1日（令和6年2月6日）</t>
    <rPh sb="0" eb="2">
      <t>ヘイセイ</t>
    </rPh>
    <rPh sb="4" eb="5">
      <t>ネン</t>
    </rPh>
    <rPh sb="6" eb="7">
      <t>ガツ</t>
    </rPh>
    <rPh sb="8" eb="9">
      <t>ニチ</t>
    </rPh>
    <rPh sb="10" eb="12">
      <t>レイワ</t>
    </rPh>
    <rPh sb="13" eb="14">
      <t>ネン</t>
    </rPh>
    <rPh sb="15" eb="16">
      <t>ガツ</t>
    </rPh>
    <rPh sb="17" eb="18">
      <t>ニチ</t>
    </rPh>
    <phoneticPr fontId="2"/>
  </si>
  <si>
    <t>平成29年3月31日(令和4年3月31日)</t>
    <phoneticPr fontId="2"/>
  </si>
  <si>
    <t>平成29年3月31日（令和4年3月1日）</t>
    <rPh sb="0" eb="2">
      <t>ヘイセイ</t>
    </rPh>
    <rPh sb="4" eb="5">
      <t>ネン</t>
    </rPh>
    <rPh sb="6" eb="7">
      <t>ガツ</t>
    </rPh>
    <rPh sb="9" eb="10">
      <t>ニチ</t>
    </rPh>
    <rPh sb="11" eb="13">
      <t>レイワ</t>
    </rPh>
    <rPh sb="14" eb="15">
      <t>ネン</t>
    </rPh>
    <rPh sb="16" eb="17">
      <t>ガツ</t>
    </rPh>
    <rPh sb="18" eb="19">
      <t>ニチ</t>
    </rPh>
    <phoneticPr fontId="2"/>
  </si>
  <si>
    <t>平成29年3月31日（令和4年3月31日）</t>
  </si>
  <si>
    <t>2.969.0</t>
  </si>
  <si>
    <t>平成30年3月30日（変更　令和6年3月29日）</t>
    <rPh sb="0" eb="2">
      <t>ヘイセイ</t>
    </rPh>
    <rPh sb="4" eb="5">
      <t>ネン</t>
    </rPh>
    <rPh sb="6" eb="7">
      <t>ガツ</t>
    </rPh>
    <rPh sb="9" eb="10">
      <t>ニチ</t>
    </rPh>
    <rPh sb="11" eb="13">
      <t>ヘンコウ</t>
    </rPh>
    <rPh sb="14" eb="16">
      <t>レイワ</t>
    </rPh>
    <rPh sb="17" eb="18">
      <t>ネン</t>
    </rPh>
    <rPh sb="19" eb="20">
      <t>ガツ</t>
    </rPh>
    <rPh sb="22" eb="23">
      <t>ニチ</t>
    </rPh>
    <phoneticPr fontId="2"/>
  </si>
  <si>
    <t>平成29年3月31日策定（令和6年3月31日改定）</t>
    <rPh sb="0" eb="2">
      <t>ヘイセイ</t>
    </rPh>
    <rPh sb="4" eb="5">
      <t>ネン</t>
    </rPh>
    <rPh sb="6" eb="7">
      <t>ツキ</t>
    </rPh>
    <rPh sb="9" eb="10">
      <t>ヒ</t>
    </rPh>
    <rPh sb="10" eb="12">
      <t>サクテイ</t>
    </rPh>
    <rPh sb="13" eb="15">
      <t>レイワ</t>
    </rPh>
    <rPh sb="16" eb="17">
      <t>ネン</t>
    </rPh>
    <rPh sb="18" eb="19">
      <t>ツキ</t>
    </rPh>
    <rPh sb="21" eb="22">
      <t>ヒ</t>
    </rPh>
    <rPh sb="22" eb="24">
      <t>カイテイ</t>
    </rPh>
    <phoneticPr fontId="2"/>
  </si>
  <si>
    <t>令和元年7月1日</t>
    <rPh sb="0" eb="2">
      <t>レイワ</t>
    </rPh>
    <rPh sb="2" eb="4">
      <t>ガンネン</t>
    </rPh>
    <rPh sb="5" eb="6">
      <t>ガツ</t>
    </rPh>
    <rPh sb="7" eb="8">
      <t>ニチ</t>
    </rPh>
    <phoneticPr fontId="2"/>
  </si>
  <si>
    <t>—</t>
    <phoneticPr fontId="2"/>
  </si>
  <si>
    <t>*6</t>
  </si>
  <si>
    <t>平成29年４月１日（令和３年12月23日）</t>
  </si>
  <si>
    <t>平成29年3月31日（令和2年3月2日）（令和3年9月15日）</t>
  </si>
  <si>
    <t>久留米市</t>
    <rPh sb="0" eb="4">
      <t>クルメシ</t>
    </rPh>
    <phoneticPr fontId="2"/>
  </si>
  <si>
    <t>平成30年8月1日
（令和6年3月14日）</t>
    <rPh sb="0" eb="2">
      <t>ヘイセイ</t>
    </rPh>
    <rPh sb="4" eb="5">
      <t>ネン</t>
    </rPh>
    <rPh sb="6" eb="7">
      <t>ガツ</t>
    </rPh>
    <rPh sb="8" eb="9">
      <t>ニチ</t>
    </rPh>
    <rPh sb="11" eb="13">
      <t>レイワ</t>
    </rPh>
    <rPh sb="14" eb="15">
      <t>ネン</t>
    </rPh>
    <rPh sb="16" eb="17">
      <t>ガツ</t>
    </rPh>
    <rPh sb="19" eb="20">
      <t>ニチ</t>
    </rPh>
    <phoneticPr fontId="1"/>
  </si>
  <si>
    <t>平成31年3月29日（令和6年3月29日）</t>
    <rPh sb="0" eb="2">
      <t>ヘイセイ</t>
    </rPh>
    <rPh sb="4" eb="5">
      <t>ネン</t>
    </rPh>
    <rPh sb="6" eb="7">
      <t>ガツ</t>
    </rPh>
    <rPh sb="9" eb="10">
      <t>ニチ</t>
    </rPh>
    <rPh sb="11" eb="13">
      <t>レイワ</t>
    </rPh>
    <rPh sb="14" eb="15">
      <t>ネン</t>
    </rPh>
    <rPh sb="16" eb="17">
      <t>ガツ</t>
    </rPh>
    <rPh sb="19" eb="20">
      <t>ニチ</t>
    </rPh>
    <phoneticPr fontId="2"/>
  </si>
  <si>
    <t>令和2年6月22日（令和5年3月31日）</t>
    <rPh sb="0" eb="2">
      <t>レイワ</t>
    </rPh>
    <rPh sb="3" eb="4">
      <t>ネン</t>
    </rPh>
    <rPh sb="5" eb="6">
      <t>ツキ</t>
    </rPh>
    <rPh sb="8" eb="9">
      <t>ニチ</t>
    </rPh>
    <phoneticPr fontId="30"/>
  </si>
  <si>
    <t>鳥取市</t>
    <rPh sb="0" eb="2">
      <t>トットリ</t>
    </rPh>
    <phoneticPr fontId="2"/>
  </si>
  <si>
    <t>鳥取市、国府町、福部村、河原町、用瀬町、佐治村、気高町、鹿野町、青谷町</t>
    <rPh sb="0" eb="3">
      <t>トットリシ</t>
    </rPh>
    <phoneticPr fontId="2"/>
  </si>
  <si>
    <t>□横須賀市の公共賃貸住宅数のうち、都道府県営、都道府県公社、都市再生機構の数値は令和5年3月31日現在の数値。</t>
    <rPh sb="1" eb="5">
      <t>ヨコスカシ</t>
    </rPh>
    <rPh sb="6" eb="8">
      <t>コウキョウ</t>
    </rPh>
    <rPh sb="8" eb="13">
      <t>チンタイジュウタクスウ</t>
    </rPh>
    <rPh sb="23" eb="27">
      <t>トドウフケン</t>
    </rPh>
    <rPh sb="27" eb="29">
      <t>コウシャ</t>
    </rPh>
    <rPh sb="30" eb="36">
      <t>トシサイセイキコウ</t>
    </rPh>
    <rPh sb="37" eb="39">
      <t>スウチ</t>
    </rPh>
    <phoneticPr fontId="2"/>
  </si>
  <si>
    <t>□高槻市の審議会等の女性参画率の数値は令和4年7月1日現在の数値。</t>
    <rPh sb="1" eb="3">
      <t>タカツキ</t>
    </rPh>
    <rPh sb="3" eb="4">
      <t>シ</t>
    </rPh>
    <rPh sb="5" eb="9">
      <t>シンギカイトウ</t>
    </rPh>
    <rPh sb="10" eb="15">
      <t>ジョセイサンカクリツ</t>
    </rPh>
    <rPh sb="16" eb="18">
      <t>スウチ</t>
    </rPh>
    <phoneticPr fontId="2"/>
  </si>
  <si>
    <t>□松山市の一般診療所数のうち、うち市立の数値は松山広域福祉施設事務組合が開設する2箇所と松山養護老人ホーム事務組合が開設する1箇所を含む。</t>
    <rPh sb="1" eb="3">
      <t>マツヤマ</t>
    </rPh>
    <rPh sb="3" eb="4">
      <t>シ</t>
    </rPh>
    <rPh sb="5" eb="7">
      <t>イッパン</t>
    </rPh>
    <rPh sb="7" eb="9">
      <t>シンリョウ</t>
    </rPh>
    <rPh sb="9" eb="10">
      <t>ジョ</t>
    </rPh>
    <rPh sb="10" eb="11">
      <t>カズ</t>
    </rPh>
    <rPh sb="17" eb="19">
      <t>シリツ</t>
    </rPh>
    <rPh sb="19" eb="21">
      <t>スウチ</t>
    </rPh>
    <phoneticPr fontId="2"/>
  </si>
  <si>
    <t>□那覇市の国道及び都道府県道は令和3年4月1日現在の数値。</t>
    <rPh sb="1" eb="4">
      <t>ナハシ</t>
    </rPh>
    <rPh sb="5" eb="7">
      <t>コクドウ</t>
    </rPh>
    <rPh sb="7" eb="8">
      <t>オヨ</t>
    </rPh>
    <rPh sb="9" eb="14">
      <t>トドウフケンドウ</t>
    </rPh>
    <rPh sb="15" eb="17">
      <t>レイワ</t>
    </rPh>
    <rPh sb="18" eb="19">
      <t>ネン</t>
    </rPh>
    <rPh sb="20" eb="21">
      <t>ツキ</t>
    </rPh>
    <phoneticPr fontId="2"/>
  </si>
  <si>
    <t>平成30年3月31日(令和6年4月1日)</t>
    <rPh sb="0" eb="2">
      <t>ヘイセイ</t>
    </rPh>
    <rPh sb="4" eb="5">
      <t>ネン</t>
    </rPh>
    <rPh sb="6" eb="7">
      <t>ガツ</t>
    </rPh>
    <rPh sb="9" eb="10">
      <t>ニチ</t>
    </rPh>
    <rPh sb="11" eb="13">
      <t>レイワ</t>
    </rPh>
    <rPh sb="14" eb="15">
      <t>ネン</t>
    </rPh>
    <rPh sb="16" eb="17">
      <t>ガツ</t>
    </rPh>
    <rPh sb="18" eb="19">
      <t>ニチ</t>
    </rPh>
    <phoneticPr fontId="2"/>
  </si>
  <si>
    <t>□西宮市の審議会等の女性参画率の数値は令和5年8月1日現在の数値。</t>
    <phoneticPr fontId="2"/>
  </si>
  <si>
    <t>令和2年3月31日</t>
    <rPh sb="0" eb="2">
      <t>レイワ</t>
    </rPh>
    <phoneticPr fontId="2"/>
  </si>
  <si>
    <t>平成30年9月1日（令和6年6月20日）</t>
    <rPh sb="0" eb="2">
      <t>ヘイセイ</t>
    </rPh>
    <rPh sb="4" eb="5">
      <t>ネン</t>
    </rPh>
    <rPh sb="6" eb="7">
      <t>ガツ</t>
    </rPh>
    <rPh sb="8" eb="9">
      <t>ニチ</t>
    </rPh>
    <rPh sb="10" eb="12">
      <t>レイワ</t>
    </rPh>
    <rPh sb="13" eb="14">
      <t>ネン</t>
    </rPh>
    <rPh sb="15" eb="16">
      <t>ガツ</t>
    </rPh>
    <rPh sb="18" eb="19">
      <t>ニチ</t>
    </rPh>
    <phoneticPr fontId="2"/>
  </si>
  <si>
    <t>□那覇市の自治会加入率の数値は令和6年5月1日現在の数値。</t>
    <rPh sb="1" eb="3">
      <t>ナハ</t>
    </rPh>
    <rPh sb="3" eb="4">
      <t>シ</t>
    </rPh>
    <rPh sb="5" eb="8">
      <t>ジチカイ</t>
    </rPh>
    <rPh sb="8" eb="11">
      <t>カニュウリツ</t>
    </rPh>
    <rPh sb="12" eb="14">
      <t>スウチ</t>
    </rPh>
    <phoneticPr fontId="2"/>
  </si>
  <si>
    <t>2025年1月</t>
    <rPh sb="4" eb="5">
      <t>ネン</t>
    </rPh>
    <rPh sb="6" eb="7">
      <t>ツキ</t>
    </rPh>
    <phoneticPr fontId="2"/>
  </si>
  <si>
    <t>・人口及び世帯数は、住民基本台帳によるＮ年３月３１日現在の数値を記入
・昼夜間人口比率は、令和２年国勢調査における昼間人口を夜間人口で除して得た数を記入
・人口密度は、Ｎ年３月３１日現在の住民基本台帳人口を行政区域面積で除した数を記入
・人口集中地区の数値は、令和２年国勢調査から記入
・姉妹・友好都市は、パートナーシティなど何らかの提携により交流している都市を含む
・その他はＮ年４月１日現在の数値を記入</t>
    <rPh sb="45" eb="47">
      <t>レイワ</t>
    </rPh>
    <rPh sb="126" eb="128">
      <t>スウチ</t>
    </rPh>
    <rPh sb="130" eb="132">
      <t>レイワ</t>
    </rPh>
    <rPh sb="144" eb="146">
      <t>シマイ</t>
    </rPh>
    <rPh sb="147" eb="151">
      <t>ユウコウトシ</t>
    </rPh>
    <rPh sb="167" eb="169">
      <t>テイケイ</t>
    </rPh>
    <rPh sb="172" eb="174">
      <t>コウリュウ</t>
    </rPh>
    <rPh sb="178" eb="180">
      <t>トシ</t>
    </rPh>
    <rPh sb="181" eb="182">
      <t>フク</t>
    </rPh>
    <rPh sb="198" eb="200">
      <t>スウチ</t>
    </rPh>
    <phoneticPr fontId="2"/>
  </si>
  <si>
    <t>・人口割合は、Ｎ年３月３１日現在住民基本台帳人口で除した数値を記入
・医師、歯科医師数及び薬剤師数は令和４年医師・歯科医師・薬剤師統計から記入</t>
    <phoneticPr fontId="2"/>
  </si>
  <si>
    <r>
      <t>・指定障害福祉サービス等事業所数、指定障害児通所支援事業所数は、Ｎ－１年社会福祉施設等調査から記入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t>
    </r>
    <r>
      <rPr>
        <b/>
        <sz val="11"/>
        <rFont val="ＭＳ ゴシック"/>
        <family val="3"/>
        <charset val="128"/>
      </rPr>
      <t>複数のサービスを行っている場合、サービスごとに事業所を計上</t>
    </r>
    <r>
      <rPr>
        <sz val="11"/>
        <rFont val="ＭＳ ゴシック"/>
        <family val="3"/>
        <charset val="128"/>
      </rPr>
      <t>）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ごとに事業所を計上）
・障害福祉サービス支給決定者数、障害児通所支援支給決定者数は、Ｎ年３月３１日現在の支給決定者実人数を記入
・各手帳所持者数は、Ｎ年４月１日現在の数値を記入</t>
    </r>
    <rPh sb="252" eb="254">
      <t>ケイジョウ</t>
    </rPh>
    <rPh sb="402" eb="404">
      <t>ケイジョウ</t>
    </rPh>
    <rPh sb="407" eb="411">
      <t>ショウガイフクシ</t>
    </rPh>
    <rPh sb="415" eb="420">
      <t>シキュウケッテイシャ</t>
    </rPh>
    <rPh sb="420" eb="421">
      <t>スウ</t>
    </rPh>
    <rPh sb="438" eb="439">
      <t>ネン</t>
    </rPh>
    <rPh sb="440" eb="441">
      <t>ガツ</t>
    </rPh>
    <rPh sb="443" eb="444">
      <t>ニチ</t>
    </rPh>
    <rPh sb="444" eb="446">
      <t>ゲンザイ</t>
    </rPh>
    <rPh sb="460" eb="461">
      <t>カク</t>
    </rPh>
    <rPh sb="478" eb="480">
      <t>スウチ</t>
    </rPh>
    <phoneticPr fontId="2"/>
  </si>
  <si>
    <t>・事業所数は2023年経済構造実態調査（製造業事業所調査）から記入
・事業所数の前回からの伸び率は、経済センサスと経済構造実態調査の集計範囲に差異があり単純比較することができないため「-」とする。</t>
    <phoneticPr fontId="2"/>
  </si>
  <si>
    <t>・2023年経済構造実態調査（製造業事業所調査）から記入</t>
    <rPh sb="5" eb="6">
      <t>ネン</t>
    </rPh>
    <rPh sb="6" eb="8">
      <t>ケイザイ</t>
    </rPh>
    <rPh sb="8" eb="10">
      <t>コウゾウ</t>
    </rPh>
    <rPh sb="10" eb="12">
      <t>ジッタイ</t>
    </rPh>
    <rPh sb="12" eb="14">
      <t>チョウサ</t>
    </rPh>
    <rPh sb="15" eb="18">
      <t>セイゾウギョウ</t>
    </rPh>
    <rPh sb="18" eb="21">
      <t>ジギョウショ</t>
    </rPh>
    <rPh sb="21" eb="23">
      <t>チョウサ</t>
    </rPh>
    <rPh sb="26" eb="28">
      <t>キニュウ</t>
    </rPh>
    <phoneticPr fontId="2"/>
  </si>
  <si>
    <t>・Ｎ年４月１日現在の数値を記入。ただし、学校数、在学者数、教職員数はＮ－１年度学校基本調査により記入
・教職員数は本務者のみ記入
・大学等については市立（市が設立する公立大学法人を含む）のみ記入
・図書館については市立のみ記入
・蔵書冊数については、電子資料を除く。
　※令和6年度より「市民１００人当たり蔵書冊数」から「市民１人当たり蔵書冊数」に変更
・総貸出冊数については、Ｎ－１年度中の数値（雑誌、視聴覚資料を含み、電子資料を除く。）
・電子資料数については、タイトル数を記入し、同一タイトルについてライセンスが複数ある場合は１と計上（未導入の場合は「－」を記入）
・電子資料数については、雑誌、視聴覚資料を含む。ただし、ＣＤ等の物理媒体により提供される資料を除く。
・博物館等は「博物館」（登録博物館）、「博物館相当施設」又は「博物館類似施設」に分類される全ての施設を計上対象とする。また、市立のものに限定せず、公立・私立施設全てを対象とする。
・公民館数については、社会教育法に基づく条例により設置されるものを記入</t>
    <rPh sb="10" eb="12">
      <t>スウチ</t>
    </rPh>
    <rPh sb="77" eb="78">
      <t>シ</t>
    </rPh>
    <rPh sb="115" eb="119">
      <t>ゾウショサツスウ</t>
    </rPh>
    <rPh sb="125" eb="129">
      <t>デンシシリョウ</t>
    </rPh>
    <rPh sb="130" eb="131">
      <t>ノゾ</t>
    </rPh>
    <rPh sb="136" eb="138">
      <t>レイワ</t>
    </rPh>
    <rPh sb="139" eb="141">
      <t>ネンド</t>
    </rPh>
    <rPh sb="174" eb="176">
      <t>ヘンコウ</t>
    </rPh>
    <rPh sb="199" eb="201">
      <t>ザッシ</t>
    </rPh>
    <rPh sb="208" eb="209">
      <t>フク</t>
    </rPh>
    <rPh sb="211" eb="215">
      <t>デンシシリョウ</t>
    </rPh>
    <rPh sb="216" eb="217">
      <t>ノゾ</t>
    </rPh>
    <rPh sb="222" eb="227">
      <t>デンシシリョウスウ</t>
    </rPh>
    <rPh sb="237" eb="238">
      <t>スウ</t>
    </rPh>
    <rPh sb="239" eb="241">
      <t>キニュウ</t>
    </rPh>
    <rPh sb="243" eb="245">
      <t>ドウイツ</t>
    </rPh>
    <rPh sb="259" eb="261">
      <t>フクスウ</t>
    </rPh>
    <rPh sb="263" eb="265">
      <t>バアイ</t>
    </rPh>
    <rPh sb="268" eb="270">
      <t>ケイジョウ</t>
    </rPh>
    <rPh sb="271" eb="274">
      <t>ミドウニュウ</t>
    </rPh>
    <rPh sb="275" eb="277">
      <t>バアイ</t>
    </rPh>
    <rPh sb="282" eb="284">
      <t>キニュウ</t>
    </rPh>
    <rPh sb="287" eb="292">
      <t>デンシシリョウスウ</t>
    </rPh>
    <rPh sb="298" eb="300">
      <t>ザッシ</t>
    </rPh>
    <rPh sb="301" eb="306">
      <t>シチョウカクシリョウ</t>
    </rPh>
    <rPh sb="307" eb="308">
      <t>フク</t>
    </rPh>
    <rPh sb="316" eb="317">
      <t>トウ</t>
    </rPh>
    <rPh sb="318" eb="322">
      <t>ブツリバイタイ</t>
    </rPh>
    <rPh sb="325" eb="327">
      <t>テイキョウ</t>
    </rPh>
    <rPh sb="330" eb="332">
      <t>シリョウ</t>
    </rPh>
    <rPh sb="333" eb="334">
      <t>ノゾ</t>
    </rPh>
    <phoneticPr fontId="2"/>
  </si>
  <si>
    <t>□奈良市の精神障害者保健福祉手帳所持者数の数値は令和5年6月末日現在の数値。</t>
    <rPh sb="21" eb="23">
      <t>スウチ</t>
    </rPh>
    <rPh sb="35" eb="37">
      <t>スウチ</t>
    </rPh>
    <phoneticPr fontId="2"/>
  </si>
  <si>
    <t>□越谷市の数値は、越谷・松伏水道企業団の給水区域である越谷市及び松伏町を合算した数値。</t>
    <rPh sb="40" eb="42">
      <t>スウチ</t>
    </rPh>
    <phoneticPr fontId="2"/>
  </si>
  <si>
    <t>（令和５年度）</t>
    <phoneticPr fontId="2"/>
  </si>
  <si>
    <t>市民１人
当たり蔵書冊数</t>
    <rPh sb="0" eb="2">
      <t>シミン</t>
    </rPh>
    <rPh sb="3" eb="4">
      <t>ニン</t>
    </rPh>
    <rPh sb="5" eb="6">
      <t>ア</t>
    </rPh>
    <rPh sb="8" eb="10">
      <t>ゾウショ</t>
    </rPh>
    <rPh sb="10" eb="11">
      <t>サツ</t>
    </rPh>
    <rPh sb="11" eb="12">
      <t>スウ</t>
    </rPh>
    <phoneticPr fontId="2"/>
  </si>
  <si>
    <r>
      <t>《高齢者福祉施設等》</t>
    </r>
    <r>
      <rPr>
        <b/>
        <sz val="12"/>
        <rFont val="ＭＳ Ｐゴシック"/>
        <family val="3"/>
        <charset val="128"/>
      </rPr>
      <t>（公立・私立を含む）</t>
    </r>
    <rPh sb="1" eb="4">
      <t>コウレイシャ</t>
    </rPh>
    <rPh sb="4" eb="6">
      <t>フクシ</t>
    </rPh>
    <rPh sb="6" eb="8">
      <t>シセツ</t>
    </rPh>
    <rPh sb="8" eb="9">
      <t>トウ</t>
    </rPh>
    <rPh sb="11" eb="12">
      <t>コウ</t>
    </rPh>
    <rPh sb="12" eb="13">
      <t>リツ</t>
    </rPh>
    <rPh sb="14" eb="16">
      <t>シリツ</t>
    </rPh>
    <rPh sb="17" eb="18">
      <t>フク</t>
    </rPh>
    <phoneticPr fontId="2"/>
  </si>
  <si>
    <r>
      <t>《医療機関等》</t>
    </r>
    <r>
      <rPr>
        <b/>
        <sz val="12"/>
        <rFont val="ＭＳ Ｐゴシック"/>
        <family val="3"/>
        <charset val="128"/>
      </rPr>
      <t>（公立・私立を含む）</t>
    </r>
    <rPh sb="1" eb="3">
      <t>イリョウ</t>
    </rPh>
    <rPh sb="3" eb="5">
      <t>キカン</t>
    </rPh>
    <rPh sb="5" eb="6">
      <t>トウ</t>
    </rPh>
    <rPh sb="8" eb="9">
      <t>コウ</t>
    </rPh>
    <rPh sb="9" eb="10">
      <t>リツ</t>
    </rPh>
    <rPh sb="11" eb="13">
      <t>シリツ</t>
    </rPh>
    <rPh sb="14" eb="1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</si>
</sst>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 numFmtId="190" formatCode="#,##0.0"/>
    <numFmt numFmtId="191" formatCode="0.000;&quot;△ &quot;0.000"/>
    <numFmt numFmtId="192" formatCode="#,##0;[Red]#,##0"/>
  </numFmts>
  <fonts count="13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strike/>
      <sz val="9"/>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9"/>
      <color indexed="81"/>
      <name val="MS P ゴシック"/>
      <family val="3"/>
      <charset val="128"/>
    </font>
    <font>
      <sz val="11"/>
      <color theme="1"/>
      <name val="ＭＳ ゴシック"/>
      <family val="3"/>
      <charset val="128"/>
    </font>
    <font>
      <b/>
      <sz val="11"/>
      <color theme="1"/>
      <name val="ＭＳ 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9"/>
      <color theme="1"/>
      <name val="ＭＳ Ｐゴシック"/>
      <family val="3"/>
      <charset val="128"/>
    </font>
    <font>
      <sz val="13"/>
      <name val="ＭＳ Ｐ明朝"/>
      <family val="1"/>
    </font>
    <font>
      <sz val="13"/>
      <color theme="1"/>
      <name val="ＭＳ Ｐ明朝"/>
      <family val="1"/>
    </font>
    <font>
      <sz val="13"/>
      <color theme="1"/>
      <name val="ＭＳ Ｐ明朝"/>
      <family val="1"/>
      <charset val="128"/>
    </font>
    <font>
      <sz val="12"/>
      <name val="ＭＳ Ｐ明朝"/>
      <family val="1"/>
    </font>
    <font>
      <sz val="13"/>
      <color theme="1"/>
      <name val="ＭＳ Ｐゴシック"/>
      <family val="3"/>
      <charset val="128"/>
    </font>
    <font>
      <sz val="11"/>
      <color theme="1"/>
      <name val="ＭＳ Ｐゴシック"/>
      <family val="3"/>
    </font>
    <font>
      <b/>
      <sz val="12"/>
      <color theme="1"/>
      <name val="ＭＳ Ｐゴシック"/>
      <family val="3"/>
      <charset val="128"/>
    </font>
    <font>
      <b/>
      <sz val="16"/>
      <color theme="1"/>
      <name val="ＭＳ Ｐゴシック"/>
      <family val="3"/>
      <charset val="128"/>
    </font>
    <font>
      <b/>
      <sz val="12"/>
      <color theme="1"/>
      <name val="ＭＳ ゴシック"/>
      <family val="3"/>
      <charset val="128"/>
    </font>
    <font>
      <b/>
      <sz val="14"/>
      <color theme="1"/>
      <name val="ＭＳ Ｐゴシック"/>
      <family val="3"/>
      <charset val="128"/>
    </font>
    <font>
      <sz val="14"/>
      <color theme="1"/>
      <name val="ＭＳ Ｐゴシック"/>
      <family val="3"/>
      <charset val="128"/>
    </font>
    <font>
      <sz val="11"/>
      <name val="ＭＳ Ｐゴシック"/>
      <family val="3"/>
    </font>
    <font>
      <sz val="11"/>
      <color indexed="8"/>
      <name val="ＭＳ Ｐゴシック"/>
      <family val="3"/>
    </font>
    <font>
      <sz val="11"/>
      <color indexed="9"/>
      <name val="ＭＳ Ｐゴシック"/>
      <family val="3"/>
    </font>
    <font>
      <sz val="11"/>
      <color rgb="FF9C6500"/>
      <name val="ＭＳ Ｐゴシック"/>
      <family val="3"/>
    </font>
    <font>
      <sz val="11"/>
      <color rgb="FF9C5700"/>
      <name val="ＭＳ Ｐゴシック"/>
      <family val="3"/>
      <scheme val="minor"/>
    </font>
    <font>
      <sz val="11"/>
      <color theme="0"/>
      <name val="ＭＳ Ｐゴシック"/>
      <family val="3"/>
      <scheme val="minor"/>
    </font>
    <font>
      <b/>
      <sz val="18"/>
      <color indexed="62"/>
      <name val="ＭＳ Ｐゴシック"/>
      <family val="3"/>
    </font>
    <font>
      <sz val="18"/>
      <color theme="3"/>
      <name val="ＭＳ Ｐゴシック"/>
      <family val="3"/>
      <scheme val="major"/>
    </font>
    <font>
      <b/>
      <sz val="11"/>
      <color indexed="9"/>
      <name val="ＭＳ Ｐゴシック"/>
      <family val="3"/>
    </font>
    <font>
      <b/>
      <sz val="11"/>
      <color theme="0"/>
      <name val="ＭＳ Ｐゴシック"/>
      <family val="3"/>
      <scheme val="minor"/>
    </font>
    <font>
      <sz val="11"/>
      <color rgb="FFFA7D00"/>
      <name val="ＭＳ Ｐゴシック"/>
      <family val="3"/>
    </font>
    <font>
      <sz val="11"/>
      <color rgb="FF3F3F76"/>
      <name val="ＭＳ Ｐゴシック"/>
      <family val="3"/>
    </font>
    <font>
      <b/>
      <sz val="11"/>
      <color rgb="FF3F3F3F"/>
      <name val="ＭＳ Ｐゴシック"/>
      <family val="3"/>
    </font>
    <font>
      <sz val="11"/>
      <color indexed="14"/>
      <name val="ＭＳ Ｐゴシック"/>
      <family val="3"/>
    </font>
    <font>
      <sz val="11"/>
      <color rgb="FF9C0006"/>
      <name val="ＭＳ Ｐゴシック"/>
      <family val="3"/>
      <scheme val="minor"/>
    </font>
    <font>
      <sz val="11"/>
      <color rgb="FF006100"/>
      <name val="ＭＳ Ｐゴシック"/>
      <family val="3"/>
    </font>
    <font>
      <b/>
      <sz val="15"/>
      <color indexed="62"/>
      <name val="ＭＳ Ｐゴシック"/>
      <family val="3"/>
    </font>
    <font>
      <b/>
      <sz val="15"/>
      <color theme="3"/>
      <name val="ＭＳ Ｐゴシック"/>
      <family val="3"/>
      <scheme val="minor"/>
    </font>
    <font>
      <b/>
      <sz val="13"/>
      <color indexed="62"/>
      <name val="ＭＳ Ｐゴシック"/>
      <family val="3"/>
    </font>
    <font>
      <b/>
      <sz val="13"/>
      <color theme="3"/>
      <name val="ＭＳ Ｐゴシック"/>
      <family val="3"/>
      <scheme val="minor"/>
    </font>
    <font>
      <b/>
      <sz val="11"/>
      <color indexed="62"/>
      <name val="ＭＳ Ｐゴシック"/>
      <family val="3"/>
    </font>
    <font>
      <b/>
      <sz val="11"/>
      <color theme="3"/>
      <name val="ＭＳ Ｐゴシック"/>
      <family val="3"/>
      <scheme val="minor"/>
    </font>
    <font>
      <b/>
      <sz val="11"/>
      <color rgb="FFFA7D00"/>
      <name val="ＭＳ Ｐゴシック"/>
      <family val="3"/>
    </font>
    <font>
      <i/>
      <sz val="11"/>
      <color rgb="FF7F7F7F"/>
      <name val="ＭＳ Ｐゴシック"/>
      <family val="3"/>
    </font>
    <font>
      <sz val="11"/>
      <color indexed="2"/>
      <name val="ＭＳ Ｐゴシック"/>
      <family val="3"/>
    </font>
    <font>
      <sz val="11"/>
      <color rgb="FFFF0000"/>
      <name val="ＭＳ Ｐゴシック"/>
      <family val="3"/>
    </font>
    <font>
      <b/>
      <sz val="11"/>
      <color indexed="8"/>
      <name val="ＭＳ Ｐゴシック"/>
      <family val="3"/>
    </font>
    <font>
      <b/>
      <sz val="11"/>
      <color theme="1"/>
      <name val="ＭＳ Ｐゴシック"/>
      <family val="3"/>
      <scheme val="minor"/>
    </font>
    <font>
      <sz val="12"/>
      <color theme="1"/>
      <name val="ＭＳ Ｐ明朝"/>
      <family val="1"/>
    </font>
    <font>
      <b/>
      <sz val="14"/>
      <color theme="1"/>
      <name val="ＭＳ ゴシック"/>
      <family val="3"/>
      <charset val="128"/>
    </font>
    <font>
      <b/>
      <u/>
      <sz val="11"/>
      <color theme="1"/>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11"/>
      <name val="ＭＳ Ｐ明朝"/>
      <family val="1"/>
    </font>
    <font>
      <sz val="6"/>
      <name val="ＭＳ Ｐゴシック"/>
      <family val="3"/>
    </font>
    <font>
      <b/>
      <sz val="13"/>
      <name val="ＭＳ Ｐ明朝"/>
      <family val="1"/>
      <charset val="128"/>
    </font>
    <font>
      <sz val="11"/>
      <name val="ＭＳ ゴシック"/>
      <family val="3"/>
      <charset val="128"/>
    </font>
    <font>
      <b/>
      <sz val="11"/>
      <name val="ＭＳ ゴシック"/>
      <family val="3"/>
      <charset val="128"/>
    </font>
    <font>
      <sz val="8"/>
      <name val="ＭＳ Ｐ明朝"/>
      <family val="1"/>
      <charset val="128"/>
    </font>
    <font>
      <sz val="12"/>
      <name val="ＭＳ Ｐゴシック"/>
      <family val="3"/>
      <charset val="128"/>
    </font>
  </fonts>
  <fills count="9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99FF"/>
        <bgColor indexed="64"/>
      </patternFill>
    </fill>
    <fill>
      <patternFill patternType="solid">
        <fgColor rgb="FFC0C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C0C0C0"/>
        <bgColor rgb="FF000000"/>
      </patternFill>
    </fill>
  </fills>
  <borders count="177">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64"/>
      </right>
      <top/>
      <bottom/>
      <diagonal/>
    </border>
    <border>
      <left style="thin">
        <color indexed="64"/>
      </left>
      <right style="hair">
        <color indexed="8"/>
      </right>
      <top/>
      <bottom/>
      <diagonal/>
    </border>
    <border>
      <left style="thin">
        <color indexed="8"/>
      </left>
      <right style="hair">
        <color indexed="8"/>
      </right>
      <top/>
      <bottom/>
      <diagonal/>
    </border>
    <border>
      <left/>
      <right style="hair">
        <color indexed="8"/>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theme="1"/>
      </left>
      <right style="hair">
        <color indexed="64"/>
      </right>
      <top/>
      <bottom/>
      <diagonal/>
    </border>
    <border>
      <left style="double">
        <color indexed="64"/>
      </left>
      <right style="hair">
        <color indexed="64"/>
      </right>
      <top style="thin">
        <color indexed="64"/>
      </top>
      <bottom/>
      <diagonal/>
    </border>
    <border>
      <left style="double">
        <color indexed="64"/>
      </left>
      <right/>
      <top/>
      <bottom style="thin">
        <color indexed="64"/>
      </bottom>
      <diagonal/>
    </border>
    <border>
      <left style="double">
        <color indexed="64"/>
      </left>
      <right style="hair">
        <color indexed="64"/>
      </right>
      <top/>
      <bottom style="thin">
        <color indexed="64"/>
      </bottom>
      <diagonal/>
    </border>
    <border>
      <left style="hair">
        <color indexed="64"/>
      </left>
      <right/>
      <top/>
      <bottom/>
      <diagonal/>
    </border>
    <border>
      <left style="hair">
        <color indexed="64"/>
      </left>
      <right style="thin">
        <color indexed="64"/>
      </right>
      <top/>
      <bottom/>
      <diagonal/>
    </border>
    <border>
      <left style="hair">
        <color auto="1"/>
      </left>
      <right style="hair">
        <color auto="1"/>
      </right>
      <top/>
      <bottom/>
      <diagonal/>
    </border>
    <border>
      <left/>
      <right/>
      <top/>
      <bottom style="double">
        <color indexed="64"/>
      </bottom>
      <diagonal/>
    </border>
    <border>
      <left style="hair">
        <color auto="1"/>
      </left>
      <right style="hair">
        <color auto="1"/>
      </right>
      <top/>
      <bottom/>
      <diagonal/>
    </border>
    <border>
      <left style="hair">
        <color indexed="64"/>
      </left>
      <right/>
      <top/>
      <bottom/>
      <diagonal/>
    </border>
    <border>
      <left style="hair">
        <color indexed="64"/>
      </left>
      <right style="thin">
        <color indexed="64"/>
      </right>
      <top/>
      <bottom/>
      <diagonal/>
    </border>
    <border>
      <left style="hair">
        <color indexed="8"/>
      </left>
      <right style="thin">
        <color indexed="8"/>
      </right>
      <top/>
      <bottom/>
      <diagonal/>
    </border>
    <border>
      <left style="hair">
        <color indexed="8"/>
      </left>
      <right style="hair">
        <color indexed="8"/>
      </right>
      <top/>
      <bottom/>
      <diagonal/>
    </border>
    <border>
      <left style="hair">
        <color indexed="8"/>
      </left>
      <right/>
      <top/>
      <bottom/>
      <diagonal/>
    </border>
    <border>
      <left style="hair">
        <color indexed="8"/>
      </left>
      <right style="thin">
        <color indexed="64"/>
      </right>
      <top/>
      <bottom/>
      <diagonal/>
    </border>
    <border>
      <left style="hair">
        <color indexed="64"/>
      </left>
      <right style="thin">
        <color theme="1"/>
      </right>
      <top/>
      <bottom/>
      <diagonal/>
    </border>
    <border>
      <left style="hair">
        <color indexed="64"/>
      </left>
      <right style="double">
        <color indexed="64"/>
      </right>
      <top/>
      <bottom/>
      <diagonal/>
    </border>
    <border>
      <left style="hair">
        <color auto="1"/>
      </left>
      <right style="hair">
        <color auto="1"/>
      </right>
      <top/>
      <bottom/>
      <diagonal/>
    </border>
    <border>
      <left style="hair">
        <color indexed="64"/>
      </left>
      <right/>
      <top/>
      <bottom/>
      <diagonal/>
    </border>
    <border>
      <left style="hair">
        <color indexed="64"/>
      </left>
      <right style="thin">
        <color indexed="64"/>
      </right>
      <top/>
      <bottom/>
      <diagonal/>
    </border>
    <border>
      <left style="hair">
        <color indexed="64"/>
      </left>
      <right style="double">
        <color indexed="64"/>
      </right>
      <top/>
      <bottom/>
      <diagonal/>
    </border>
    <border>
      <left style="hair">
        <color auto="1"/>
      </left>
      <right style="hair">
        <color auto="1"/>
      </right>
      <top/>
      <bottom/>
      <diagonal/>
    </border>
    <border>
      <left style="hair">
        <color indexed="64"/>
      </left>
      <right style="thin">
        <color indexed="64"/>
      </right>
      <top/>
      <bottom/>
      <diagonal/>
    </border>
    <border>
      <left style="hair">
        <color indexed="64"/>
      </left>
      <right/>
      <top/>
      <bottom/>
      <diagonal/>
    </border>
    <border>
      <left style="hair">
        <color indexed="64"/>
      </left>
      <right style="double">
        <color indexed="64"/>
      </right>
      <top/>
      <bottom/>
      <diagonal/>
    </border>
    <border>
      <left style="hair">
        <color indexed="8"/>
      </left>
      <right style="hair">
        <color indexed="8"/>
      </right>
      <top/>
      <bottom/>
      <diagonal/>
    </border>
    <border>
      <left style="hair">
        <color auto="1"/>
      </left>
      <right style="hair">
        <color auto="1"/>
      </right>
      <top/>
      <bottom/>
      <diagonal/>
    </border>
    <border>
      <left style="hair">
        <color indexed="64"/>
      </left>
      <right/>
      <top/>
      <bottom/>
      <diagonal/>
    </border>
    <border>
      <left style="hair">
        <color indexed="64"/>
      </left>
      <right style="thin">
        <color indexed="64"/>
      </right>
      <top/>
      <bottom/>
      <diagonal/>
    </border>
    <border>
      <left style="hair">
        <color indexed="64"/>
      </left>
      <right style="double">
        <color indexed="64"/>
      </right>
      <top/>
      <bottom/>
      <diagonal/>
    </border>
  </borders>
  <cellStyleXfs count="298">
    <xf numFmtId="0" fontId="0" fillId="0" borderId="0">
      <alignment vertical="center"/>
    </xf>
    <xf numFmtId="0" fontId="27" fillId="2"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27" fillId="3"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27" fillId="4"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27" fillId="2"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9" borderId="0" applyNumberFormat="0" applyBorder="0" applyAlignment="0" applyProtection="0">
      <alignment vertical="center"/>
    </xf>
    <xf numFmtId="0" fontId="41" fillId="18" borderId="0" applyNumberFormat="0" applyBorder="0" applyAlignment="0" applyProtection="0">
      <alignment vertical="center"/>
    </xf>
    <xf numFmtId="0" fontId="42" fillId="20"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2" borderId="0" applyNumberFormat="0" applyBorder="0" applyAlignment="0" applyProtection="0">
      <alignment vertical="center"/>
    </xf>
    <xf numFmtId="0" fontId="41" fillId="21" borderId="0" applyNumberFormat="0" applyBorder="0" applyAlignment="0" applyProtection="0">
      <alignment vertical="center"/>
    </xf>
    <xf numFmtId="0" fontId="42" fillId="23" borderId="0" applyNumberFormat="0" applyBorder="0" applyAlignment="0" applyProtection="0">
      <alignment vertical="center"/>
    </xf>
    <xf numFmtId="0" fontId="27" fillId="5"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41" fillId="26" borderId="0" applyNumberFormat="0" applyBorder="0" applyAlignment="0" applyProtection="0">
      <alignment vertical="center"/>
    </xf>
    <xf numFmtId="0" fontId="42" fillId="30" borderId="0" applyNumberFormat="0" applyBorder="0" applyAlignment="0" applyProtection="0">
      <alignment vertical="center"/>
    </xf>
    <xf numFmtId="0" fontId="27" fillId="6"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27" fillId="5"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41" fillId="36" borderId="0" applyNumberFormat="0" applyBorder="0" applyAlignment="0" applyProtection="0">
      <alignment vertical="center"/>
    </xf>
    <xf numFmtId="0" fontId="42" fillId="40" borderId="0" applyNumberFormat="0" applyBorder="0" applyAlignment="0" applyProtection="0">
      <alignment vertical="center"/>
    </xf>
    <xf numFmtId="0" fontId="27" fillId="3" borderId="0" applyNumberFormat="0" applyBorder="0" applyAlignment="0" applyProtection="0">
      <alignment vertical="center"/>
    </xf>
    <xf numFmtId="0" fontId="41" fillId="42" borderId="0" applyNumberFormat="0" applyBorder="0" applyAlignment="0" applyProtection="0">
      <alignment vertical="center"/>
    </xf>
    <xf numFmtId="0" fontId="42" fillId="43" borderId="0" applyNumberFormat="0" applyBorder="0" applyAlignment="0" applyProtection="0">
      <alignment vertical="center"/>
    </xf>
    <xf numFmtId="0" fontId="28" fillId="7" borderId="0" applyNumberFormat="0" applyBorder="0" applyAlignment="0" applyProtection="0">
      <alignment vertical="center"/>
    </xf>
    <xf numFmtId="0" fontId="41" fillId="44" borderId="0" applyNumberFormat="0" applyBorder="0" applyAlignment="0" applyProtection="0">
      <alignment vertical="center"/>
    </xf>
    <xf numFmtId="0" fontId="42" fillId="45" borderId="0" applyNumberFormat="0" applyBorder="0" applyAlignment="0" applyProtection="0">
      <alignment vertical="center"/>
    </xf>
    <xf numFmtId="0" fontId="28" fillId="47" borderId="0" applyNumberFormat="0" applyBorder="0" applyAlignment="0" applyProtection="0">
      <alignment vertical="center"/>
    </xf>
    <xf numFmtId="0" fontId="41" fillId="46" borderId="0" applyNumberFormat="0" applyBorder="0" applyAlignment="0" applyProtection="0">
      <alignment vertical="center"/>
    </xf>
    <xf numFmtId="0" fontId="42" fillId="47" borderId="0" applyNumberFormat="0" applyBorder="0" applyAlignment="0" applyProtection="0">
      <alignment vertical="center"/>
    </xf>
    <xf numFmtId="0" fontId="28" fillId="6" borderId="0" applyNumberFormat="0" applyBorder="0" applyAlignment="0" applyProtection="0">
      <alignment vertical="center"/>
    </xf>
    <xf numFmtId="0" fontId="41" fillId="48" borderId="0" applyNumberFormat="0" applyBorder="0" applyAlignment="0" applyProtection="0">
      <alignment vertical="center"/>
    </xf>
    <xf numFmtId="0" fontId="42" fillId="49" borderId="0" applyNumberFormat="0" applyBorder="0" applyAlignment="0" applyProtection="0">
      <alignment vertical="center"/>
    </xf>
    <xf numFmtId="0" fontId="28" fillId="5" borderId="0" applyNumberFormat="0" applyBorder="0" applyAlignment="0" applyProtection="0">
      <alignment vertical="center"/>
    </xf>
    <xf numFmtId="0" fontId="41" fillId="50" borderId="0" applyNumberFormat="0" applyBorder="0" applyAlignment="0" applyProtection="0">
      <alignment vertical="center"/>
    </xf>
    <xf numFmtId="0" fontId="42" fillId="51" borderId="0" applyNumberFormat="0" applyBorder="0" applyAlignment="0" applyProtection="0">
      <alignment vertical="center"/>
    </xf>
    <xf numFmtId="0" fontId="28" fillId="53" borderId="0" applyNumberFormat="0" applyBorder="0" applyAlignment="0" applyProtection="0">
      <alignment vertical="center"/>
    </xf>
    <xf numFmtId="0" fontId="41" fillId="52" borderId="0" applyNumberFormat="0" applyBorder="0" applyAlignment="0" applyProtection="0">
      <alignment vertical="center"/>
    </xf>
    <xf numFmtId="0" fontId="42" fillId="53" borderId="0" applyNumberFormat="0" applyBorder="0" applyAlignment="0" applyProtection="0">
      <alignment vertical="center"/>
    </xf>
    <xf numFmtId="0" fontId="28" fillId="3" borderId="0" applyNumberFormat="0" applyBorder="0" applyAlignment="0" applyProtection="0">
      <alignment vertical="center"/>
    </xf>
    <xf numFmtId="0" fontId="41" fillId="54" borderId="0" applyNumberFormat="0" applyBorder="0" applyAlignment="0" applyProtection="0">
      <alignment vertical="center"/>
    </xf>
    <xf numFmtId="0" fontId="42" fillId="55" borderId="0" applyNumberFormat="0" applyBorder="0" applyAlignment="0" applyProtection="0">
      <alignment vertical="center"/>
    </xf>
    <xf numFmtId="0" fontId="28" fillId="7" borderId="0" applyNumberFormat="0" applyBorder="0" applyAlignment="0" applyProtection="0">
      <alignment vertical="center"/>
    </xf>
    <xf numFmtId="0" fontId="43" fillId="56" borderId="0" applyNumberFormat="0" applyBorder="0" applyAlignment="0" applyProtection="0">
      <alignment vertical="center"/>
    </xf>
    <xf numFmtId="0" fontId="44" fillId="57" borderId="0" applyNumberFormat="0" applyBorder="0" applyAlignment="0" applyProtection="0">
      <alignment vertical="center"/>
    </xf>
    <xf numFmtId="0" fontId="28" fillId="8" borderId="0" applyNumberFormat="0" applyBorder="0" applyAlignment="0" applyProtection="0">
      <alignment vertical="center"/>
    </xf>
    <xf numFmtId="0" fontId="43" fillId="58" borderId="0" applyNumberFormat="0" applyBorder="0" applyAlignment="0" applyProtection="0">
      <alignment vertical="center"/>
    </xf>
    <xf numFmtId="0" fontId="44" fillId="59" borderId="0" applyNumberFormat="0" applyBorder="0" applyAlignment="0" applyProtection="0">
      <alignment vertical="center"/>
    </xf>
    <xf numFmtId="0" fontId="28" fillId="8" borderId="0" applyNumberFormat="0" applyBorder="0" applyAlignment="0" applyProtection="0">
      <alignment vertical="center"/>
    </xf>
    <xf numFmtId="0" fontId="43" fillId="60" borderId="0" applyNumberFormat="0" applyBorder="0" applyAlignment="0" applyProtection="0">
      <alignment vertical="center"/>
    </xf>
    <xf numFmtId="0" fontId="44" fillId="61" borderId="0" applyNumberFormat="0" applyBorder="0" applyAlignment="0" applyProtection="0">
      <alignment vertical="center"/>
    </xf>
    <xf numFmtId="0" fontId="28" fillId="9" borderId="0" applyNumberFormat="0" applyBorder="0" applyAlignment="0" applyProtection="0">
      <alignment vertical="center"/>
    </xf>
    <xf numFmtId="0" fontId="43" fillId="62" borderId="0" applyNumberFormat="0" applyBorder="0" applyAlignment="0" applyProtection="0">
      <alignment vertical="center"/>
    </xf>
    <xf numFmtId="0" fontId="44" fillId="63" borderId="0" applyNumberFormat="0" applyBorder="0" applyAlignment="0" applyProtection="0">
      <alignment vertical="center"/>
    </xf>
    <xf numFmtId="0" fontId="28" fillId="65" borderId="0" applyNumberFormat="0" applyBorder="0" applyAlignment="0" applyProtection="0">
      <alignment vertical="center"/>
    </xf>
    <xf numFmtId="0" fontId="43" fillId="64" borderId="0" applyNumberFormat="0" applyBorder="0" applyAlignment="0" applyProtection="0">
      <alignment vertical="center"/>
    </xf>
    <xf numFmtId="0" fontId="44" fillId="65" borderId="0" applyNumberFormat="0" applyBorder="0" applyAlignment="0" applyProtection="0">
      <alignment vertical="center"/>
    </xf>
    <xf numFmtId="0" fontId="28" fillId="67" borderId="0" applyNumberFormat="0" applyBorder="0" applyAlignment="0" applyProtection="0">
      <alignment vertical="center"/>
    </xf>
    <xf numFmtId="0" fontId="43" fillId="66" borderId="0" applyNumberFormat="0" applyBorder="0" applyAlignment="0" applyProtection="0">
      <alignment vertical="center"/>
    </xf>
    <xf numFmtId="0" fontId="44" fillId="67"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69" borderId="129" applyNumberFormat="0" applyAlignment="0" applyProtection="0">
      <alignment vertical="center"/>
    </xf>
    <xf numFmtId="0" fontId="47" fillId="68" borderId="129" applyNumberFormat="0" applyAlignment="0" applyProtection="0">
      <alignment vertical="center"/>
    </xf>
    <xf numFmtId="0" fontId="48" fillId="69" borderId="129" applyNumberFormat="0" applyAlignment="0" applyProtection="0">
      <alignment vertical="center"/>
    </xf>
    <xf numFmtId="0" fontId="49" fillId="71" borderId="0" applyNumberFormat="0" applyBorder="0" applyAlignment="0" applyProtection="0">
      <alignment vertical="center"/>
    </xf>
    <xf numFmtId="0" fontId="50" fillId="70" borderId="0" applyNumberFormat="0" applyBorder="0" applyAlignment="0" applyProtection="0">
      <alignment vertical="center"/>
    </xf>
    <xf numFmtId="0" fontId="50"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30" applyNumberFormat="0" applyFont="0" applyAlignment="0" applyProtection="0">
      <alignment vertical="center"/>
    </xf>
    <xf numFmtId="0" fontId="41" fillId="72" borderId="130" applyNumberFormat="0" applyFont="0" applyAlignment="0" applyProtection="0">
      <alignment vertical="center"/>
    </xf>
    <xf numFmtId="0" fontId="42" fillId="4" borderId="130" applyNumberFormat="0" applyAlignment="0" applyProtection="0">
      <alignment vertical="center"/>
    </xf>
    <xf numFmtId="0" fontId="51" fillId="0" borderId="131" applyNumberFormat="0" applyFill="0" applyAlignment="0" applyProtection="0">
      <alignment vertical="center"/>
    </xf>
    <xf numFmtId="0" fontId="52" fillId="0" borderId="131" applyNumberFormat="0" applyFill="0" applyAlignment="0" applyProtection="0">
      <alignment vertical="center"/>
    </xf>
    <xf numFmtId="0" fontId="31" fillId="74" borderId="0" applyNumberFormat="0" applyBorder="0" applyAlignment="0" applyProtection="0">
      <alignment vertical="center"/>
    </xf>
    <xf numFmtId="0" fontId="53" fillId="73" borderId="0" applyNumberFormat="0" applyBorder="0" applyAlignment="0" applyProtection="0">
      <alignment vertical="center"/>
    </xf>
    <xf numFmtId="0" fontId="53" fillId="74" borderId="0" applyNumberFormat="0" applyBorder="0" applyAlignment="0" applyProtection="0">
      <alignment vertical="center"/>
    </xf>
    <xf numFmtId="0" fontId="54" fillId="2" borderId="132" applyNumberFormat="0" applyAlignment="0" applyProtection="0">
      <alignment vertical="center"/>
    </xf>
    <xf numFmtId="0" fontId="55" fillId="75" borderId="132" applyNumberFormat="0" applyAlignment="0" applyProtection="0">
      <alignment vertical="center"/>
    </xf>
    <xf numFmtId="0" fontId="55" fillId="76" borderId="132" applyNumberFormat="0" applyAlignment="0" applyProtection="0">
      <alignment vertical="center"/>
    </xf>
    <xf numFmtId="0" fontId="3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1" applyNumberFormat="0" applyFill="0" applyAlignment="0" applyProtection="0">
      <alignment vertical="center"/>
    </xf>
    <xf numFmtId="0" fontId="59" fillId="0" borderId="133" applyNumberFormat="0" applyFill="0" applyAlignment="0" applyProtection="0">
      <alignment vertical="center"/>
    </xf>
    <xf numFmtId="0" fontId="33" fillId="0" borderId="135" applyNumberFormat="0" applyFill="0" applyAlignment="0" applyProtection="0">
      <alignment vertical="center"/>
    </xf>
    <xf numFmtId="0" fontId="33" fillId="0" borderId="136" applyNumberFormat="0" applyFill="0" applyAlignment="0" applyProtection="0">
      <alignment vertical="center"/>
    </xf>
    <xf numFmtId="0" fontId="33" fillId="0" borderId="137" applyNumberFormat="0" applyFill="0" applyAlignment="0" applyProtection="0">
      <alignment vertical="center"/>
    </xf>
    <xf numFmtId="0" fontId="33" fillId="0" borderId="138" applyNumberFormat="0" applyFill="0" applyAlignment="0" applyProtection="0">
      <alignment vertical="center"/>
    </xf>
    <xf numFmtId="0" fontId="33" fillId="0" borderId="139" applyNumberFormat="0" applyFill="0" applyAlignment="0" applyProtection="0">
      <alignment vertical="center"/>
    </xf>
    <xf numFmtId="0" fontId="60" fillId="0" borderId="134" applyNumberFormat="0" applyFill="0" applyAlignment="0" applyProtection="0">
      <alignment vertical="center"/>
    </xf>
    <xf numFmtId="0" fontId="60" fillId="0" borderId="138" applyNumberFormat="0" applyFill="0" applyAlignment="0" applyProtection="0">
      <alignment vertical="center"/>
    </xf>
    <xf numFmtId="0" fontId="34" fillId="0" borderId="2" applyNumberFormat="0" applyFill="0" applyAlignment="0" applyProtection="0">
      <alignment vertical="center"/>
    </xf>
    <xf numFmtId="0" fontId="61" fillId="0" borderId="140" applyNumberFormat="0" applyFill="0" applyAlignment="0" applyProtection="0">
      <alignment vertical="center"/>
    </xf>
    <xf numFmtId="0" fontId="3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3" applyNumberFormat="0" applyFill="0" applyAlignment="0" applyProtection="0">
      <alignment vertical="center"/>
    </xf>
    <xf numFmtId="0" fontId="62" fillId="0" borderId="141" applyNumberFormat="0" applyFill="0" applyAlignment="0" applyProtection="0">
      <alignment vertical="center"/>
    </xf>
    <xf numFmtId="0" fontId="63" fillId="0" borderId="141" applyNumberFormat="0" applyFill="0" applyAlignment="0" applyProtection="0">
      <alignment vertical="center"/>
    </xf>
    <xf numFmtId="0" fontId="64" fillId="2" borderId="142" applyNumberFormat="0" applyAlignment="0" applyProtection="0">
      <alignment vertical="center"/>
    </xf>
    <xf numFmtId="0" fontId="65" fillId="75" borderId="142" applyNumberFormat="0" applyAlignment="0" applyProtection="0">
      <alignment vertical="center"/>
    </xf>
    <xf numFmtId="0" fontId="65" fillId="76" borderId="142"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3" borderId="132" applyNumberFormat="0" applyAlignment="0" applyProtection="0">
      <alignment vertical="center"/>
    </xf>
    <xf numFmtId="0" fontId="69" fillId="77" borderId="132" applyNumberFormat="0" applyAlignment="0" applyProtection="0">
      <alignment vertical="center"/>
    </xf>
    <xf numFmtId="0" fontId="69" fillId="3" borderId="132" applyNumberFormat="0" applyAlignment="0" applyProtection="0">
      <alignment vertical="center"/>
    </xf>
    <xf numFmtId="0" fontId="1" fillId="0" borderId="0">
      <alignment vertical="center"/>
    </xf>
    <xf numFmtId="0" fontId="40" fillId="0" borderId="0"/>
    <xf numFmtId="0" fontId="36" fillId="0" borderId="0"/>
    <xf numFmtId="0" fontId="27" fillId="0" borderId="0"/>
    <xf numFmtId="0" fontId="41" fillId="0" borderId="0"/>
    <xf numFmtId="0" fontId="42" fillId="0" borderId="0"/>
    <xf numFmtId="0" fontId="1" fillId="0" borderId="0">
      <alignment vertical="center"/>
    </xf>
    <xf numFmtId="0" fontId="1" fillId="0" borderId="0">
      <alignment vertical="center"/>
    </xf>
    <xf numFmtId="0" fontId="41" fillId="0" borderId="0">
      <alignment vertical="center"/>
    </xf>
    <xf numFmtId="0" fontId="42" fillId="0" borderId="0">
      <alignment vertical="center"/>
    </xf>
    <xf numFmtId="0" fontId="1" fillId="0" borderId="0"/>
    <xf numFmtId="0" fontId="70" fillId="79" borderId="0" applyNumberFormat="0" applyBorder="0" applyAlignment="0" applyProtection="0">
      <alignment vertical="center"/>
    </xf>
    <xf numFmtId="0" fontId="71" fillId="78" borderId="0" applyNumberFormat="0" applyBorder="0" applyAlignment="0" applyProtection="0">
      <alignment vertical="center"/>
    </xf>
    <xf numFmtId="0" fontId="71" fillId="79" borderId="0" applyNumberFormat="0" applyBorder="0" applyAlignment="0" applyProtection="0">
      <alignment vertical="center"/>
    </xf>
    <xf numFmtId="0" fontId="90" fillId="0" borderId="0">
      <alignment vertical="center"/>
    </xf>
    <xf numFmtId="0" fontId="91" fillId="2" borderId="0" applyNumberFormat="0" applyBorder="0" applyAlignment="0" applyProtection="0">
      <alignment vertical="center"/>
    </xf>
    <xf numFmtId="0" fontId="84" fillId="10" borderId="0" applyNumberFormat="0" applyBorder="0" applyAlignment="0" applyProtection="0">
      <alignment vertical="center"/>
    </xf>
    <xf numFmtId="0" fontId="91" fillId="85" borderId="0" applyNumberFormat="0" applyBorder="0" applyAlignment="0" applyProtection="0">
      <alignment vertical="center"/>
    </xf>
    <xf numFmtId="0" fontId="91" fillId="3" borderId="0" applyNumberFormat="0" applyBorder="0" applyAlignment="0" applyProtection="0">
      <alignment vertical="center"/>
    </xf>
    <xf numFmtId="0" fontId="84" fillId="12" borderId="0" applyNumberFormat="0" applyBorder="0" applyAlignment="0" applyProtection="0">
      <alignment vertical="center"/>
    </xf>
    <xf numFmtId="0" fontId="91" fillId="86" borderId="0" applyNumberFormat="0" applyBorder="0" applyAlignment="0" applyProtection="0">
      <alignment vertical="center"/>
    </xf>
    <xf numFmtId="0" fontId="91" fillId="4" borderId="0" applyNumberFormat="0" applyBorder="0" applyAlignment="0" applyProtection="0">
      <alignment vertical="center"/>
    </xf>
    <xf numFmtId="0" fontId="84" fillId="14" borderId="0" applyNumberFormat="0" applyBorder="0" applyAlignment="0" applyProtection="0">
      <alignment vertical="center"/>
    </xf>
    <xf numFmtId="0" fontId="91" fillId="87" borderId="0" applyNumberFormat="0" applyBorder="0" applyAlignment="0" applyProtection="0">
      <alignment vertical="center"/>
    </xf>
    <xf numFmtId="0" fontId="91" fillId="2" borderId="0" applyNumberFormat="0" applyBorder="0" applyAlignment="0" applyProtection="0">
      <alignment vertical="center"/>
    </xf>
    <xf numFmtId="0" fontId="84" fillId="16" borderId="0" applyNumberFormat="0" applyBorder="0" applyAlignment="0" applyProtection="0">
      <alignment vertical="center"/>
    </xf>
    <xf numFmtId="0" fontId="91" fillId="88"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91" fillId="89" borderId="0" applyNumberFormat="0" applyBorder="0" applyAlignment="0" applyProtection="0">
      <alignment vertical="center"/>
    </xf>
    <xf numFmtId="0" fontId="84" fillId="18" borderId="0" applyNumberFormat="0" applyBorder="0" applyAlignment="0" applyProtection="0">
      <alignment vertical="center"/>
    </xf>
    <xf numFmtId="0" fontId="91" fillId="89" borderId="0" applyNumberFormat="0" applyBorder="0" applyAlignment="0" applyProtection="0">
      <alignment vertical="center"/>
    </xf>
    <xf numFmtId="0" fontId="91" fillId="90" borderId="0" applyNumberFormat="0" applyBorder="0" applyAlignment="0" applyProtection="0">
      <alignment vertical="center"/>
    </xf>
    <xf numFmtId="0" fontId="91" fillId="90" borderId="0" applyNumberFormat="0" applyBorder="0" applyAlignment="0" applyProtection="0">
      <alignment vertical="center"/>
    </xf>
    <xf numFmtId="0" fontId="91" fillId="90" borderId="0" applyNumberFormat="0" applyBorder="0" applyAlignment="0" applyProtection="0">
      <alignment vertical="center"/>
    </xf>
    <xf numFmtId="0" fontId="84" fillId="21" borderId="0" applyNumberFormat="0" applyBorder="0" applyAlignment="0" applyProtection="0">
      <alignment vertical="center"/>
    </xf>
    <xf numFmtId="0" fontId="91" fillId="90" borderId="0" applyNumberFormat="0" applyBorder="0" applyAlignment="0" applyProtection="0">
      <alignment vertical="center"/>
    </xf>
    <xf numFmtId="0" fontId="91" fillId="5" borderId="0" applyNumberFormat="0" applyBorder="0" applyAlignment="0" applyProtection="0">
      <alignment vertical="center"/>
    </xf>
    <xf numFmtId="0" fontId="84" fillId="24" borderId="0" applyNumberFormat="0" applyBorder="0" applyAlignment="0" applyProtection="0">
      <alignment vertical="center"/>
    </xf>
    <xf numFmtId="0" fontId="91" fillId="91"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91" fillId="92" borderId="0" applyNumberFormat="0" applyBorder="0" applyAlignment="0" applyProtection="0">
      <alignment vertical="center"/>
    </xf>
    <xf numFmtId="0" fontId="84" fillId="26" borderId="0" applyNumberFormat="0" applyBorder="0" applyAlignment="0" applyProtection="0">
      <alignment vertical="center"/>
    </xf>
    <xf numFmtId="0" fontId="91" fillId="92" borderId="0" applyNumberFormat="0" applyBorder="0" applyAlignment="0" applyProtection="0">
      <alignment vertical="center"/>
    </xf>
    <xf numFmtId="0" fontId="91" fillId="6" borderId="0" applyNumberFormat="0" applyBorder="0" applyAlignment="0" applyProtection="0">
      <alignment vertical="center"/>
    </xf>
    <xf numFmtId="0" fontId="84" fillId="32" borderId="0" applyNumberFormat="0" applyBorder="0" applyAlignment="0" applyProtection="0">
      <alignment vertical="center"/>
    </xf>
    <xf numFmtId="0" fontId="91" fillId="93" borderId="0" applyNumberFormat="0" applyBorder="0" applyAlignment="0" applyProtection="0">
      <alignment vertical="center"/>
    </xf>
    <xf numFmtId="0" fontId="91" fillId="5" borderId="0" applyNumberFormat="0" applyBorder="0" applyAlignment="0" applyProtection="0">
      <alignment vertical="center"/>
    </xf>
    <xf numFmtId="0" fontId="84" fillId="34" borderId="0" applyNumberFormat="0" applyBorder="0" applyAlignment="0" applyProtection="0">
      <alignment vertical="center"/>
    </xf>
    <xf numFmtId="0" fontId="91" fillId="94"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91" fillId="95" borderId="0" applyNumberFormat="0" applyBorder="0" applyAlignment="0" applyProtection="0">
      <alignment vertical="center"/>
    </xf>
    <xf numFmtId="0" fontId="84" fillId="36" borderId="0" applyNumberFormat="0" applyBorder="0" applyAlignment="0" applyProtection="0">
      <alignment vertical="center"/>
    </xf>
    <xf numFmtId="0" fontId="91" fillId="95" borderId="0" applyNumberFormat="0" applyBorder="0" applyAlignment="0" applyProtection="0">
      <alignment vertical="center"/>
    </xf>
    <xf numFmtId="0" fontId="91" fillId="3" borderId="0" applyNumberFormat="0" applyBorder="0" applyAlignment="0" applyProtection="0">
      <alignment vertical="center"/>
    </xf>
    <xf numFmtId="0" fontId="84" fillId="42" borderId="0" applyNumberFormat="0" applyBorder="0" applyAlignment="0" applyProtection="0">
      <alignment vertical="center"/>
    </xf>
    <xf numFmtId="0" fontId="91" fillId="96" borderId="0" applyNumberFormat="0" applyBorder="0" applyAlignment="0" applyProtection="0">
      <alignment vertical="center"/>
    </xf>
    <xf numFmtId="0" fontId="92" fillId="7" borderId="0" applyNumberFormat="0" applyBorder="0" applyAlignment="0" applyProtection="0">
      <alignment vertical="center"/>
    </xf>
    <xf numFmtId="0" fontId="84" fillId="44" borderId="0" applyNumberFormat="0" applyBorder="0" applyAlignment="0" applyProtection="0">
      <alignment vertical="center"/>
    </xf>
    <xf numFmtId="0" fontId="91" fillId="45" borderId="0" applyNumberFormat="0" applyBorder="0" applyAlignment="0" applyProtection="0">
      <alignment vertical="center"/>
    </xf>
    <xf numFmtId="0" fontId="92" fillId="47" borderId="0" applyNumberFormat="0" applyBorder="0" applyAlignment="0" applyProtection="0">
      <alignment vertical="center"/>
    </xf>
    <xf numFmtId="0" fontId="84" fillId="46" borderId="0" applyNumberFormat="0" applyBorder="0" applyAlignment="0" applyProtection="0">
      <alignment vertical="center"/>
    </xf>
    <xf numFmtId="0" fontId="91" fillId="47" borderId="0" applyNumberFormat="0" applyBorder="0" applyAlignment="0" applyProtection="0">
      <alignment vertical="center"/>
    </xf>
    <xf numFmtId="0" fontId="92" fillId="6" borderId="0" applyNumberFormat="0" applyBorder="0" applyAlignment="0" applyProtection="0">
      <alignment vertical="center"/>
    </xf>
    <xf numFmtId="0" fontId="84" fillId="48" borderId="0" applyNumberFormat="0" applyBorder="0" applyAlignment="0" applyProtection="0">
      <alignment vertical="center"/>
    </xf>
    <xf numFmtId="0" fontId="91" fillId="49" borderId="0" applyNumberFormat="0" applyBorder="0" applyAlignment="0" applyProtection="0">
      <alignment vertical="center"/>
    </xf>
    <xf numFmtId="0" fontId="92" fillId="5" borderId="0" applyNumberFormat="0" applyBorder="0" applyAlignment="0" applyProtection="0">
      <alignment vertical="center"/>
    </xf>
    <xf numFmtId="0" fontId="84" fillId="50" borderId="0" applyNumberFormat="0" applyBorder="0" applyAlignment="0" applyProtection="0">
      <alignment vertical="center"/>
    </xf>
    <xf numFmtId="0" fontId="91" fillId="51" borderId="0" applyNumberFormat="0" applyBorder="0" applyAlignment="0" applyProtection="0">
      <alignment vertical="center"/>
    </xf>
    <xf numFmtId="0" fontId="92" fillId="53" borderId="0" applyNumberFormat="0" applyBorder="0" applyAlignment="0" applyProtection="0">
      <alignment vertical="center"/>
    </xf>
    <xf numFmtId="0" fontId="84" fillId="52" borderId="0" applyNumberFormat="0" applyBorder="0" applyAlignment="0" applyProtection="0">
      <alignment vertical="center"/>
    </xf>
    <xf numFmtId="0" fontId="91" fillId="53" borderId="0" applyNumberFormat="0" applyBorder="0" applyAlignment="0" applyProtection="0">
      <alignment vertical="center"/>
    </xf>
    <xf numFmtId="0" fontId="92" fillId="3" borderId="0" applyNumberFormat="0" applyBorder="0" applyAlignment="0" applyProtection="0">
      <alignment vertical="center"/>
    </xf>
    <xf numFmtId="0" fontId="84" fillId="54" borderId="0" applyNumberFormat="0" applyBorder="0" applyAlignment="0" applyProtection="0">
      <alignment vertical="center"/>
    </xf>
    <xf numFmtId="0" fontId="91" fillId="55" borderId="0" applyNumberFormat="0" applyBorder="0" applyAlignment="0" applyProtection="0">
      <alignment vertical="center"/>
    </xf>
    <xf numFmtId="0" fontId="93" fillId="71" borderId="0" applyNumberFormat="0" applyBorder="0" applyAlignment="0" applyProtection="0">
      <alignment vertical="center"/>
    </xf>
    <xf numFmtId="0" fontId="94" fillId="70" borderId="0" applyNumberFormat="0" applyBorder="0" applyAlignment="0" applyProtection="0">
      <alignment vertical="center"/>
    </xf>
    <xf numFmtId="0" fontId="94" fillId="71" borderId="0" applyNumberFormat="0" applyBorder="0" applyAlignment="0" applyProtection="0">
      <alignment vertical="center"/>
    </xf>
    <xf numFmtId="0" fontId="92" fillId="7" borderId="0" applyNumberFormat="0" applyBorder="0" applyAlignment="0" applyProtection="0">
      <alignment vertical="center"/>
    </xf>
    <xf numFmtId="0" fontId="95" fillId="56" borderId="0" applyNumberFormat="0" applyBorder="0" applyAlignment="0" applyProtection="0">
      <alignment vertical="center"/>
    </xf>
    <xf numFmtId="0" fontId="92" fillId="57" borderId="0" applyNumberFormat="0" applyBorder="0" applyAlignment="0" applyProtection="0">
      <alignment vertical="center"/>
    </xf>
    <xf numFmtId="0" fontId="92" fillId="8" borderId="0" applyNumberFormat="0" applyBorder="0" applyAlignment="0" applyProtection="0">
      <alignment vertical="center"/>
    </xf>
    <xf numFmtId="0" fontId="95" fillId="58" borderId="0" applyNumberFormat="0" applyBorder="0" applyAlignment="0" applyProtection="0">
      <alignment vertical="center"/>
    </xf>
    <xf numFmtId="0" fontId="92" fillId="59" borderId="0" applyNumberFormat="0" applyBorder="0" applyAlignment="0" applyProtection="0">
      <alignment vertical="center"/>
    </xf>
    <xf numFmtId="0" fontId="92" fillId="8" borderId="0" applyNumberFormat="0" applyBorder="0" applyAlignment="0" applyProtection="0">
      <alignment vertical="center"/>
    </xf>
    <xf numFmtId="0" fontId="95" fillId="60" borderId="0" applyNumberFormat="0" applyBorder="0" applyAlignment="0" applyProtection="0">
      <alignment vertical="center"/>
    </xf>
    <xf numFmtId="0" fontId="92" fillId="61" borderId="0" applyNumberFormat="0" applyBorder="0" applyAlignment="0" applyProtection="0">
      <alignment vertical="center"/>
    </xf>
    <xf numFmtId="0" fontId="92" fillId="9" borderId="0" applyNumberFormat="0" applyBorder="0" applyAlignment="0" applyProtection="0">
      <alignment vertical="center"/>
    </xf>
    <xf numFmtId="0" fontId="95" fillId="62" borderId="0" applyNumberFormat="0" applyBorder="0" applyAlignment="0" applyProtection="0">
      <alignment vertical="center"/>
    </xf>
    <xf numFmtId="0" fontId="92" fillId="63" borderId="0" applyNumberFormat="0" applyBorder="0" applyAlignment="0" applyProtection="0">
      <alignment vertical="center"/>
    </xf>
    <xf numFmtId="0" fontId="92" fillId="65" borderId="0" applyNumberFormat="0" applyBorder="0" applyAlignment="0" applyProtection="0">
      <alignment vertical="center"/>
    </xf>
    <xf numFmtId="0" fontId="95" fillId="64" borderId="0" applyNumberFormat="0" applyBorder="0" applyAlignment="0" applyProtection="0">
      <alignment vertical="center"/>
    </xf>
    <xf numFmtId="0" fontId="92" fillId="65" borderId="0" applyNumberFormat="0" applyBorder="0" applyAlignment="0" applyProtection="0">
      <alignment vertical="center"/>
    </xf>
    <xf numFmtId="0" fontId="92" fillId="67" borderId="0" applyNumberFormat="0" applyBorder="0" applyAlignment="0" applyProtection="0">
      <alignment vertical="center"/>
    </xf>
    <xf numFmtId="0" fontId="95" fillId="66" borderId="0" applyNumberFormat="0" applyBorder="0" applyAlignment="0" applyProtection="0">
      <alignment vertical="center"/>
    </xf>
    <xf numFmtId="0" fontId="92" fillId="67" borderId="0" applyNumberFormat="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69" borderId="129" applyNumberFormat="0" applyAlignment="0" applyProtection="0">
      <alignment vertical="center"/>
    </xf>
    <xf numFmtId="0" fontId="99" fillId="68" borderId="129" applyNumberFormat="0" applyAlignment="0" applyProtection="0">
      <alignment vertical="center"/>
    </xf>
    <xf numFmtId="0" fontId="98" fillId="69" borderId="129" applyNumberFormat="0" applyAlignment="0" applyProtection="0">
      <alignment vertical="center"/>
    </xf>
    <xf numFmtId="0" fontId="90" fillId="4" borderId="130" applyNumberFormat="0" applyFont="0" applyAlignment="0" applyProtection="0">
      <alignment vertical="center"/>
    </xf>
    <xf numFmtId="0" fontId="84" fillId="72" borderId="130" applyNumberFormat="0" applyFont="0" applyAlignment="0" applyProtection="0">
      <alignment vertical="center"/>
    </xf>
    <xf numFmtId="0" fontId="91" fillId="4" borderId="130" applyNumberFormat="0" applyAlignment="0" applyProtection="0">
      <alignment vertical="center"/>
    </xf>
    <xf numFmtId="0" fontId="100" fillId="0" borderId="131" applyNumberFormat="0" applyFill="0" applyAlignment="0" applyProtection="0">
      <alignment vertical="center"/>
    </xf>
    <xf numFmtId="0" fontId="100" fillId="0" borderId="131" applyNumberFormat="0" applyFill="0" applyAlignment="0" applyProtection="0">
      <alignment vertical="center"/>
    </xf>
    <xf numFmtId="0" fontId="101" fillId="3" borderId="132" applyNumberFormat="0" applyAlignment="0" applyProtection="0">
      <alignment vertical="center"/>
    </xf>
    <xf numFmtId="0" fontId="101" fillId="77" borderId="132" applyNumberFormat="0" applyAlignment="0" applyProtection="0">
      <alignment vertical="center"/>
    </xf>
    <xf numFmtId="0" fontId="101" fillId="3" borderId="132" applyNumberFormat="0" applyAlignment="0" applyProtection="0">
      <alignment vertical="center"/>
    </xf>
    <xf numFmtId="0" fontId="102" fillId="2" borderId="142" applyNumberFormat="0" applyAlignment="0" applyProtection="0">
      <alignment vertical="center"/>
    </xf>
    <xf numFmtId="0" fontId="102" fillId="75" borderId="142" applyNumberFormat="0" applyAlignment="0" applyProtection="0">
      <alignment vertical="center"/>
    </xf>
    <xf numFmtId="0" fontId="102" fillId="76" borderId="142" applyNumberFormat="0" applyAlignment="0" applyProtection="0">
      <alignment vertical="center"/>
    </xf>
    <xf numFmtId="0" fontId="103" fillId="74" borderId="0" applyNumberFormat="0" applyBorder="0" applyAlignment="0" applyProtection="0">
      <alignment vertical="center"/>
    </xf>
    <xf numFmtId="0" fontId="104" fillId="73" borderId="0" applyNumberFormat="0" applyBorder="0" applyAlignment="0" applyProtection="0">
      <alignment vertical="center"/>
    </xf>
    <xf numFmtId="0" fontId="104" fillId="74" borderId="0" applyNumberFormat="0" applyBorder="0" applyAlignment="0" applyProtection="0">
      <alignment vertical="center"/>
    </xf>
    <xf numFmtId="38" fontId="90" fillId="0" borderId="0" applyFont="0" applyFill="0" applyBorder="0" applyAlignment="0" applyProtection="0">
      <alignment vertical="center"/>
    </xf>
    <xf numFmtId="0" fontId="90" fillId="0" borderId="0">
      <alignment vertical="center"/>
    </xf>
    <xf numFmtId="0" fontId="84" fillId="0" borderId="0"/>
    <xf numFmtId="0" fontId="91" fillId="0" borderId="0"/>
    <xf numFmtId="0" fontId="91" fillId="0" borderId="0"/>
    <xf numFmtId="0" fontId="84" fillId="0" borderId="0"/>
    <xf numFmtId="0" fontId="91" fillId="0" borderId="0"/>
    <xf numFmtId="0" fontId="90" fillId="0" borderId="0">
      <alignment vertical="center"/>
    </xf>
    <xf numFmtId="0" fontId="90" fillId="0" borderId="0">
      <alignment vertical="center"/>
    </xf>
    <xf numFmtId="0" fontId="84" fillId="0" borderId="0">
      <alignment vertical="center"/>
    </xf>
    <xf numFmtId="0" fontId="91" fillId="0" borderId="0">
      <alignment vertical="center"/>
    </xf>
    <xf numFmtId="0" fontId="105" fillId="79" borderId="0" applyNumberFormat="0" applyBorder="0" applyAlignment="0" applyProtection="0">
      <alignment vertical="center"/>
    </xf>
    <xf numFmtId="0" fontId="105" fillId="78" borderId="0" applyNumberFormat="0" applyBorder="0" applyAlignment="0" applyProtection="0">
      <alignment vertical="center"/>
    </xf>
    <xf numFmtId="0" fontId="105" fillId="79" borderId="0" applyNumberFormat="0" applyBorder="0" applyAlignment="0" applyProtection="0">
      <alignment vertical="center"/>
    </xf>
    <xf numFmtId="0" fontId="106" fillId="0" borderId="1" applyNumberFormat="0" applyFill="0" applyAlignment="0" applyProtection="0">
      <alignment vertical="center"/>
    </xf>
    <xf numFmtId="0" fontId="107" fillId="0" borderId="133"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8" fillId="0" borderId="134" applyNumberFormat="0" applyFill="0" applyAlignment="0" applyProtection="0">
      <alignment vertical="center"/>
    </xf>
    <xf numFmtId="0" fontId="109" fillId="0" borderId="134" applyNumberFormat="0" applyFill="0" applyAlignment="0" applyProtection="0">
      <alignment vertical="center"/>
    </xf>
    <xf numFmtId="0" fontId="109" fillId="0" borderId="134" applyNumberFormat="0" applyFill="0" applyAlignment="0" applyProtection="0">
      <alignment vertical="center"/>
    </xf>
    <xf numFmtId="0" fontId="110" fillId="0" borderId="2" applyNumberFormat="0" applyFill="0" applyAlignment="0" applyProtection="0">
      <alignment vertical="center"/>
    </xf>
    <xf numFmtId="0" fontId="111" fillId="0" borderId="140" applyNumberFormat="0" applyFill="0" applyAlignment="0" applyProtection="0">
      <alignment vertical="center"/>
    </xf>
    <xf numFmtId="0" fontId="110"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2" fillId="2" borderId="132" applyNumberFormat="0" applyAlignment="0" applyProtection="0">
      <alignment vertical="center"/>
    </xf>
    <xf numFmtId="0" fontId="112" fillId="75" borderId="132" applyNumberFormat="0" applyAlignment="0" applyProtection="0">
      <alignment vertical="center"/>
    </xf>
    <xf numFmtId="0" fontId="112" fillId="76" borderId="132" applyNumberFormat="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6" fillId="0" borderId="3" applyNumberFormat="0" applyFill="0" applyAlignment="0" applyProtection="0">
      <alignment vertical="center"/>
    </xf>
    <xf numFmtId="0" fontId="117" fillId="0" borderId="141" applyNumberFormat="0" applyFill="0" applyAlignment="0" applyProtection="0">
      <alignment vertical="center"/>
    </xf>
    <xf numFmtId="0" fontId="116" fillId="0" borderId="141" applyNumberFormat="0" applyFill="0" applyAlignment="0" applyProtection="0">
      <alignment vertical="center"/>
    </xf>
    <xf numFmtId="38" fontId="90" fillId="0" borderId="0" applyFont="0" applyFill="0" applyBorder="0" applyAlignment="0" applyProtection="0">
      <alignment vertical="center"/>
    </xf>
  </cellStyleXfs>
  <cellXfs count="2763">
    <xf numFmtId="0" fontId="0" fillId="0" borderId="0" xfId="0">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5" xfId="0" applyFont="1" applyBorder="1">
      <alignment vertical="center"/>
    </xf>
    <xf numFmtId="0" fontId="13" fillId="0" borderId="16" xfId="0" applyFont="1" applyBorder="1" applyAlignment="1">
      <alignment horizontal="lef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0"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0" fontId="9" fillId="0" borderId="22" xfId="0" applyFont="1" applyBorder="1">
      <alignment vertical="center"/>
    </xf>
    <xf numFmtId="0" fontId="9" fillId="0" borderId="24" xfId="0" applyFont="1" applyBorder="1">
      <alignment vertical="center"/>
    </xf>
    <xf numFmtId="0" fontId="9" fillId="0" borderId="25" xfId="0" applyFont="1" applyBorder="1" applyAlignment="1">
      <alignment horizontal="center" shrinkToFit="1"/>
    </xf>
    <xf numFmtId="0" fontId="6" fillId="0" borderId="6" xfId="0" applyFont="1" applyBorder="1" applyAlignment="1">
      <alignment horizontal="center" vertical="top" shrinkToFit="1"/>
    </xf>
    <xf numFmtId="0" fontId="9" fillId="0" borderId="26" xfId="0" applyFont="1" applyBorder="1" applyAlignment="1">
      <alignment horizont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7" xfId="0" applyNumberFormat="1" applyFont="1" applyBorder="1" applyAlignment="1">
      <alignment horizontal="center" vertical="center" shrinkToFit="1"/>
    </xf>
    <xf numFmtId="0" fontId="16" fillId="0" borderId="0" xfId="0" applyFont="1">
      <alignment vertical="center"/>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13" fillId="0" borderId="0" xfId="0" applyFont="1" applyAlignment="1">
      <alignment horizontal="left" vertical="center"/>
    </xf>
    <xf numFmtId="0" fontId="9" fillId="0" borderId="31" xfId="0" applyFont="1" applyBorder="1" applyAlignment="1">
      <alignment horizontal="right" vertical="center"/>
    </xf>
    <xf numFmtId="0" fontId="9" fillId="0" borderId="33"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0" fontId="12" fillId="0" borderId="34" xfId="0" applyFont="1" applyBorder="1" applyAlignment="1">
      <alignment horizontal="right" vertical="center"/>
    </xf>
    <xf numFmtId="0" fontId="12" fillId="0" borderId="35" xfId="0" applyFont="1" applyBorder="1" applyAlignment="1">
      <alignment horizontal="right" vertical="center"/>
    </xf>
    <xf numFmtId="0" fontId="9" fillId="0" borderId="32" xfId="0" applyFont="1" applyBorder="1">
      <alignment vertical="center"/>
    </xf>
    <xf numFmtId="0" fontId="12" fillId="0" borderId="36" xfId="0" applyFont="1" applyBorder="1" applyAlignment="1">
      <alignment horizontal="right" vertical="center"/>
    </xf>
    <xf numFmtId="0" fontId="9" fillId="0" borderId="37" xfId="0" applyFont="1" applyBorder="1">
      <alignment vertical="center"/>
    </xf>
    <xf numFmtId="0" fontId="9" fillId="0" borderId="38" xfId="0" applyFont="1" applyBorder="1">
      <alignment vertical="center"/>
    </xf>
    <xf numFmtId="0" fontId="12" fillId="0" borderId="39" xfId="0" applyFont="1" applyBorder="1" applyAlignment="1">
      <alignment horizontal="right" vertical="center"/>
    </xf>
    <xf numFmtId="178"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8" fillId="0" borderId="0" xfId="0" applyFont="1" applyAlignment="1">
      <alignment vertical="top"/>
    </xf>
    <xf numFmtId="0" fontId="12" fillId="0" borderId="40" xfId="0" applyFont="1" applyBorder="1" applyAlignment="1">
      <alignment horizontal="right" vertical="center"/>
    </xf>
    <xf numFmtId="186" fontId="12" fillId="0" borderId="34" xfId="0" applyNumberFormat="1" applyFont="1" applyBorder="1">
      <alignment vertical="center"/>
    </xf>
    <xf numFmtId="0" fontId="12" fillId="0" borderId="35" xfId="0" applyFont="1" applyBorder="1" applyAlignment="1">
      <alignment horizontal="center" vertical="center"/>
    </xf>
    <xf numFmtId="185" fontId="12" fillId="0" borderId="35" xfId="0" applyNumberFormat="1" applyFont="1" applyBorder="1" applyAlignment="1">
      <alignment horizontal="right" vertical="center"/>
    </xf>
    <xf numFmtId="0" fontId="12" fillId="0" borderId="44" xfId="0" applyFont="1" applyBorder="1" applyAlignment="1">
      <alignment horizontal="right" vertical="center"/>
    </xf>
    <xf numFmtId="55" fontId="20" fillId="2" borderId="0" xfId="0" applyNumberFormat="1" applyFont="1" applyFill="1" applyAlignment="1">
      <alignment horizontal="center" vertical="center"/>
    </xf>
    <xf numFmtId="0" fontId="21" fillId="2" borderId="0" xfId="0" applyFont="1" applyFill="1" applyAlignment="1">
      <alignment horizontal="center" vertical="center"/>
    </xf>
    <xf numFmtId="0" fontId="16" fillId="0" borderId="0" xfId="0" applyFont="1" applyAlignment="1">
      <alignment horizontal="right" vertical="center"/>
    </xf>
    <xf numFmtId="177" fontId="6" fillId="0" borderId="0" xfId="0" applyNumberFormat="1" applyFont="1">
      <alignment vertical="center"/>
    </xf>
    <xf numFmtId="0" fontId="18" fillId="0" borderId="0" xfId="0" applyFont="1" applyAlignment="1">
      <alignment horizontal="left" vertical="top"/>
    </xf>
    <xf numFmtId="0" fontId="22" fillId="2" borderId="0" xfId="0" applyFont="1" applyFill="1" applyAlignment="1">
      <alignment horizontal="center" vertical="center"/>
    </xf>
    <xf numFmtId="58" fontId="4" fillId="0" borderId="30" xfId="0" applyNumberFormat="1" applyFont="1" applyBorder="1" applyAlignment="1">
      <alignment horizontal="distributed" vertical="center" justifyLastLine="1"/>
    </xf>
    <xf numFmtId="0" fontId="15" fillId="0" borderId="30"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23" fillId="0" borderId="0" xfId="0" applyFont="1">
      <alignment vertical="center"/>
    </xf>
    <xf numFmtId="0" fontId="24" fillId="0" borderId="0" xfId="0" applyFont="1">
      <alignment vertical="center"/>
    </xf>
    <xf numFmtId="0" fontId="12" fillId="0" borderId="50" xfId="0" applyFont="1" applyBorder="1" applyAlignment="1">
      <alignment horizontal="right" vertical="center"/>
    </xf>
    <xf numFmtId="0" fontId="6" fillId="0" borderId="39" xfId="146" applyFont="1" applyBorder="1" applyAlignment="1">
      <alignment horizontal="right" vertical="center"/>
    </xf>
    <xf numFmtId="0" fontId="6" fillId="0" borderId="50" xfId="146" applyFont="1" applyBorder="1" applyAlignment="1">
      <alignment horizontal="right" vertical="center"/>
    </xf>
    <xf numFmtId="0" fontId="17" fillId="0" borderId="0" xfId="0" applyFont="1">
      <alignment vertical="center"/>
    </xf>
    <xf numFmtId="177" fontId="11" fillId="0" borderId="15" xfId="0" applyNumberFormat="1" applyFont="1" applyBorder="1" applyAlignment="1">
      <alignment horizontal="right" vertical="center"/>
    </xf>
    <xf numFmtId="0" fontId="9" fillId="0" borderId="37"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7" fontId="11" fillId="0" borderId="47"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1" xfId="0" applyNumberFormat="1" applyFont="1" applyBorder="1" applyAlignment="1" applyProtection="1">
      <alignment horizontal="right" vertical="center"/>
      <protection locked="0"/>
    </xf>
    <xf numFmtId="177" fontId="11" fillId="0" borderId="51" xfId="0" applyNumberFormat="1" applyFont="1" applyBorder="1" applyAlignment="1">
      <alignment horizontal="right" vertical="center"/>
    </xf>
    <xf numFmtId="0" fontId="11" fillId="0" borderId="47" xfId="0" applyFont="1" applyBorder="1" applyAlignment="1">
      <alignment horizontal="right" vertical="center" justifyLastLine="1"/>
    </xf>
    <xf numFmtId="182" fontId="12" fillId="0" borderId="28" xfId="0" applyNumberFormat="1" applyFont="1" applyBorder="1" applyAlignment="1">
      <alignment horizontal="right" vertical="center"/>
    </xf>
    <xf numFmtId="183" fontId="12" fillId="0" borderId="18" xfId="0" applyNumberFormat="1" applyFont="1" applyBorder="1" applyAlignment="1">
      <alignment horizontal="right" vertical="center"/>
    </xf>
    <xf numFmtId="182" fontId="12" fillId="0" borderId="18" xfId="0" applyNumberFormat="1" applyFont="1" applyBorder="1" applyAlignment="1">
      <alignment horizontal="right" vertical="center"/>
    </xf>
    <xf numFmtId="185" fontId="12" fillId="0" borderId="18" xfId="0" applyNumberFormat="1" applyFont="1" applyBorder="1" applyAlignment="1">
      <alignment horizontal="right" vertical="center"/>
    </xf>
    <xf numFmtId="0" fontId="12" fillId="0" borderId="18" xfId="0" applyFont="1" applyBorder="1" applyAlignment="1">
      <alignment horizontal="right" vertical="center"/>
    </xf>
    <xf numFmtId="0" fontId="12" fillId="0" borderId="23" xfId="0" applyFont="1" applyBorder="1" applyAlignment="1">
      <alignment horizontal="right" vertical="center"/>
    </xf>
    <xf numFmtId="0" fontId="12" fillId="0" borderId="28" xfId="0" applyFont="1" applyBorder="1" applyAlignment="1">
      <alignment horizontal="right" vertical="center"/>
    </xf>
    <xf numFmtId="185" fontId="12" fillId="0" borderId="19" xfId="0" applyNumberFormat="1" applyFont="1" applyBorder="1" applyAlignment="1">
      <alignment horizontal="right" vertical="center"/>
    </xf>
    <xf numFmtId="185" fontId="12" fillId="0" borderId="23" xfId="0" applyNumberFormat="1" applyFont="1" applyBorder="1" applyAlignment="1">
      <alignment horizontal="right" vertical="center"/>
    </xf>
    <xf numFmtId="0" fontId="12" fillId="0" borderId="54" xfId="0" applyFont="1" applyBorder="1" applyAlignment="1">
      <alignment horizontal="right" vertical="center"/>
    </xf>
    <xf numFmtId="0" fontId="9" fillId="0" borderId="55" xfId="0" applyFont="1" applyBorder="1">
      <alignment vertical="center"/>
    </xf>
    <xf numFmtId="182" fontId="9" fillId="0" borderId="55" xfId="0" applyNumberFormat="1" applyFont="1" applyBorder="1">
      <alignment vertical="center"/>
    </xf>
    <xf numFmtId="182" fontId="12" fillId="0" borderId="54" xfId="0" applyNumberFormat="1" applyFont="1" applyBorder="1" applyAlignment="1">
      <alignment horizontal="right" vertical="center"/>
    </xf>
    <xf numFmtId="0" fontId="5" fillId="0" borderId="0" xfId="0" applyFont="1">
      <alignment vertical="center"/>
    </xf>
    <xf numFmtId="0" fontId="25" fillId="0" borderId="10" xfId="0" applyFont="1" applyBorder="1" applyAlignment="1">
      <alignment horizontal="center" vertical="center" wrapText="1" shrinkToFit="1"/>
    </xf>
    <xf numFmtId="0" fontId="25" fillId="0" borderId="27" xfId="0" applyFont="1" applyBorder="1" applyAlignment="1">
      <alignment horizontal="center" vertical="center" wrapText="1"/>
    </xf>
    <xf numFmtId="182" fontId="25" fillId="0" borderId="5" xfId="0" applyNumberFormat="1" applyFont="1" applyBorder="1" applyAlignment="1">
      <alignment horizontal="center" vertical="center" wrapText="1" shrinkToFit="1"/>
    </xf>
    <xf numFmtId="178" fontId="11" fillId="2" borderId="4" xfId="0" applyNumberFormat="1" applyFont="1" applyFill="1" applyBorder="1" applyAlignment="1" applyProtection="1">
      <alignment horizontal="right" vertical="center"/>
      <protection locked="0"/>
    </xf>
    <xf numFmtId="177" fontId="11" fillId="2" borderId="47" xfId="0" applyNumberFormat="1" applyFont="1" applyFill="1" applyBorder="1" applyAlignment="1" applyProtection="1">
      <alignment horizontal="right" vertical="center"/>
      <protection locked="0"/>
    </xf>
    <xf numFmtId="177" fontId="11" fillId="2" borderId="4" xfId="0" applyNumberFormat="1" applyFont="1" applyFill="1" applyBorder="1" applyAlignment="1" applyProtection="1">
      <alignment horizontal="right" vertical="center"/>
      <protection locked="0"/>
    </xf>
    <xf numFmtId="177" fontId="11" fillId="2" borderId="51" xfId="0" applyNumberFormat="1" applyFont="1" applyFill="1" applyBorder="1" applyAlignment="1" applyProtection="1">
      <alignment horizontal="right" vertical="center"/>
      <protection locked="0"/>
    </xf>
    <xf numFmtId="177" fontId="11" fillId="2" borderId="47"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58" xfId="0" applyNumberFormat="1" applyFont="1" applyFill="1" applyBorder="1" applyAlignment="1" applyProtection="1">
      <alignment horizontal="right" vertical="center"/>
      <protection locked="0"/>
    </xf>
    <xf numFmtId="178" fontId="11" fillId="2" borderId="51"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15" xfId="0" applyNumberFormat="1" applyFont="1" applyFill="1" applyBorder="1" applyAlignment="1">
      <alignment horizontal="right" vertical="center"/>
    </xf>
    <xf numFmtId="178" fontId="11" fillId="2" borderId="53" xfId="0" applyNumberFormat="1" applyFont="1" applyFill="1" applyBorder="1" applyAlignment="1" applyProtection="1">
      <alignment horizontal="right" vertical="center"/>
      <protection locked="0"/>
    </xf>
    <xf numFmtId="179" fontId="11" fillId="2" borderId="4" xfId="136" applyNumberFormat="1" applyFont="1" applyFill="1" applyBorder="1" applyAlignment="1">
      <alignment horizontal="right" vertical="center"/>
    </xf>
    <xf numFmtId="177" fontId="11" fillId="2" borderId="51"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7" fontId="11" fillId="2" borderId="47"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0" fontId="11" fillId="2" borderId="47" xfId="0" applyFont="1" applyFill="1" applyBorder="1" applyAlignment="1">
      <alignment horizontal="right" vertical="center" justifyLastLine="1"/>
    </xf>
    <xf numFmtId="177" fontId="11" fillId="2" borderId="53"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8" fontId="11" fillId="2" borderId="47" xfId="0" applyNumberFormat="1" applyFont="1" applyFill="1" applyBorder="1" applyAlignment="1">
      <alignment horizontal="right" vertical="center"/>
    </xf>
    <xf numFmtId="177" fontId="11" fillId="2" borderId="58" xfId="0" applyNumberFormat="1" applyFont="1" applyFill="1" applyBorder="1" applyAlignment="1">
      <alignment horizontal="right" vertical="center"/>
    </xf>
    <xf numFmtId="185" fontId="12" fillId="0" borderId="34" xfId="0" applyNumberFormat="1" applyFont="1" applyBorder="1" applyAlignment="1">
      <alignment horizontal="right" vertical="center"/>
    </xf>
    <xf numFmtId="185" fontId="12" fillId="0" borderId="59" xfId="0" applyNumberFormat="1" applyFont="1" applyBorder="1" applyAlignment="1">
      <alignment horizontal="right" vertical="center"/>
    </xf>
    <xf numFmtId="178" fontId="11" fillId="0" borderId="51" xfId="0" applyNumberFormat="1" applyFont="1" applyBorder="1" applyAlignment="1" applyProtection="1">
      <alignment horizontal="right" vertical="center"/>
      <protection locked="0"/>
    </xf>
    <xf numFmtId="178" fontId="11" fillId="0" borderId="58" xfId="0" applyNumberFormat="1" applyFont="1" applyBorder="1" applyAlignment="1" applyProtection="1">
      <alignment horizontal="right" vertical="center"/>
      <protection locked="0"/>
    </xf>
    <xf numFmtId="0" fontId="9" fillId="5" borderId="15" xfId="0" applyFont="1" applyFill="1" applyBorder="1" applyAlignment="1">
      <alignment horizontal="center" vertical="center"/>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0" xfId="0" applyNumberFormat="1" applyFont="1" applyFill="1" applyBorder="1" applyAlignment="1" applyProtection="1">
      <alignment horizontal="right" vertical="center"/>
      <protection locked="0"/>
    </xf>
    <xf numFmtId="178" fontId="11" fillId="5" borderId="25" xfId="0" applyNumberFormat="1" applyFont="1" applyFill="1" applyBorder="1" applyAlignment="1" applyProtection="1">
      <alignment horizontal="right" vertical="center"/>
      <protection locked="0"/>
    </xf>
    <xf numFmtId="177" fontId="11" fillId="5" borderId="47" xfId="0" applyNumberFormat="1" applyFont="1" applyFill="1" applyBorder="1" applyAlignment="1" applyProtection="1">
      <alignment horizontal="right" vertical="center"/>
      <protection locked="0"/>
    </xf>
    <xf numFmtId="178" fontId="11" fillId="5" borderId="51"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8" fontId="11" fillId="5" borderId="26" xfId="0" applyNumberFormat="1" applyFont="1" applyFill="1" applyBorder="1" applyAlignment="1">
      <alignment horizontal="right" vertical="center"/>
    </xf>
    <xf numFmtId="177" fontId="11" fillId="5" borderId="47"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5" xfId="0" applyNumberFormat="1" applyFont="1" applyFill="1" applyBorder="1" applyAlignment="1" applyProtection="1">
      <alignment horizontal="right" vertical="center"/>
      <protection locked="0"/>
    </xf>
    <xf numFmtId="177" fontId="11" fillId="5" borderId="51"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15"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7" fontId="11" fillId="5" borderId="47" xfId="136"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7" fontId="11" fillId="5" borderId="51" xfId="0" applyNumberFormat="1" applyFont="1" applyFill="1" applyBorder="1" applyAlignment="1">
      <alignment horizontal="right" vertical="center"/>
    </xf>
    <xf numFmtId="177" fontId="11" fillId="5" borderId="51"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0"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0" fontId="11" fillId="5" borderId="47" xfId="0" applyFont="1" applyFill="1" applyBorder="1" applyAlignment="1">
      <alignment horizontal="right" vertical="center" justifyLastLine="1"/>
    </xf>
    <xf numFmtId="177" fontId="11" fillId="5" borderId="4" xfId="0" quotePrefix="1" applyNumberFormat="1" applyFont="1" applyFill="1" applyBorder="1" applyAlignment="1">
      <alignment horizontal="right" vertical="center"/>
    </xf>
    <xf numFmtId="38" fontId="11" fillId="5" borderId="53" xfId="110" applyFont="1" applyFill="1" applyBorder="1" applyAlignment="1">
      <alignment horizontal="right" vertical="center" justifyLastLine="1"/>
    </xf>
    <xf numFmtId="0" fontId="11" fillId="5" borderId="47" xfId="0" applyFont="1" applyFill="1" applyBorder="1" applyAlignment="1">
      <alignment horizontal="right" vertical="center"/>
    </xf>
    <xf numFmtId="186" fontId="11" fillId="5" borderId="25" xfId="0" applyNumberFormat="1" applyFont="1" applyFill="1" applyBorder="1" applyAlignment="1">
      <alignment horizontal="right" vertical="center"/>
    </xf>
    <xf numFmtId="178" fontId="11" fillId="5" borderId="25" xfId="0" applyNumberFormat="1" applyFont="1" applyFill="1" applyBorder="1" applyAlignment="1">
      <alignment horizontal="right" vertical="center"/>
    </xf>
    <xf numFmtId="178" fontId="11" fillId="5" borderId="60" xfId="0" applyNumberFormat="1" applyFont="1" applyFill="1" applyBorder="1" applyAlignment="1">
      <alignment horizontal="right" vertical="center"/>
    </xf>
    <xf numFmtId="186" fontId="11" fillId="5" borderId="4" xfId="0" applyNumberFormat="1" applyFont="1" applyFill="1" applyBorder="1" applyAlignment="1">
      <alignment horizontal="right" vertical="center"/>
    </xf>
    <xf numFmtId="178" fontId="11" fillId="5" borderId="47" xfId="0" applyNumberFormat="1" applyFont="1" applyFill="1" applyBorder="1" applyAlignment="1">
      <alignment horizontal="right" vertical="center"/>
    </xf>
    <xf numFmtId="178" fontId="11" fillId="5" borderId="26" xfId="0" applyNumberFormat="1" applyFont="1" applyFill="1" applyBorder="1" applyAlignment="1" applyProtection="1">
      <alignment horizontal="right" vertical="center"/>
      <protection locked="0"/>
    </xf>
    <xf numFmtId="177" fontId="11" fillId="5" borderId="15" xfId="0" applyNumberFormat="1" applyFont="1" applyFill="1" applyBorder="1" applyAlignment="1">
      <alignment horizontal="right" vertical="center" shrinkToFit="1"/>
    </xf>
    <xf numFmtId="177" fontId="11" fillId="5" borderId="58"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58" xfId="0" applyNumberFormat="1" applyFont="1" applyFill="1" applyBorder="1" applyAlignment="1" applyProtection="1">
      <alignment horizontal="right" vertical="center"/>
      <protection locked="0"/>
    </xf>
    <xf numFmtId="177" fontId="11" fillId="5" borderId="26" xfId="0" applyNumberFormat="1" applyFont="1" applyFill="1" applyBorder="1" applyAlignment="1">
      <alignment horizontal="center" vertical="center"/>
    </xf>
    <xf numFmtId="177" fontId="11" fillId="5" borderId="13" xfId="0" applyNumberFormat="1" applyFont="1" applyFill="1" applyBorder="1" applyAlignment="1">
      <alignment horizontal="right" vertical="center"/>
    </xf>
    <xf numFmtId="177" fontId="11" fillId="5" borderId="47" xfId="0" quotePrefix="1" applyNumberFormat="1" applyFont="1" applyFill="1" applyBorder="1" applyAlignment="1">
      <alignment horizontal="right" vertical="center"/>
    </xf>
    <xf numFmtId="177" fontId="11" fillId="0" borderId="15" xfId="0" applyNumberFormat="1" applyFont="1" applyBorder="1" applyAlignment="1" applyProtection="1">
      <alignment horizontal="right" vertical="center"/>
      <protection locked="0"/>
    </xf>
    <xf numFmtId="0" fontId="9" fillId="0" borderId="66" xfId="0" applyFont="1" applyBorder="1" applyAlignment="1">
      <alignment horizontal="center" vertical="center"/>
    </xf>
    <xf numFmtId="177" fontId="11" fillId="0" borderId="53" xfId="0" applyNumberFormat="1" applyFont="1" applyBorder="1" applyAlignment="1">
      <alignment horizontal="right" vertical="center"/>
    </xf>
    <xf numFmtId="1" fontId="11" fillId="5" borderId="15" xfId="0" applyNumberFormat="1" applyFont="1" applyFill="1" applyBorder="1" applyAlignment="1">
      <alignment horizontal="right" vertical="center" justifyLastLine="1"/>
    </xf>
    <xf numFmtId="178" fontId="11" fillId="5" borderId="15"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58" xfId="0" applyNumberFormat="1" applyFont="1" applyBorder="1" applyAlignment="1">
      <alignment horizontal="right" vertical="center"/>
    </xf>
    <xf numFmtId="177" fontId="11" fillId="5" borderId="22" xfId="0" applyNumberFormat="1" applyFont="1" applyFill="1" applyBorder="1" applyAlignment="1">
      <alignment horizontal="right" vertical="center"/>
    </xf>
    <xf numFmtId="177" fontId="11" fillId="5" borderId="22" xfId="0" applyNumberFormat="1" applyFont="1" applyFill="1" applyBorder="1" applyAlignment="1" applyProtection="1">
      <alignment horizontal="right" vertical="center"/>
      <protection locked="0"/>
    </xf>
    <xf numFmtId="177" fontId="11" fillId="0" borderId="58" xfId="0" applyNumberFormat="1" applyFont="1" applyBorder="1" applyAlignment="1" applyProtection="1">
      <alignment horizontal="right" vertical="center"/>
      <protection locked="0"/>
    </xf>
    <xf numFmtId="178" fontId="11" fillId="5" borderId="58" xfId="0" applyNumberFormat="1" applyFont="1" applyFill="1" applyBorder="1" applyAlignment="1" applyProtection="1">
      <alignment horizontal="right" vertical="center"/>
      <protection locked="0"/>
    </xf>
    <xf numFmtId="38" fontId="9" fillId="0" borderId="4" xfId="110" applyFont="1" applyBorder="1" applyAlignment="1">
      <alignment horizontal="right" vertical="center"/>
    </xf>
    <xf numFmtId="178" fontId="11" fillId="2" borderId="0" xfId="0" applyNumberFormat="1" applyFont="1" applyFill="1" applyAlignment="1" applyProtection="1">
      <alignment horizontal="right" vertical="center"/>
      <protection locked="0"/>
    </xf>
    <xf numFmtId="177" fontId="11" fillId="5" borderId="15" xfId="0" quotePrefix="1" applyNumberFormat="1" applyFont="1" applyFill="1" applyBorder="1" applyAlignment="1">
      <alignment horizontal="right" vertical="center"/>
    </xf>
    <xf numFmtId="177" fontId="11" fillId="5" borderId="51" xfId="0" quotePrefix="1" applyNumberFormat="1" applyFont="1" applyFill="1" applyBorder="1" applyAlignment="1">
      <alignment horizontal="right" vertical="center"/>
    </xf>
    <xf numFmtId="186" fontId="11" fillId="0" borderId="4" xfId="0" applyNumberFormat="1" applyFont="1" applyBorder="1" applyAlignment="1">
      <alignment horizontal="right" vertical="center"/>
    </xf>
    <xf numFmtId="178" fontId="11" fillId="0" borderId="47" xfId="0" applyNumberFormat="1" applyFont="1" applyBorder="1" applyAlignment="1">
      <alignment horizontal="right" vertical="center"/>
    </xf>
    <xf numFmtId="0" fontId="11" fillId="2" borderId="15" xfId="0"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2" borderId="58" xfId="0" applyNumberFormat="1" applyFont="1" applyFill="1" applyBorder="1" applyAlignment="1" applyProtection="1">
      <alignment horizontal="right" vertical="center"/>
      <protection locked="0"/>
    </xf>
    <xf numFmtId="177" fontId="11" fillId="80" borderId="4" xfId="0" applyNumberFormat="1" applyFont="1" applyFill="1" applyBorder="1" applyAlignment="1">
      <alignment horizontal="right" vertical="center"/>
    </xf>
    <xf numFmtId="178" fontId="11" fillId="80" borderId="47" xfId="0" applyNumberFormat="1" applyFont="1" applyFill="1" applyBorder="1" applyAlignment="1">
      <alignment horizontal="right" vertical="center"/>
    </xf>
    <xf numFmtId="58" fontId="5" fillId="0" borderId="30" xfId="0" applyNumberFormat="1" applyFont="1" applyBorder="1" applyAlignment="1">
      <alignment horizontal="distributed" vertical="center" justifyLastLine="1"/>
    </xf>
    <xf numFmtId="0" fontId="5" fillId="0" borderId="30" xfId="0" applyFont="1" applyBorder="1" applyAlignment="1">
      <alignment horizontal="center" vertical="center"/>
    </xf>
    <xf numFmtId="0" fontId="5" fillId="0" borderId="30" xfId="0" applyFont="1" applyBorder="1" applyAlignment="1">
      <alignment vertical="center" wrapText="1"/>
    </xf>
    <xf numFmtId="0" fontId="5" fillId="0" borderId="30" xfId="0" applyFont="1" applyBorder="1">
      <alignment vertical="center"/>
    </xf>
    <xf numFmtId="58" fontId="5" fillId="0" borderId="31" xfId="0" applyNumberFormat="1" applyFont="1" applyBorder="1" applyAlignment="1">
      <alignment horizontal="distributed" vertical="center" justifyLastLine="1"/>
    </xf>
    <xf numFmtId="0" fontId="5" fillId="2" borderId="0" xfId="0" applyFont="1" applyFill="1">
      <alignment vertical="center"/>
    </xf>
    <xf numFmtId="58" fontId="5" fillId="0" borderId="37" xfId="0" applyNumberFormat="1" applyFont="1" applyBorder="1" applyAlignment="1">
      <alignment horizontal="distributed" vertical="center" justifyLastLine="1"/>
    </xf>
    <xf numFmtId="0" fontId="5" fillId="0" borderId="37" xfId="0" applyFont="1" applyBorder="1" applyAlignment="1">
      <alignment horizontal="center" vertical="center"/>
    </xf>
    <xf numFmtId="0" fontId="5" fillId="0" borderId="37" xfId="0" applyFont="1" applyBorder="1" applyAlignment="1">
      <alignment vertical="center" wrapText="1"/>
    </xf>
    <xf numFmtId="178" fontId="11" fillId="80" borderId="6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8" fontId="11" fillId="80" borderId="0" xfId="0" applyNumberFormat="1" applyFont="1" applyFill="1" applyAlignment="1">
      <alignment horizontal="right" vertical="center"/>
    </xf>
    <xf numFmtId="177" fontId="11" fillId="80" borderId="51" xfId="0" applyNumberFormat="1" applyFont="1" applyFill="1" applyBorder="1" applyAlignment="1">
      <alignment horizontal="right" vertical="center"/>
    </xf>
    <xf numFmtId="177" fontId="9" fillId="2" borderId="51" xfId="0" applyNumberFormat="1" applyFont="1" applyFill="1" applyBorder="1" applyAlignment="1">
      <alignment horizontal="right" vertical="center"/>
    </xf>
    <xf numFmtId="177" fontId="9" fillId="5" borderId="51" xfId="0" applyNumberFormat="1" applyFont="1" applyFill="1" applyBorder="1" applyAlignment="1">
      <alignment horizontal="right" vertical="center" shrinkToFit="1"/>
    </xf>
    <xf numFmtId="177" fontId="9" fillId="0" borderId="51" xfId="0" applyNumberFormat="1" applyFont="1" applyBorder="1" applyAlignment="1">
      <alignment horizontal="right" vertical="center"/>
    </xf>
    <xf numFmtId="177" fontId="9" fillId="2" borderId="51" xfId="0" applyNumberFormat="1" applyFont="1" applyFill="1" applyBorder="1" applyAlignment="1">
      <alignment horizontal="right" vertical="center" shrinkToFit="1"/>
    </xf>
    <xf numFmtId="0" fontId="12" fillId="2" borderId="40" xfId="0" applyFont="1" applyFill="1" applyBorder="1" applyAlignment="1">
      <alignment horizontal="right" vertical="center"/>
    </xf>
    <xf numFmtId="0" fontId="12" fillId="2" borderId="34" xfId="0" applyFont="1" applyFill="1" applyBorder="1" applyAlignment="1">
      <alignment horizontal="right" vertical="center"/>
    </xf>
    <xf numFmtId="0" fontId="9" fillId="81" borderId="15" xfId="0" applyFont="1" applyFill="1" applyBorder="1" applyAlignment="1">
      <alignment horizontal="center" vertical="center"/>
    </xf>
    <xf numFmtId="0" fontId="9" fillId="81" borderId="73"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7" xfId="0" applyNumberFormat="1" applyFont="1" applyFill="1" applyBorder="1" applyAlignment="1" applyProtection="1">
      <alignment horizontal="right" vertical="center"/>
      <protection locked="0"/>
    </xf>
    <xf numFmtId="177" fontId="11" fillId="81" borderId="15" xfId="0" applyNumberFormat="1" applyFont="1" applyFill="1" applyBorder="1" applyAlignment="1">
      <alignment horizontal="right" vertical="center"/>
    </xf>
    <xf numFmtId="177" fontId="11" fillId="81" borderId="4" xfId="0" applyNumberFormat="1" applyFont="1" applyFill="1" applyBorder="1" applyAlignment="1" applyProtection="1">
      <alignment horizontal="right" vertical="center"/>
      <protection locked="0"/>
    </xf>
    <xf numFmtId="0" fontId="9" fillId="81" borderId="32" xfId="0" applyFont="1" applyFill="1" applyBorder="1" applyAlignment="1">
      <alignment horizontal="center" vertical="center"/>
    </xf>
    <xf numFmtId="178" fontId="11" fillId="81" borderId="51" xfId="0" applyNumberFormat="1" applyFont="1" applyFill="1" applyBorder="1" applyAlignment="1" applyProtection="1">
      <alignment horizontal="right" vertical="center"/>
      <protection locked="0"/>
    </xf>
    <xf numFmtId="177" fontId="11" fillId="81" borderId="47" xfId="0" applyNumberFormat="1" applyFont="1" applyFill="1" applyBorder="1" applyAlignment="1">
      <alignment horizontal="right" vertical="center"/>
    </xf>
    <xf numFmtId="178" fontId="11" fillId="81" borderId="53" xfId="0" applyNumberFormat="1" applyFont="1" applyFill="1" applyBorder="1" applyAlignment="1" applyProtection="1">
      <alignment horizontal="right" vertical="center"/>
      <protection locked="0"/>
    </xf>
    <xf numFmtId="177" fontId="11" fillId="81" borderId="51" xfId="0" applyNumberFormat="1"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0" xfId="0" applyNumberFormat="1" applyFont="1" applyFill="1" applyAlignment="1" applyProtection="1">
      <alignment horizontal="right" vertical="center"/>
      <protection locked="0"/>
    </xf>
    <xf numFmtId="177" fontId="9" fillId="81" borderId="4" xfId="0" applyNumberFormat="1" applyFont="1" applyFill="1" applyBorder="1" applyAlignment="1">
      <alignment horizontal="right" vertical="center"/>
    </xf>
    <xf numFmtId="177" fontId="11" fillId="81" borderId="51"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0" fontId="11" fillId="81" borderId="47" xfId="0" applyFont="1" applyFill="1" applyBorder="1" applyAlignment="1">
      <alignment horizontal="right" vertical="center" justifyLastLine="1"/>
    </xf>
    <xf numFmtId="186" fontId="11" fillId="81" borderId="4" xfId="0" applyNumberFormat="1" applyFont="1" applyFill="1" applyBorder="1" applyAlignment="1">
      <alignment horizontal="right" vertical="center"/>
    </xf>
    <xf numFmtId="178" fontId="11" fillId="81" borderId="47" xfId="0" applyNumberFormat="1" applyFont="1" applyFill="1" applyBorder="1" applyAlignment="1">
      <alignment horizontal="right" vertical="center"/>
    </xf>
    <xf numFmtId="177" fontId="11" fillId="81" borderId="58" xfId="0" applyNumberFormat="1" applyFont="1" applyFill="1" applyBorder="1" applyAlignment="1">
      <alignment horizontal="right" vertical="center"/>
    </xf>
    <xf numFmtId="177" fontId="11" fillId="81" borderId="58" xfId="0" applyNumberFormat="1" applyFont="1" applyFill="1" applyBorder="1" applyAlignment="1" applyProtection="1">
      <alignment horizontal="right" vertical="center"/>
      <protection locked="0"/>
    </xf>
    <xf numFmtId="178" fontId="11" fillId="81" borderId="58" xfId="0" applyNumberFormat="1" applyFont="1" applyFill="1" applyBorder="1" applyAlignment="1" applyProtection="1">
      <alignment horizontal="right" vertical="center"/>
      <protection locked="0"/>
    </xf>
    <xf numFmtId="178" fontId="11" fillId="2" borderId="62" xfId="0" applyNumberFormat="1" applyFont="1" applyFill="1" applyBorder="1" applyAlignment="1" applyProtection="1">
      <alignment horizontal="right" vertical="center"/>
      <protection locked="0"/>
    </xf>
    <xf numFmtId="178" fontId="11" fillId="2" borderId="74" xfId="0" applyNumberFormat="1" applyFont="1" applyFill="1" applyBorder="1" applyAlignment="1" applyProtection="1">
      <alignment horizontal="right" vertical="center"/>
      <protection locked="0"/>
    </xf>
    <xf numFmtId="178" fontId="11" fillId="2" borderId="63"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77" fontId="11" fillId="5" borderId="33" xfId="0" applyNumberFormat="1" applyFont="1" applyFill="1" applyBorder="1" applyAlignment="1" applyProtection="1">
      <alignment horizontal="right" vertical="center"/>
      <protection locked="0"/>
    </xf>
    <xf numFmtId="178" fontId="11" fillId="5" borderId="12"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8" fontId="11" fillId="5" borderId="25" xfId="0" applyNumberFormat="1" applyFont="1" applyFill="1" applyBorder="1" applyAlignment="1">
      <alignment horizontal="right" vertical="center" shrinkToFit="1"/>
    </xf>
    <xf numFmtId="177" fontId="11" fillId="5" borderId="33" xfId="0" applyNumberFormat="1" applyFont="1" applyFill="1" applyBorder="1" applyAlignment="1">
      <alignment horizontal="right" vertical="center" shrinkToFit="1"/>
    </xf>
    <xf numFmtId="177" fontId="11" fillId="5" borderId="47" xfId="0" applyNumberFormat="1" applyFont="1" applyFill="1" applyBorder="1" applyAlignment="1">
      <alignment horizontal="right" vertical="center" shrinkToFit="1"/>
    </xf>
    <xf numFmtId="177" fontId="11" fillId="0" borderId="47"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1"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7" fontId="11" fillId="81" borderId="47"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1" xfId="0" applyNumberFormat="1" applyFont="1" applyFill="1" applyBorder="1" applyAlignment="1">
      <alignment horizontal="right" vertical="center" shrinkToFit="1"/>
    </xf>
    <xf numFmtId="177" fontId="11" fillId="0" borderId="51" xfId="0" applyNumberFormat="1" applyFont="1" applyBorder="1" applyAlignment="1">
      <alignment horizontal="right" vertical="center" shrinkToFit="1"/>
    </xf>
    <xf numFmtId="177" fontId="11" fillId="2" borderId="51" xfId="0" applyNumberFormat="1" applyFont="1" applyFill="1" applyBorder="1" applyAlignment="1">
      <alignment horizontal="right" vertical="center" shrinkToFit="1"/>
    </xf>
    <xf numFmtId="177" fontId="11" fillId="2" borderId="15" xfId="0" applyNumberFormat="1" applyFont="1" applyFill="1" applyBorder="1" applyAlignment="1">
      <alignment horizontal="right" vertical="center" shrinkToFit="1"/>
    </xf>
    <xf numFmtId="177" fontId="11" fillId="2" borderId="58" xfId="0" applyNumberFormat="1" applyFont="1" applyFill="1" applyBorder="1" applyAlignment="1">
      <alignment horizontal="right" vertical="center" shrinkToFit="1"/>
    </xf>
    <xf numFmtId="178" fontId="11" fillId="5" borderId="51" xfId="0" applyNumberFormat="1" applyFont="1" applyFill="1" applyBorder="1" applyAlignment="1">
      <alignment horizontal="right" vertical="center" shrinkToFit="1"/>
    </xf>
    <xf numFmtId="177" fontId="11" fillId="5" borderId="58" xfId="0" applyNumberFormat="1" applyFont="1" applyFill="1" applyBorder="1" applyAlignment="1">
      <alignment horizontal="right" vertical="center" shrinkToFit="1"/>
    </xf>
    <xf numFmtId="177" fontId="11" fillId="5" borderId="60" xfId="0" quotePrefix="1" applyNumberFormat="1" applyFont="1" applyFill="1" applyBorder="1" applyAlignment="1">
      <alignment horizontal="right" vertical="center"/>
    </xf>
    <xf numFmtId="177" fontId="11" fillId="2" borderId="64" xfId="0" applyNumberFormat="1" applyFont="1" applyFill="1" applyBorder="1" applyAlignment="1" applyProtection="1">
      <alignment horizontal="right" vertical="center"/>
      <protection locked="0"/>
    </xf>
    <xf numFmtId="177" fontId="11" fillId="5" borderId="33" xfId="0" applyNumberFormat="1" applyFont="1" applyFill="1" applyBorder="1" applyAlignment="1">
      <alignment horizontal="right" vertical="center"/>
    </xf>
    <xf numFmtId="0" fontId="9" fillId="0" borderId="14" xfId="0" applyFont="1" applyBorder="1" applyAlignment="1">
      <alignment horizontal="center" vertical="center" wrapText="1" shrinkToFit="1"/>
    </xf>
    <xf numFmtId="177" fontId="11" fillId="81" borderId="70" xfId="0" applyNumberFormat="1" applyFont="1" applyFill="1" applyBorder="1" applyAlignment="1">
      <alignment horizontal="right" vertical="center"/>
    </xf>
    <xf numFmtId="177" fontId="11" fillId="81" borderId="73" xfId="0" applyNumberFormat="1" applyFont="1" applyFill="1" applyBorder="1" applyAlignment="1">
      <alignment horizontal="right" vertical="center"/>
    </xf>
    <xf numFmtId="177" fontId="11" fillId="81" borderId="71" xfId="0" applyNumberFormat="1" applyFont="1" applyFill="1" applyBorder="1" applyAlignment="1">
      <alignment horizontal="right" vertical="center"/>
    </xf>
    <xf numFmtId="177" fontId="11" fillId="81" borderId="73" xfId="0" applyNumberFormat="1" applyFont="1" applyFill="1" applyBorder="1" applyAlignment="1" applyProtection="1">
      <alignment horizontal="right" vertical="center"/>
      <protection locked="0"/>
    </xf>
    <xf numFmtId="177" fontId="11" fillId="81" borderId="70" xfId="0" applyNumberFormat="1" applyFont="1" applyFill="1" applyBorder="1" applyAlignment="1" applyProtection="1">
      <alignment horizontal="right" vertical="center"/>
      <protection locked="0"/>
    </xf>
    <xf numFmtId="177" fontId="11" fillId="81" borderId="71" xfId="0" applyNumberFormat="1" applyFont="1" applyFill="1" applyBorder="1" applyAlignment="1" applyProtection="1">
      <alignment horizontal="right" vertical="center"/>
      <protection locked="0"/>
    </xf>
    <xf numFmtId="177" fontId="11" fillId="81" borderId="75" xfId="0" applyNumberFormat="1" applyFont="1" applyFill="1" applyBorder="1" applyAlignment="1" applyProtection="1">
      <alignment horizontal="right" vertical="center"/>
      <protection locked="0"/>
    </xf>
    <xf numFmtId="177" fontId="11" fillId="81" borderId="69" xfId="0" applyNumberFormat="1" applyFont="1" applyFill="1" applyBorder="1" applyAlignment="1" applyProtection="1">
      <alignment horizontal="right" vertical="center"/>
      <protection locked="0"/>
    </xf>
    <xf numFmtId="177" fontId="9" fillId="0" borderId="57" xfId="0" applyNumberFormat="1" applyFont="1" applyBorder="1" applyAlignment="1">
      <alignment horizontal="right" vertical="center"/>
    </xf>
    <xf numFmtId="177" fontId="11" fillId="81" borderId="75" xfId="0" applyNumberFormat="1" applyFont="1" applyFill="1" applyBorder="1" applyAlignment="1">
      <alignment horizontal="right" vertical="center"/>
    </xf>
    <xf numFmtId="0" fontId="9" fillId="81" borderId="76" xfId="0" applyFont="1" applyFill="1" applyBorder="1" applyAlignment="1">
      <alignment horizontal="center" vertical="center"/>
    </xf>
    <xf numFmtId="177" fontId="11" fillId="81" borderId="70" xfId="0" applyNumberFormat="1" applyFont="1" applyFill="1" applyBorder="1" applyAlignment="1">
      <alignment horizontal="right" vertical="center" shrinkToFit="1"/>
    </xf>
    <xf numFmtId="177" fontId="11" fillId="81" borderId="71" xfId="0" applyNumberFormat="1" applyFont="1" applyFill="1" applyBorder="1" applyAlignment="1">
      <alignment horizontal="right" vertical="center" shrinkToFit="1"/>
    </xf>
    <xf numFmtId="177" fontId="11" fillId="81" borderId="75" xfId="0" applyNumberFormat="1" applyFont="1" applyFill="1" applyBorder="1" applyAlignment="1">
      <alignment horizontal="right" vertical="center" shrinkToFit="1"/>
    </xf>
    <xf numFmtId="177" fontId="11" fillId="81" borderId="78" xfId="0" applyNumberFormat="1" applyFont="1" applyFill="1" applyBorder="1" applyAlignment="1">
      <alignment horizontal="right" vertical="center"/>
    </xf>
    <xf numFmtId="177" fontId="11" fillId="81" borderId="78" xfId="0" applyNumberFormat="1" applyFont="1" applyFill="1" applyBorder="1" applyAlignment="1" applyProtection="1">
      <alignment horizontal="right" vertical="center"/>
      <protection locked="0"/>
    </xf>
    <xf numFmtId="178" fontId="11" fillId="81" borderId="71" xfId="0" applyNumberFormat="1" applyFont="1" applyFill="1" applyBorder="1" applyAlignment="1" applyProtection="1">
      <alignment horizontal="right" vertical="center"/>
      <protection locked="0"/>
    </xf>
    <xf numFmtId="177" fontId="11" fillId="81" borderId="80" xfId="0" applyNumberFormat="1" applyFont="1" applyFill="1" applyBorder="1" applyAlignment="1" applyProtection="1">
      <alignment horizontal="right" vertical="center"/>
      <protection locked="0"/>
    </xf>
    <xf numFmtId="177" fontId="11" fillId="5" borderId="83" xfId="0" applyNumberFormat="1" applyFont="1" applyFill="1" applyBorder="1" applyAlignment="1">
      <alignment horizontal="right" vertical="center" wrapText="1"/>
    </xf>
    <xf numFmtId="0" fontId="9" fillId="0" borderId="32" xfId="0" applyFont="1" applyBorder="1" applyAlignment="1">
      <alignment horizontal="center" vertical="center"/>
    </xf>
    <xf numFmtId="178" fontId="11" fillId="2" borderId="67" xfId="0" applyNumberFormat="1" applyFont="1" applyFill="1" applyBorder="1" applyAlignment="1" applyProtection="1">
      <alignment horizontal="right" vertical="center"/>
      <protection locked="0"/>
    </xf>
    <xf numFmtId="0" fontId="11" fillId="80" borderId="47" xfId="0" applyFont="1" applyFill="1" applyBorder="1" applyAlignment="1">
      <alignment horizontal="right" vertical="center" justifyLastLine="1"/>
    </xf>
    <xf numFmtId="0" fontId="0" fillId="2" borderId="0" xfId="0" applyFill="1">
      <alignmen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6" xfId="0" applyBorder="1">
      <alignment vertical="center"/>
    </xf>
    <xf numFmtId="0" fontId="0" fillId="0" borderId="0" xfId="0" applyAlignment="1">
      <alignment horizontal="center" vertical="center"/>
    </xf>
    <xf numFmtId="178" fontId="0" fillId="0" borderId="0" xfId="0" applyNumberFormat="1">
      <alignment vertical="center"/>
    </xf>
    <xf numFmtId="177" fontId="0" fillId="0" borderId="0" xfId="0" applyNumberFormat="1">
      <alignment vertical="center"/>
    </xf>
    <xf numFmtId="0" fontId="0" fillId="0" borderId="4" xfId="0" applyBorder="1">
      <alignment vertical="center"/>
    </xf>
    <xf numFmtId="0" fontId="0" fillId="0" borderId="15" xfId="0" applyBorder="1">
      <alignment vertical="center"/>
    </xf>
    <xf numFmtId="178" fontId="0" fillId="0" borderId="0" xfId="0" applyNumberFormat="1" applyAlignment="1">
      <alignment horizontal="right" vertical="center"/>
    </xf>
    <xf numFmtId="186" fontId="0" fillId="0" borderId="0" xfId="0" applyNumberFormat="1">
      <alignment vertical="center"/>
    </xf>
    <xf numFmtId="185" fontId="0" fillId="0" borderId="0" xfId="0" applyNumberFormat="1">
      <alignment vertical="center"/>
    </xf>
    <xf numFmtId="178" fontId="0" fillId="2" borderId="0" xfId="0" applyNumberFormat="1" applyFill="1" applyAlignment="1">
      <alignment horizontal="righ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2" xfId="0" applyBorder="1" applyAlignment="1">
      <alignment horizontal="center" vertical="center"/>
    </xf>
    <xf numFmtId="0" fontId="0" fillId="0" borderId="85" xfId="0" applyBorder="1">
      <alignment vertical="center"/>
    </xf>
    <xf numFmtId="0" fontId="0" fillId="0" borderId="86" xfId="0" applyBorder="1">
      <alignment vertical="center"/>
    </xf>
    <xf numFmtId="0" fontId="0" fillId="2" borderId="0" xfId="0" applyFill="1" applyAlignment="1">
      <alignment horizontal="left" vertical="center"/>
    </xf>
    <xf numFmtId="177" fontId="11" fillId="81" borderId="25"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xf>
    <xf numFmtId="0" fontId="9" fillId="81" borderId="76" xfId="0" applyFont="1" applyFill="1" applyBorder="1" applyAlignment="1">
      <alignment horizontal="center" vertical="center" shrinkToFit="1"/>
    </xf>
    <xf numFmtId="177" fontId="11" fillId="81" borderId="73" xfId="0" applyNumberFormat="1" applyFont="1" applyFill="1" applyBorder="1" applyAlignment="1">
      <alignment horizontal="right" vertical="center" shrinkToFit="1"/>
    </xf>
    <xf numFmtId="177" fontId="11" fillId="81" borderId="80" xfId="0" applyNumberFormat="1" applyFont="1" applyFill="1" applyBorder="1" applyAlignment="1">
      <alignment horizontal="right" vertical="center" shrinkToFit="1"/>
    </xf>
    <xf numFmtId="177" fontId="9" fillId="81" borderId="73" xfId="0" applyNumberFormat="1" applyFont="1" applyFill="1" applyBorder="1" applyAlignment="1">
      <alignment horizontal="right" vertical="center" shrinkToFit="1"/>
    </xf>
    <xf numFmtId="177" fontId="9" fillId="81" borderId="70" xfId="0" applyNumberFormat="1" applyFont="1" applyFill="1" applyBorder="1" applyAlignment="1">
      <alignment horizontal="right" vertical="center" shrinkToFit="1"/>
    </xf>
    <xf numFmtId="177" fontId="11" fillId="81" borderId="69" xfId="0" applyNumberFormat="1" applyFont="1" applyFill="1" applyBorder="1" applyAlignment="1">
      <alignment horizontal="right" vertical="center" shrinkToFit="1"/>
    </xf>
    <xf numFmtId="0" fontId="0" fillId="0" borderId="0" xfId="0" applyAlignment="1">
      <alignment horizontal="right" vertical="center" shrinkToFit="1"/>
    </xf>
    <xf numFmtId="0" fontId="18" fillId="0" borderId="0" xfId="0" applyFont="1" applyAlignment="1">
      <alignment horizontal="left" vertical="center"/>
    </xf>
    <xf numFmtId="49" fontId="18" fillId="0" borderId="0" xfId="0" applyNumberFormat="1" applyFont="1">
      <alignment vertical="center"/>
    </xf>
    <xf numFmtId="0" fontId="0" fillId="0" borderId="0" xfId="0" applyAlignment="1">
      <alignment vertical="center" wrapText="1"/>
    </xf>
    <xf numFmtId="0" fontId="26" fillId="0" borderId="0" xfId="0" applyFont="1" applyAlignment="1">
      <alignment vertical="center" wrapText="1"/>
    </xf>
    <xf numFmtId="55" fontId="39" fillId="2" borderId="0" xfId="0" applyNumberFormat="1" applyFont="1" applyFill="1" applyAlignment="1">
      <alignment horizontal="center" vertical="center"/>
    </xf>
    <xf numFmtId="0" fontId="9" fillId="0" borderId="15" xfId="0" applyFont="1" applyBorder="1" applyAlignment="1">
      <alignment horizontal="center" vertical="center"/>
    </xf>
    <xf numFmtId="0" fontId="6" fillId="0" borderId="0" xfId="0" applyFont="1">
      <alignment vertical="center"/>
    </xf>
    <xf numFmtId="0" fontId="23" fillId="0" borderId="0" xfId="0" applyFont="1" applyAlignment="1">
      <alignment horizontal="center" vertical="center"/>
    </xf>
    <xf numFmtId="0" fontId="9" fillId="0" borderId="15" xfId="0" applyFont="1" applyBorder="1" applyAlignment="1">
      <alignment horizontal="center" vertical="center" wrapText="1"/>
    </xf>
    <xf numFmtId="0" fontId="12" fillId="0" borderId="15" xfId="0" applyFont="1" applyBorder="1" applyAlignment="1">
      <alignment horizontal="right" vertical="center"/>
    </xf>
    <xf numFmtId="0" fontId="9" fillId="0" borderId="0" xfId="0" applyFont="1" applyAlignment="1">
      <alignment horizontal="center" vertical="center" wrapText="1"/>
    </xf>
    <xf numFmtId="0" fontId="12" fillId="0" borderId="0" xfId="0" applyFont="1" applyAlignment="1">
      <alignment horizontal="right" vertical="center"/>
    </xf>
    <xf numFmtId="178" fontId="11" fillId="81" borderId="0" xfId="0" applyNumberFormat="1" applyFont="1" applyFill="1" applyAlignment="1">
      <alignment horizontal="right" vertical="center"/>
    </xf>
    <xf numFmtId="0" fontId="14" fillId="0" borderId="0" xfId="0" applyFont="1">
      <alignment vertical="center"/>
    </xf>
    <xf numFmtId="0" fontId="16" fillId="0" borderId="0" xfId="0" applyFont="1" applyAlignment="1">
      <alignment horizontal="left" vertical="center" shrinkToFit="1"/>
    </xf>
    <xf numFmtId="0" fontId="16" fillId="0" borderId="0" xfId="0" applyFont="1" applyAlignment="1">
      <alignment vertical="center" wrapText="1"/>
    </xf>
    <xf numFmtId="0" fontId="9" fillId="0" borderId="0" xfId="0" applyFont="1" applyAlignment="1">
      <alignment horizontal="center" vertical="center"/>
    </xf>
    <xf numFmtId="0" fontId="13" fillId="0" borderId="0" xfId="0" applyFo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58" fontId="4" fillId="0" borderId="0" xfId="0" applyNumberFormat="1" applyFont="1" applyAlignment="1">
      <alignment horizontal="distributed" vertical="center" justifyLastLine="1"/>
    </xf>
    <xf numFmtId="0" fontId="15" fillId="0" borderId="0" xfId="0" applyFont="1" applyAlignment="1">
      <alignment horizontal="center" vertical="center"/>
    </xf>
    <xf numFmtId="0" fontId="56" fillId="0" borderId="0" xfId="0" applyFont="1" applyAlignment="1">
      <alignment horizontal="left" vertical="center"/>
    </xf>
    <xf numFmtId="177" fontId="11" fillId="0" borderId="4" xfId="0" quotePrefix="1" applyNumberFormat="1" applyFont="1" applyBorder="1" applyAlignment="1" applyProtection="1">
      <alignment horizontal="right" vertical="center"/>
      <protection locked="0"/>
    </xf>
    <xf numFmtId="0" fontId="0" fillId="0" borderId="16" xfId="0" applyBorder="1" applyAlignment="1">
      <alignment horizontal="center" vertical="center"/>
    </xf>
    <xf numFmtId="0" fontId="0" fillId="0" borderId="107" xfId="0" applyBorder="1" applyAlignment="1">
      <alignment horizontal="center" vertical="center"/>
    </xf>
    <xf numFmtId="0" fontId="17" fillId="0" borderId="0" xfId="0" applyFont="1" applyAlignment="1">
      <alignment vertical="center" wrapText="1"/>
    </xf>
    <xf numFmtId="0" fontId="9" fillId="0" borderId="27" xfId="0" applyFont="1" applyBorder="1" applyAlignment="1">
      <alignment horizontal="center" vertical="center" shrinkToFit="1"/>
    </xf>
    <xf numFmtId="0" fontId="12" fillId="0" borderId="19" xfId="0" applyFont="1" applyBorder="1" applyAlignment="1">
      <alignment horizontal="right" vertical="center"/>
    </xf>
    <xf numFmtId="0" fontId="13" fillId="2" borderId="0" xfId="0" applyFont="1" applyFill="1" applyAlignment="1">
      <alignment horizontal="center" vertical="center"/>
    </xf>
    <xf numFmtId="0" fontId="0" fillId="2" borderId="0" xfId="0" applyFill="1" applyAlignment="1">
      <alignment horizontal="center" vertical="center"/>
    </xf>
    <xf numFmtId="0" fontId="17" fillId="0" borderId="0" xfId="0" applyFont="1" applyAlignment="1">
      <alignment horizontal="left" vertical="center" wrapText="1"/>
    </xf>
    <xf numFmtId="0" fontId="9" fillId="0" borderId="13" xfId="0" applyFont="1" applyBorder="1" applyAlignment="1">
      <alignment horizontal="center" vertical="center"/>
    </xf>
    <xf numFmtId="0" fontId="9" fillId="0" borderId="19" xfId="0" applyFont="1" applyBorder="1" applyAlignment="1">
      <alignment horizontal="center" vertical="center" shrinkToFit="1"/>
    </xf>
    <xf numFmtId="0" fontId="0" fillId="0" borderId="0" xfId="0" applyAlignment="1">
      <alignment vertical="center" shrinkToFit="1"/>
    </xf>
    <xf numFmtId="0" fontId="9" fillId="0" borderId="1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7" fillId="0" borderId="0" xfId="0" applyFont="1" applyAlignment="1">
      <alignment horizontal="center" vertical="center" wrapText="1"/>
    </xf>
    <xf numFmtId="0" fontId="9" fillId="0" borderId="10" xfId="0" applyFont="1" applyBorder="1" applyAlignment="1">
      <alignment horizontal="center" vertical="center" shrinkToFit="1"/>
    </xf>
    <xf numFmtId="0" fontId="17" fillId="0" borderId="0" xfId="0" applyFont="1" applyAlignment="1">
      <alignment horizontal="center" vertical="center"/>
    </xf>
    <xf numFmtId="0" fontId="9" fillId="0" borderId="48" xfId="0" applyFont="1" applyBorder="1" applyAlignment="1">
      <alignment horizontal="center" vertical="center" shrinkToFit="1"/>
    </xf>
    <xf numFmtId="0" fontId="17" fillId="0" borderId="0" xfId="0" applyFont="1" applyAlignment="1">
      <alignment horizontal="left" vertical="center"/>
    </xf>
    <xf numFmtId="0" fontId="13" fillId="0" borderId="16" xfId="0" applyFont="1" applyBorder="1">
      <alignment vertical="center"/>
    </xf>
    <xf numFmtId="0" fontId="9" fillId="0" borderId="26" xfId="0" applyFont="1" applyBorder="1" applyAlignment="1">
      <alignment horizontal="center" vertical="center" shrinkToFit="1"/>
    </xf>
    <xf numFmtId="178" fontId="11" fillId="0" borderId="4" xfId="0" applyNumberFormat="1" applyFont="1" applyBorder="1" applyProtection="1">
      <alignment vertical="center"/>
      <protection locked="0"/>
    </xf>
    <xf numFmtId="0" fontId="16" fillId="0" borderId="13" xfId="0" applyFont="1" applyBorder="1">
      <alignment vertical="center"/>
    </xf>
    <xf numFmtId="178" fontId="11" fillId="2" borderId="0" xfId="0" applyNumberFormat="1" applyFont="1" applyFill="1">
      <alignment vertical="center"/>
    </xf>
    <xf numFmtId="0" fontId="19" fillId="0" borderId="0" xfId="0" applyFont="1" applyAlignment="1">
      <alignment horizontal="left" vertical="center" wrapText="1"/>
    </xf>
    <xf numFmtId="177" fontId="11" fillId="0" borderId="41" xfId="0" applyNumberFormat="1" applyFont="1" applyBorder="1" applyAlignment="1" applyProtection="1">
      <alignment horizontal="right" vertical="center"/>
      <protection locked="0"/>
    </xf>
    <xf numFmtId="178" fontId="11" fillId="0" borderId="41"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7" fontId="11" fillId="0" borderId="146" xfId="0" applyNumberFormat="1" applyFont="1" applyBorder="1" applyAlignment="1">
      <alignment horizontal="right" vertical="center"/>
    </xf>
    <xf numFmtId="177" fontId="11" fillId="0" borderId="41"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57" xfId="0" applyNumberFormat="1" applyFont="1" applyBorder="1" applyAlignment="1">
      <alignment horizontal="right" vertical="center"/>
    </xf>
    <xf numFmtId="178" fontId="11" fillId="0" borderId="41" xfId="0" applyNumberFormat="1" applyFont="1" applyBorder="1" applyAlignment="1">
      <alignment horizontal="right" vertical="center"/>
    </xf>
    <xf numFmtId="178" fontId="11" fillId="0" borderId="42" xfId="0" applyNumberFormat="1" applyFont="1" applyBorder="1" applyAlignment="1">
      <alignment horizontal="right" vertical="center"/>
    </xf>
    <xf numFmtId="0" fontId="9" fillId="0" borderId="37" xfId="0" applyFont="1" applyBorder="1" applyAlignment="1">
      <alignment horizontal="center" vertical="center"/>
    </xf>
    <xf numFmtId="177" fontId="11" fillId="0" borderId="16" xfId="0" applyNumberFormat="1" applyFont="1" applyBorder="1" applyAlignment="1">
      <alignment horizontal="right" vertical="center"/>
    </xf>
    <xf numFmtId="177" fontId="11" fillId="0" borderId="145" xfId="0" applyNumberFormat="1" applyFont="1" applyBorder="1" applyAlignment="1">
      <alignment horizontal="right" vertical="center"/>
    </xf>
    <xf numFmtId="178" fontId="11" fillId="0" borderId="145" xfId="0" applyNumberFormat="1" applyFont="1" applyBorder="1" applyAlignment="1">
      <alignment horizontal="right" vertical="center"/>
    </xf>
    <xf numFmtId="178" fontId="11" fillId="0" borderId="16" xfId="0" applyNumberFormat="1" applyFont="1" applyBorder="1" applyAlignment="1">
      <alignment horizontal="right" vertical="center"/>
    </xf>
    <xf numFmtId="177" fontId="11" fillId="0" borderId="45" xfId="0" applyNumberFormat="1" applyFont="1" applyBorder="1" applyAlignment="1">
      <alignment horizontal="right" vertical="center"/>
    </xf>
    <xf numFmtId="178" fontId="11" fillId="0" borderId="51" xfId="0" applyNumberFormat="1" applyFont="1" applyBorder="1" applyAlignment="1">
      <alignment horizontal="right" vertical="center"/>
    </xf>
    <xf numFmtId="0" fontId="17" fillId="0" borderId="13" xfId="0" applyFont="1" applyBorder="1" applyAlignment="1">
      <alignment horizontal="left" vertical="center"/>
    </xf>
    <xf numFmtId="177" fontId="11" fillId="0" borderId="13" xfId="0" applyNumberFormat="1" applyFont="1" applyBorder="1" applyAlignment="1">
      <alignment horizontal="right" vertical="center"/>
    </xf>
    <xf numFmtId="177" fontId="11" fillId="0" borderId="13" xfId="0" applyNumberFormat="1" applyFont="1" applyBorder="1" applyAlignment="1">
      <alignment horizontal="center" vertical="center"/>
    </xf>
    <xf numFmtId="186" fontId="11" fillId="0" borderId="13"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1" fillId="0" borderId="13" xfId="0" applyNumberFormat="1" applyFont="1" applyBorder="1">
      <alignment vertical="center"/>
    </xf>
    <xf numFmtId="177" fontId="11" fillId="0" borderId="13" xfId="0" applyNumberFormat="1" applyFont="1" applyBorder="1">
      <alignment vertical="center"/>
    </xf>
    <xf numFmtId="177" fontId="11" fillId="0" borderId="13" xfId="0" applyNumberFormat="1" applyFont="1" applyBorder="1" applyAlignment="1" applyProtection="1">
      <alignment horizontal="right" vertical="center"/>
      <protection locked="0"/>
    </xf>
    <xf numFmtId="178" fontId="11" fillId="0" borderId="13" xfId="0" applyNumberFormat="1" applyFont="1" applyBorder="1" applyAlignment="1" applyProtection="1">
      <alignment horizontal="right" vertical="center"/>
      <protection locked="0"/>
    </xf>
    <xf numFmtId="177" fontId="11" fillId="0" borderId="13" xfId="0" applyNumberFormat="1" applyFont="1" applyBorder="1" applyProtection="1">
      <alignment vertical="center"/>
      <protection locked="0"/>
    </xf>
    <xf numFmtId="178" fontId="11" fillId="0" borderId="13" xfId="0" applyNumberFormat="1" applyFont="1" applyBorder="1" applyProtection="1">
      <alignment vertical="center"/>
      <protection locked="0"/>
    </xf>
    <xf numFmtId="177" fontId="11" fillId="0" borderId="13" xfId="0" applyNumberFormat="1" applyFont="1" applyBorder="1" applyAlignment="1">
      <alignment horizontal="right" vertical="center" shrinkToFit="1"/>
    </xf>
    <xf numFmtId="178" fontId="11" fillId="0" borderId="13" xfId="0" applyNumberFormat="1" applyFont="1" applyBorder="1" applyAlignment="1">
      <alignment horizontal="right" vertical="center" shrinkToFit="1"/>
    </xf>
    <xf numFmtId="177" fontId="11" fillId="0" borderId="13" xfId="0" applyNumberFormat="1" applyFont="1" applyBorder="1" applyAlignment="1">
      <alignment vertical="center" shrinkToFit="1"/>
    </xf>
    <xf numFmtId="178" fontId="11" fillId="0" borderId="13" xfId="0" applyNumberFormat="1" applyFont="1" applyBorder="1" applyAlignment="1">
      <alignment vertical="center" shrinkToFit="1"/>
    </xf>
    <xf numFmtId="49" fontId="11" fillId="0" borderId="13" xfId="0" applyNumberFormat="1" applyFont="1" applyBorder="1" applyAlignment="1">
      <alignment horizontal="right" vertical="center"/>
    </xf>
    <xf numFmtId="38" fontId="11" fillId="0" borderId="13" xfId="110" applyFont="1" applyBorder="1" applyAlignment="1">
      <alignment horizontal="right" vertical="center"/>
    </xf>
    <xf numFmtId="0" fontId="0" fillId="0" borderId="13" xfId="0" applyBorder="1">
      <alignment vertical="center"/>
    </xf>
    <xf numFmtId="178" fontId="11" fillId="0" borderId="0" xfId="0" applyNumberFormat="1" applyFont="1" applyProtection="1">
      <alignment vertical="center"/>
      <protection locked="0"/>
    </xf>
    <xf numFmtId="38" fontId="11" fillId="5" borderId="53" xfId="110" applyFont="1" applyFill="1" applyBorder="1" applyAlignment="1">
      <alignment horizontal="right" vertical="center"/>
    </xf>
    <xf numFmtId="55" fontId="38" fillId="2" borderId="0" xfId="0" quotePrefix="1" applyNumberFormat="1" applyFont="1" applyFill="1" applyAlignment="1">
      <alignment horizontal="center"/>
    </xf>
    <xf numFmtId="0" fontId="9" fillId="0" borderId="11" xfId="0" applyFont="1" applyBorder="1" applyAlignment="1">
      <alignment horizontal="center" vertical="center" shrinkToFit="1"/>
    </xf>
    <xf numFmtId="0" fontId="9" fillId="0" borderId="52" xfId="0" applyFont="1" applyBorder="1" applyAlignment="1">
      <alignment horizontal="center" vertical="center" shrinkToFit="1"/>
    </xf>
    <xf numFmtId="177" fontId="79" fillId="2" borderId="47" xfId="0" applyNumberFormat="1" applyFont="1" applyFill="1" applyBorder="1" applyAlignment="1" applyProtection="1">
      <alignment horizontal="right" vertical="center"/>
      <protection locked="0"/>
    </xf>
    <xf numFmtId="177" fontId="79" fillId="2" borderId="51" xfId="0" applyNumberFormat="1" applyFont="1" applyFill="1" applyBorder="1" applyAlignment="1" applyProtection="1">
      <alignment horizontal="right" vertical="center"/>
      <protection locked="0"/>
    </xf>
    <xf numFmtId="178" fontId="79" fillId="2" borderId="4" xfId="0" applyNumberFormat="1" applyFont="1" applyFill="1" applyBorder="1" applyAlignment="1" applyProtection="1">
      <alignment horizontal="right" vertical="center"/>
      <protection locked="0"/>
    </xf>
    <xf numFmtId="177" fontId="79" fillId="2" borderId="4" xfId="0" applyNumberFormat="1" applyFont="1" applyFill="1" applyBorder="1" applyAlignment="1" applyProtection="1">
      <alignment horizontal="right" vertical="center"/>
      <protection locked="0"/>
    </xf>
    <xf numFmtId="178" fontId="79" fillId="2" borderId="0" xfId="0" applyNumberFormat="1" applyFont="1" applyFill="1" applyAlignment="1" applyProtection="1">
      <alignment horizontal="right" vertical="center"/>
      <protection locked="0"/>
    </xf>
    <xf numFmtId="178" fontId="79" fillId="2" borderId="51" xfId="0" applyNumberFormat="1" applyFont="1" applyFill="1" applyBorder="1" applyAlignment="1" applyProtection="1">
      <alignment horizontal="right" vertical="center"/>
      <protection locked="0"/>
    </xf>
    <xf numFmtId="177" fontId="79" fillId="2" borderId="47" xfId="0" applyNumberFormat="1" applyFont="1" applyFill="1" applyBorder="1" applyAlignment="1">
      <alignment horizontal="right" vertical="center"/>
    </xf>
    <xf numFmtId="177" fontId="79" fillId="0" borderId="47" xfId="0" applyNumberFormat="1" applyFont="1" applyBorder="1" applyAlignment="1" applyProtection="1">
      <alignment horizontal="right" vertical="center"/>
      <protection locked="0"/>
    </xf>
    <xf numFmtId="177" fontId="79" fillId="0" borderId="51" xfId="0" applyNumberFormat="1" applyFont="1" applyBorder="1" applyAlignment="1" applyProtection="1">
      <alignment horizontal="right" vertical="center"/>
      <protection locked="0"/>
    </xf>
    <xf numFmtId="178" fontId="79" fillId="0" borderId="4" xfId="0" applyNumberFormat="1" applyFont="1" applyBorder="1" applyAlignment="1" applyProtection="1">
      <alignment horizontal="right" vertical="center"/>
      <protection locked="0"/>
    </xf>
    <xf numFmtId="177" fontId="79" fillId="0" borderId="4" xfId="0" applyNumberFormat="1" applyFont="1" applyBorder="1" applyAlignment="1" applyProtection="1">
      <alignment horizontal="right" vertical="center"/>
      <protection locked="0"/>
    </xf>
    <xf numFmtId="178" fontId="79" fillId="0" borderId="51" xfId="0" applyNumberFormat="1" applyFont="1" applyBorder="1" applyAlignment="1" applyProtection="1">
      <alignment horizontal="right" vertical="center"/>
      <protection locked="0"/>
    </xf>
    <xf numFmtId="177" fontId="79" fillId="0" borderId="47" xfId="0" applyNumberFormat="1" applyFont="1" applyBorder="1" applyAlignment="1">
      <alignment horizontal="right" vertical="center"/>
    </xf>
    <xf numFmtId="177" fontId="80" fillId="0" borderId="15" xfId="0" applyNumberFormat="1" applyFont="1" applyBorder="1" applyAlignment="1" applyProtection="1">
      <alignment horizontal="right" vertical="center"/>
      <protection locked="0"/>
    </xf>
    <xf numFmtId="177" fontId="80" fillId="0" borderId="4" xfId="0" applyNumberFormat="1" applyFont="1" applyBorder="1" applyAlignment="1" applyProtection="1">
      <alignment horizontal="right" vertical="center"/>
      <protection locked="0"/>
    </xf>
    <xf numFmtId="178" fontId="80" fillId="0" borderId="4" xfId="0" applyNumberFormat="1" applyFont="1" applyBorder="1" applyAlignment="1" applyProtection="1">
      <alignment horizontal="right" vertical="center"/>
      <protection locked="0"/>
    </xf>
    <xf numFmtId="180" fontId="80" fillId="0" borderId="47" xfId="0" applyNumberFormat="1" applyFont="1" applyBorder="1" applyAlignment="1" applyProtection="1">
      <alignment horizontal="right" vertical="center"/>
      <protection locked="0"/>
    </xf>
    <xf numFmtId="178" fontId="80" fillId="0" borderId="0" xfId="0" applyNumberFormat="1" applyFont="1" applyAlignment="1" applyProtection="1">
      <alignment horizontal="right" vertical="center"/>
      <protection locked="0"/>
    </xf>
    <xf numFmtId="189" fontId="80" fillId="0" borderId="15" xfId="0" applyNumberFormat="1" applyFont="1" applyBorder="1" applyAlignment="1" applyProtection="1">
      <alignment horizontal="right" vertical="center"/>
      <protection locked="0"/>
    </xf>
    <xf numFmtId="0" fontId="80" fillId="0" borderId="4" xfId="0" applyFont="1" applyBorder="1" applyAlignment="1" applyProtection="1">
      <alignment horizontal="right" vertical="center"/>
      <protection locked="0"/>
    </xf>
    <xf numFmtId="177" fontId="80" fillId="0" borderId="47" xfId="0" applyNumberFormat="1" applyFont="1" applyBorder="1" applyAlignment="1">
      <alignment horizontal="right" vertical="center"/>
    </xf>
    <xf numFmtId="178" fontId="81" fillId="81" borderId="51" xfId="0" applyNumberFormat="1" applyFont="1" applyFill="1" applyBorder="1" applyAlignment="1" applyProtection="1">
      <alignment horizontal="right" vertical="center"/>
      <protection locked="0"/>
    </xf>
    <xf numFmtId="177" fontId="81" fillId="81" borderId="4" xfId="0" applyNumberFormat="1" applyFont="1" applyFill="1" applyBorder="1" applyAlignment="1" applyProtection="1">
      <alignment horizontal="right" vertical="center"/>
      <protection locked="0"/>
    </xf>
    <xf numFmtId="178" fontId="81" fillId="81" borderId="4" xfId="0" applyNumberFormat="1" applyFont="1" applyFill="1" applyBorder="1" applyAlignment="1" applyProtection="1">
      <alignment horizontal="right" vertical="center"/>
      <protection locked="0"/>
    </xf>
    <xf numFmtId="0" fontId="6" fillId="83" borderId="0" xfId="0" applyFont="1" applyFill="1">
      <alignment vertical="center"/>
    </xf>
    <xf numFmtId="177" fontId="76" fillId="81" borderId="47" xfId="0" applyNumberFormat="1" applyFont="1" applyFill="1" applyBorder="1" applyAlignment="1">
      <alignment horizontal="right" vertical="center"/>
    </xf>
    <xf numFmtId="177" fontId="76" fillId="81" borderId="4" xfId="0" applyNumberFormat="1" applyFont="1" applyFill="1" applyBorder="1" applyAlignment="1">
      <alignment horizontal="right" vertical="center"/>
    </xf>
    <xf numFmtId="177" fontId="76" fillId="2" borderId="47" xfId="0" applyNumberFormat="1" applyFont="1" applyFill="1" applyBorder="1" applyAlignment="1">
      <alignment horizontal="right" vertical="center"/>
    </xf>
    <xf numFmtId="177" fontId="76" fillId="2" borderId="4"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xf>
    <xf numFmtId="177" fontId="79" fillId="2" borderId="15" xfId="0" applyNumberFormat="1" applyFont="1" applyFill="1" applyBorder="1" applyAlignment="1">
      <alignment horizontal="right" vertical="center"/>
    </xf>
    <xf numFmtId="177" fontId="79" fillId="0" borderId="0" xfId="0" applyNumberFormat="1" applyFont="1" applyAlignment="1">
      <alignment horizontal="right" vertical="center"/>
    </xf>
    <xf numFmtId="178" fontId="79" fillId="2" borderId="4" xfId="0" applyNumberFormat="1" applyFont="1" applyFill="1" applyBorder="1" applyAlignment="1">
      <alignment horizontal="right" vertical="center"/>
    </xf>
    <xf numFmtId="177" fontId="79" fillId="0" borderId="15" xfId="0" applyNumberFormat="1" applyFont="1" applyBorder="1" applyAlignment="1">
      <alignment horizontal="right" vertical="center"/>
    </xf>
    <xf numFmtId="178" fontId="79" fillId="2" borderId="53" xfId="0" applyNumberFormat="1" applyFont="1" applyFill="1" applyBorder="1" applyAlignment="1" applyProtection="1">
      <alignment horizontal="right" vertical="center"/>
      <protection locked="0"/>
    </xf>
    <xf numFmtId="177" fontId="79" fillId="2" borderId="0" xfId="0" applyNumberFormat="1" applyFont="1" applyFill="1" applyAlignment="1" applyProtection="1">
      <alignment horizontal="right" vertical="center"/>
      <protection locked="0"/>
    </xf>
    <xf numFmtId="177" fontId="81" fillId="0" borderId="32" xfId="0" applyNumberFormat="1" applyFont="1" applyBorder="1" applyAlignment="1">
      <alignment horizontal="right" vertical="center"/>
    </xf>
    <xf numFmtId="177" fontId="81" fillId="0" borderId="0" xfId="0" applyNumberFormat="1" applyFont="1" applyAlignment="1">
      <alignment horizontal="right" vertical="center"/>
    </xf>
    <xf numFmtId="177" fontId="81" fillId="0" borderId="15" xfId="0" applyNumberFormat="1" applyFont="1" applyBorder="1" applyAlignment="1">
      <alignment horizontal="right" vertical="center"/>
    </xf>
    <xf numFmtId="178" fontId="81" fillId="0" borderId="15" xfId="0" applyNumberFormat="1" applyFont="1" applyBorder="1" applyAlignment="1" applyProtection="1">
      <alignment horizontal="right" vertical="center"/>
      <protection locked="0"/>
    </xf>
    <xf numFmtId="177" fontId="81" fillId="0" borderId="0" xfId="0" applyNumberFormat="1" applyFont="1" applyAlignment="1" applyProtection="1">
      <alignment horizontal="right" vertical="center"/>
      <protection locked="0"/>
    </xf>
    <xf numFmtId="177" fontId="81" fillId="81" borderId="47" xfId="0" applyNumberFormat="1" applyFont="1" applyFill="1" applyBorder="1" applyAlignment="1" applyProtection="1">
      <alignment horizontal="right" vertical="center"/>
      <protection locked="0"/>
    </xf>
    <xf numFmtId="177" fontId="81" fillId="81" borderId="47" xfId="0" applyNumberFormat="1" applyFont="1" applyFill="1" applyBorder="1" applyAlignment="1">
      <alignment horizontal="right" vertical="center"/>
    </xf>
    <xf numFmtId="177" fontId="81" fillId="81" borderId="4" xfId="0" applyNumberFormat="1" applyFont="1" applyFill="1" applyBorder="1" applyAlignment="1">
      <alignment horizontal="right" vertical="center"/>
    </xf>
    <xf numFmtId="177" fontId="81" fillId="81" borderId="15" xfId="0" applyNumberFormat="1" applyFont="1" applyFill="1" applyBorder="1" applyAlignment="1">
      <alignment horizontal="right" vertical="center"/>
    </xf>
    <xf numFmtId="178" fontId="81" fillId="81" borderId="4" xfId="0" applyNumberFormat="1" applyFont="1" applyFill="1" applyBorder="1" applyAlignment="1">
      <alignment horizontal="right" vertical="center"/>
    </xf>
    <xf numFmtId="0" fontId="81" fillId="81" borderId="4" xfId="95" applyNumberFormat="1" applyFont="1" applyFill="1" applyBorder="1" applyAlignment="1" applyProtection="1">
      <alignment horizontal="right" vertical="center"/>
      <protection locked="0"/>
    </xf>
    <xf numFmtId="178" fontId="81" fillId="81" borderId="53" xfId="0" applyNumberFormat="1" applyFont="1" applyFill="1" applyBorder="1" applyAlignment="1" applyProtection="1">
      <alignment horizontal="right" vertical="center"/>
      <protection locked="0"/>
    </xf>
    <xf numFmtId="177" fontId="81" fillId="81" borderId="53" xfId="0" applyNumberFormat="1" applyFont="1" applyFill="1" applyBorder="1" applyAlignment="1" applyProtection="1">
      <alignment horizontal="right" vertical="center"/>
      <protection locked="0"/>
    </xf>
    <xf numFmtId="38" fontId="81" fillId="81" borderId="4" xfId="0" applyNumberFormat="1" applyFont="1" applyFill="1" applyBorder="1" applyAlignment="1" applyProtection="1">
      <alignment horizontal="right" vertical="center"/>
      <protection locked="0"/>
    </xf>
    <xf numFmtId="183" fontId="81" fillId="81" borderId="51" xfId="0" applyNumberFormat="1" applyFont="1" applyFill="1" applyBorder="1" applyAlignment="1" applyProtection="1">
      <alignment horizontal="right" vertical="center"/>
      <protection locked="0"/>
    </xf>
    <xf numFmtId="177" fontId="81" fillId="81" borderId="51" xfId="0" applyNumberFormat="1" applyFont="1" applyFill="1" applyBorder="1" applyAlignment="1" applyProtection="1">
      <alignment horizontal="right" vertical="center"/>
      <protection locked="0"/>
    </xf>
    <xf numFmtId="177" fontId="81" fillId="81" borderId="32" xfId="0" applyNumberFormat="1" applyFont="1" applyFill="1" applyBorder="1" applyAlignment="1" applyProtection="1">
      <alignment horizontal="right" vertical="center"/>
      <protection locked="0"/>
    </xf>
    <xf numFmtId="177" fontId="81" fillId="0" borderId="47" xfId="0" applyNumberFormat="1" applyFont="1" applyBorder="1" applyAlignment="1" applyProtection="1">
      <alignment horizontal="right" vertical="center"/>
      <protection locked="0"/>
    </xf>
    <xf numFmtId="177" fontId="81" fillId="0" borderId="4" xfId="0" applyNumberFormat="1" applyFont="1" applyBorder="1" applyAlignment="1" applyProtection="1">
      <alignment horizontal="right" vertical="center"/>
      <protection locked="0"/>
    </xf>
    <xf numFmtId="177" fontId="79" fillId="0" borderId="4" xfId="0" applyNumberFormat="1" applyFont="1" applyBorder="1" applyAlignment="1">
      <alignment horizontal="right" vertical="center"/>
    </xf>
    <xf numFmtId="178" fontId="79" fillId="0" borderId="4" xfId="0" applyNumberFormat="1" applyFont="1" applyBorder="1" applyAlignment="1">
      <alignment horizontal="right" vertical="center"/>
    </xf>
    <xf numFmtId="177" fontId="79" fillId="0" borderId="51" xfId="0" applyNumberFormat="1" applyFont="1" applyBorder="1" applyAlignment="1">
      <alignment horizontal="right" vertical="center"/>
    </xf>
    <xf numFmtId="177" fontId="79" fillId="2" borderId="53" xfId="136" applyNumberFormat="1" applyFont="1" applyFill="1" applyBorder="1" applyAlignment="1">
      <alignment horizontal="right" vertical="center"/>
    </xf>
    <xf numFmtId="177" fontId="81" fillId="0" borderId="53" xfId="136" applyNumberFormat="1" applyFont="1" applyBorder="1" applyAlignment="1">
      <alignment horizontal="right" vertical="center"/>
    </xf>
    <xf numFmtId="179" fontId="81" fillId="0" borderId="4" xfId="136" applyNumberFormat="1" applyFont="1" applyBorder="1" applyAlignment="1">
      <alignment horizontal="right" vertical="center"/>
    </xf>
    <xf numFmtId="177" fontId="81" fillId="0" borderId="47" xfId="136" applyNumberFormat="1" applyFont="1" applyBorder="1" applyAlignment="1">
      <alignment horizontal="right" vertical="center" shrinkToFit="1"/>
    </xf>
    <xf numFmtId="177" fontId="81" fillId="5" borderId="47" xfId="0" applyNumberFormat="1" applyFont="1" applyFill="1" applyBorder="1" applyAlignment="1">
      <alignment horizontal="right" vertical="center"/>
    </xf>
    <xf numFmtId="177" fontId="81" fillId="5" borderId="4" xfId="0" applyNumberFormat="1" applyFont="1" applyFill="1" applyBorder="1" applyAlignment="1">
      <alignment horizontal="right" vertical="center"/>
    </xf>
    <xf numFmtId="177" fontId="81" fillId="5" borderId="4" xfId="136" applyNumberFormat="1" applyFont="1" applyFill="1" applyBorder="1" applyAlignment="1">
      <alignment horizontal="right" vertical="center"/>
    </xf>
    <xf numFmtId="178" fontId="81" fillId="5" borderId="4" xfId="136" applyNumberFormat="1" applyFont="1" applyFill="1" applyBorder="1" applyAlignment="1">
      <alignment horizontal="right" vertical="center"/>
    </xf>
    <xf numFmtId="177" fontId="81" fillId="5" borderId="53" xfId="136" applyNumberFormat="1" applyFont="1" applyFill="1" applyBorder="1" applyAlignment="1">
      <alignment horizontal="right" vertical="center"/>
    </xf>
    <xf numFmtId="177" fontId="81" fillId="5" borderId="47" xfId="136" applyNumberFormat="1" applyFont="1" applyFill="1" applyBorder="1" applyAlignment="1">
      <alignment horizontal="right" vertical="center"/>
    </xf>
    <xf numFmtId="179" fontId="81" fillId="5" borderId="4" xfId="136" applyNumberFormat="1" applyFont="1" applyFill="1" applyBorder="1" applyAlignment="1">
      <alignment horizontal="right" vertical="center"/>
    </xf>
    <xf numFmtId="177" fontId="81" fillId="81" borderId="47" xfId="136" applyNumberFormat="1" applyFont="1" applyFill="1" applyBorder="1" applyAlignment="1">
      <alignment horizontal="right" vertical="center"/>
    </xf>
    <xf numFmtId="178" fontId="81" fillId="81" borderId="4" xfId="136" applyNumberFormat="1" applyFont="1" applyFill="1" applyBorder="1" applyAlignment="1">
      <alignment horizontal="right" vertical="center"/>
    </xf>
    <xf numFmtId="177" fontId="81" fillId="81" borderId="4" xfId="136" applyNumberFormat="1" applyFont="1" applyFill="1" applyBorder="1" applyAlignment="1">
      <alignment horizontal="right" vertical="center"/>
    </xf>
    <xf numFmtId="177" fontId="81" fillId="5" borderId="47" xfId="0" applyNumberFormat="1" applyFont="1" applyFill="1" applyBorder="1" applyAlignment="1" applyProtection="1">
      <alignment horizontal="right" vertical="center"/>
      <protection locked="0"/>
    </xf>
    <xf numFmtId="177" fontId="81" fillId="0" borderId="47" xfId="136" applyNumberFormat="1" applyFont="1" applyBorder="1" applyAlignment="1">
      <alignment horizontal="right" vertical="center"/>
    </xf>
    <xf numFmtId="178" fontId="81" fillId="0" borderId="4" xfId="136" applyNumberFormat="1" applyFont="1" applyBorder="1" applyAlignment="1">
      <alignment horizontal="right" vertical="center"/>
    </xf>
    <xf numFmtId="177" fontId="81" fillId="0" borderId="4" xfId="136" applyNumberFormat="1" applyFont="1" applyBorder="1" applyAlignment="1">
      <alignment horizontal="right" vertical="center"/>
    </xf>
    <xf numFmtId="177" fontId="79" fillId="0" borderId="53" xfId="136" applyNumberFormat="1" applyFont="1" applyBorder="1" applyAlignment="1">
      <alignment horizontal="right" vertical="center"/>
    </xf>
    <xf numFmtId="177" fontId="79" fillId="0" borderId="47" xfId="136" applyNumberFormat="1" applyFont="1" applyBorder="1" applyAlignment="1">
      <alignment horizontal="right" vertical="center" shrinkToFit="1"/>
    </xf>
    <xf numFmtId="0" fontId="40" fillId="0" borderId="0" xfId="0" applyFont="1" applyAlignment="1">
      <alignment horizontal="right" vertical="center"/>
    </xf>
    <xf numFmtId="177" fontId="81" fillId="2" borderId="47" xfId="136" applyNumberFormat="1" applyFont="1" applyFill="1" applyBorder="1" applyAlignment="1">
      <alignment horizontal="right" vertical="center"/>
    </xf>
    <xf numFmtId="177" fontId="81" fillId="2" borderId="4" xfId="136" applyNumberFormat="1" applyFont="1" applyFill="1" applyBorder="1" applyAlignment="1">
      <alignment horizontal="right" vertical="center"/>
    </xf>
    <xf numFmtId="178" fontId="81" fillId="2" borderId="4" xfId="136" applyNumberFormat="1" applyFont="1" applyFill="1" applyBorder="1" applyAlignment="1">
      <alignment horizontal="right" vertical="center"/>
    </xf>
    <xf numFmtId="177" fontId="81" fillId="2" borderId="53" xfId="136" applyNumberFormat="1" applyFont="1" applyFill="1" applyBorder="1" applyAlignment="1">
      <alignment horizontal="right" vertical="center"/>
    </xf>
    <xf numFmtId="177" fontId="11" fillId="81" borderId="0" xfId="0" applyNumberFormat="1" applyFont="1" applyFill="1" applyAlignment="1">
      <alignment horizontal="right" vertical="center"/>
    </xf>
    <xf numFmtId="177" fontId="80" fillId="2" borderId="15" xfId="0" applyNumberFormat="1" applyFont="1" applyFill="1" applyBorder="1" applyAlignment="1">
      <alignment horizontal="right" vertical="center"/>
    </xf>
    <xf numFmtId="177" fontId="80" fillId="2" borderId="4" xfId="0" applyNumberFormat="1" applyFont="1" applyFill="1" applyBorder="1" applyAlignment="1">
      <alignment horizontal="right" vertical="center"/>
    </xf>
    <xf numFmtId="177" fontId="80" fillId="0" borderId="4" xfId="0" applyNumberFormat="1" applyFont="1" applyBorder="1" applyAlignment="1">
      <alignment horizontal="right" vertical="center"/>
    </xf>
    <xf numFmtId="178" fontId="80" fillId="0" borderId="4" xfId="0" applyNumberFormat="1" applyFont="1" applyBorder="1" applyAlignment="1">
      <alignment horizontal="right" vertical="center"/>
    </xf>
    <xf numFmtId="178" fontId="80" fillId="2" borderId="4" xfId="0" applyNumberFormat="1" applyFont="1" applyFill="1" applyBorder="1" applyAlignment="1">
      <alignment horizontal="right" vertical="center"/>
    </xf>
    <xf numFmtId="177" fontId="80" fillId="2" borderId="47" xfId="0" applyNumberFormat="1" applyFont="1" applyFill="1" applyBorder="1" applyAlignment="1">
      <alignment horizontal="right" vertical="center"/>
    </xf>
    <xf numFmtId="179" fontId="80" fillId="2" borderId="4" xfId="136" applyNumberFormat="1" applyFont="1" applyFill="1" applyBorder="1" applyAlignment="1">
      <alignment horizontal="right" vertical="center"/>
    </xf>
    <xf numFmtId="177" fontId="79" fillId="2" borderId="51" xfId="0" applyNumberFormat="1" applyFont="1" applyFill="1" applyBorder="1" applyAlignment="1">
      <alignment horizontal="right" vertical="center"/>
    </xf>
    <xf numFmtId="177" fontId="82" fillId="2" borderId="51" xfId="0" applyNumberFormat="1" applyFont="1" applyFill="1" applyBorder="1" applyAlignment="1">
      <alignment horizontal="right" vertical="center"/>
    </xf>
    <xf numFmtId="0" fontId="79" fillId="2" borderId="47" xfId="0" applyFont="1" applyFill="1" applyBorder="1" applyAlignment="1">
      <alignment horizontal="right" vertical="center" justifyLastLine="1"/>
    </xf>
    <xf numFmtId="186" fontId="79" fillId="2" borderId="4"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shrinkToFit="1"/>
    </xf>
    <xf numFmtId="177" fontId="79" fillId="2" borderId="47" xfId="136" applyNumberFormat="1" applyFont="1" applyFill="1" applyBorder="1" applyAlignment="1">
      <alignment horizontal="right" vertical="center" shrinkToFit="1"/>
    </xf>
    <xf numFmtId="178" fontId="79" fillId="2" borderId="4" xfId="0" applyNumberFormat="1" applyFont="1" applyFill="1" applyBorder="1" applyAlignment="1">
      <alignment horizontal="right" vertical="center" shrinkToFit="1"/>
    </xf>
    <xf numFmtId="177" fontId="79" fillId="2" borderId="58" xfId="0" applyNumberFormat="1" applyFont="1" applyFill="1" applyBorder="1" applyAlignment="1">
      <alignment horizontal="right" vertical="center"/>
    </xf>
    <xf numFmtId="177" fontId="79" fillId="2" borderId="58" xfId="0" applyNumberFormat="1" applyFont="1" applyFill="1" applyBorder="1" applyAlignment="1" applyProtection="1">
      <alignment horizontal="right" vertical="center"/>
      <protection locked="0"/>
    </xf>
    <xf numFmtId="178" fontId="79" fillId="0" borderId="58" xfId="0" applyNumberFormat="1" applyFont="1" applyBorder="1" applyAlignment="1" applyProtection="1">
      <alignment horizontal="right" vertical="center"/>
      <protection locked="0"/>
    </xf>
    <xf numFmtId="178" fontId="81" fillId="0" borderId="0" xfId="0" applyNumberFormat="1" applyFont="1" applyAlignment="1">
      <alignment horizontal="right" vertical="center"/>
    </xf>
    <xf numFmtId="0" fontId="81" fillId="0" borderId="47" xfId="0" applyFont="1" applyBorder="1" applyAlignment="1">
      <alignment horizontal="right" vertical="center" shrinkToFit="1"/>
    </xf>
    <xf numFmtId="177" fontId="81" fillId="0" borderId="47" xfId="0" applyNumberFormat="1" applyFont="1" applyBorder="1" applyAlignment="1">
      <alignment horizontal="right" vertical="center"/>
    </xf>
    <xf numFmtId="177" fontId="81" fillId="0" borderId="4" xfId="0" applyNumberFormat="1" applyFont="1" applyBorder="1" applyAlignment="1">
      <alignment horizontal="right" vertical="center"/>
    </xf>
    <xf numFmtId="178" fontId="81" fillId="0" borderId="4" xfId="0" applyNumberFormat="1" applyFont="1" applyBorder="1" applyAlignment="1">
      <alignment horizontal="right" vertical="center"/>
    </xf>
    <xf numFmtId="178" fontId="81" fillId="0" borderId="47" xfId="0" applyNumberFormat="1" applyFont="1" applyBorder="1" applyAlignment="1">
      <alignment horizontal="right" vertical="center"/>
    </xf>
    <xf numFmtId="177" fontId="81" fillId="0" borderId="51" xfId="0" applyNumberFormat="1" applyFont="1" applyBorder="1" applyAlignment="1">
      <alignment horizontal="right" vertical="center"/>
    </xf>
    <xf numFmtId="178" fontId="81" fillId="0" borderId="4" xfId="0" applyNumberFormat="1" applyFont="1" applyBorder="1" applyAlignment="1" applyProtection="1">
      <alignment horizontal="right" vertical="center"/>
      <protection locked="0"/>
    </xf>
    <xf numFmtId="177" fontId="81" fillId="0" borderId="51" xfId="0" applyNumberFormat="1" applyFont="1" applyBorder="1" applyAlignment="1" applyProtection="1">
      <alignment horizontal="right" vertical="center"/>
      <protection locked="0"/>
    </xf>
    <xf numFmtId="178" fontId="81" fillId="0" borderId="51" xfId="0" applyNumberFormat="1" applyFont="1" applyBorder="1" applyAlignment="1" applyProtection="1">
      <alignment horizontal="right" vertical="center"/>
      <protection locked="0"/>
    </xf>
    <xf numFmtId="177" fontId="81" fillId="81" borderId="51" xfId="0" applyNumberFormat="1" applyFont="1" applyFill="1" applyBorder="1" applyAlignment="1">
      <alignment horizontal="right" vertical="center"/>
    </xf>
    <xf numFmtId="177" fontId="81" fillId="81" borderId="53" xfId="0" applyNumberFormat="1" applyFont="1" applyFill="1" applyBorder="1" applyAlignment="1">
      <alignment horizontal="right" vertical="center"/>
    </xf>
    <xf numFmtId="186" fontId="81" fillId="81" borderId="4" xfId="0" applyNumberFormat="1" applyFont="1" applyFill="1" applyBorder="1" applyAlignment="1">
      <alignment horizontal="right" vertical="center"/>
    </xf>
    <xf numFmtId="178" fontId="81" fillId="81" borderId="47" xfId="0" applyNumberFormat="1" applyFont="1" applyFill="1" applyBorder="1" applyAlignment="1">
      <alignment horizontal="right" vertical="center"/>
    </xf>
    <xf numFmtId="178" fontId="81" fillId="5" borderId="4" xfId="0" applyNumberFormat="1" applyFont="1" applyFill="1" applyBorder="1" applyAlignment="1">
      <alignment horizontal="right" vertical="center"/>
    </xf>
    <xf numFmtId="177" fontId="81" fillId="5" borderId="4" xfId="0" applyNumberFormat="1" applyFont="1" applyFill="1" applyBorder="1" applyAlignment="1" applyProtection="1">
      <alignment horizontal="right" vertical="center"/>
      <protection locked="0"/>
    </xf>
    <xf numFmtId="178" fontId="81" fillId="5" borderId="4" xfId="0" applyNumberFormat="1" applyFont="1" applyFill="1" applyBorder="1" applyAlignment="1" applyProtection="1">
      <alignment horizontal="right" vertical="center"/>
      <protection locked="0"/>
    </xf>
    <xf numFmtId="177" fontId="81" fillId="5" borderId="51" xfId="0" applyNumberFormat="1" applyFont="1" applyFill="1" applyBorder="1" applyAlignment="1" applyProtection="1">
      <alignment horizontal="right" vertical="center"/>
      <protection locked="0"/>
    </xf>
    <xf numFmtId="177" fontId="81" fillId="5" borderId="4" xfId="0" applyNumberFormat="1" applyFont="1" applyFill="1" applyBorder="1" applyAlignment="1">
      <alignment horizontal="right" vertical="center" shrinkToFit="1"/>
    </xf>
    <xf numFmtId="177" fontId="81" fillId="5" borderId="47" xfId="0" applyNumberFormat="1" applyFont="1" applyFill="1" applyBorder="1" applyAlignment="1">
      <alignment horizontal="right" vertical="center" shrinkToFit="1"/>
    </xf>
    <xf numFmtId="178" fontId="81" fillId="5" borderId="4" xfId="0" applyNumberFormat="1" applyFont="1" applyFill="1" applyBorder="1" applyAlignment="1">
      <alignment horizontal="right" vertical="center" shrinkToFit="1"/>
    </xf>
    <xf numFmtId="177" fontId="81" fillId="5" borderId="51" xfId="0" applyNumberFormat="1" applyFont="1" applyFill="1" applyBorder="1" applyAlignment="1">
      <alignment horizontal="right" vertical="center" shrinkToFit="1"/>
    </xf>
    <xf numFmtId="177" fontId="81" fillId="5" borderId="51" xfId="0" applyNumberFormat="1" applyFont="1" applyFill="1" applyBorder="1" applyAlignment="1">
      <alignment horizontal="right" vertical="center"/>
    </xf>
    <xf numFmtId="49" fontId="81" fillId="81" borderId="4" xfId="0" applyNumberFormat="1" applyFont="1" applyFill="1" applyBorder="1" applyAlignment="1">
      <alignment horizontal="right" vertical="center"/>
    </xf>
    <xf numFmtId="177" fontId="81" fillId="81" borderId="58" xfId="0" applyNumberFormat="1" applyFont="1" applyFill="1" applyBorder="1" applyAlignment="1">
      <alignment horizontal="right" vertical="center"/>
    </xf>
    <xf numFmtId="178" fontId="81" fillId="5" borderId="51" xfId="0" applyNumberFormat="1" applyFont="1" applyFill="1" applyBorder="1" applyAlignment="1" applyProtection="1">
      <alignment horizontal="right" vertical="center"/>
      <protection locked="0"/>
    </xf>
    <xf numFmtId="177" fontId="81" fillId="5" borderId="22" xfId="0" applyNumberFormat="1" applyFont="1" applyFill="1" applyBorder="1" applyAlignment="1" applyProtection="1">
      <alignment horizontal="right" vertical="center"/>
      <protection locked="0"/>
    </xf>
    <xf numFmtId="178" fontId="81" fillId="5" borderId="58" xfId="0" applyNumberFormat="1" applyFont="1" applyFill="1" applyBorder="1" applyAlignment="1" applyProtection="1">
      <alignment horizontal="right" vertical="center"/>
      <protection locked="0"/>
    </xf>
    <xf numFmtId="177" fontId="81" fillId="81" borderId="147" xfId="0" applyNumberFormat="1" applyFont="1" applyFill="1" applyBorder="1" applyAlignment="1">
      <alignment horizontal="right" vertical="center"/>
    </xf>
    <xf numFmtId="0" fontId="11" fillId="0" borderId="47" xfId="0" applyFont="1" applyBorder="1" applyAlignment="1">
      <alignment horizontal="right" vertical="center"/>
    </xf>
    <xf numFmtId="177" fontId="11" fillId="81" borderId="84" xfId="0" applyNumberFormat="1" applyFont="1" applyFill="1" applyBorder="1" applyAlignment="1">
      <alignment horizontal="right" vertical="center" wrapText="1"/>
    </xf>
    <xf numFmtId="178" fontId="11" fillId="84" borderId="51" xfId="0" applyNumberFormat="1" applyFont="1" applyFill="1" applyBorder="1" applyAlignment="1" applyProtection="1">
      <alignment horizontal="right" vertical="center"/>
      <protection locked="0"/>
    </xf>
    <xf numFmtId="177" fontId="82" fillId="0" borderId="51" xfId="0" applyNumberFormat="1" applyFont="1" applyBorder="1" applyAlignment="1">
      <alignment horizontal="right" vertical="center"/>
    </xf>
    <xf numFmtId="177" fontId="79" fillId="0" borderId="4" xfId="0" quotePrefix="1" applyNumberFormat="1" applyFont="1" applyBorder="1" applyAlignment="1">
      <alignment horizontal="right" vertical="center"/>
    </xf>
    <xf numFmtId="186" fontId="79" fillId="0" borderId="4" xfId="0" applyNumberFormat="1" applyFont="1" applyBorder="1" applyAlignment="1">
      <alignment horizontal="right" vertical="center"/>
    </xf>
    <xf numFmtId="178" fontId="79" fillId="0" borderId="47" xfId="0" applyNumberFormat="1" applyFont="1" applyBorder="1" applyAlignment="1">
      <alignment horizontal="right" vertical="center"/>
    </xf>
    <xf numFmtId="178" fontId="79" fillId="0" borderId="4" xfId="0" quotePrefix="1" applyNumberFormat="1" applyFont="1" applyBorder="1" applyAlignment="1">
      <alignment horizontal="right" vertical="center"/>
    </xf>
    <xf numFmtId="177" fontId="79" fillId="0" borderId="4" xfId="0" applyNumberFormat="1" applyFont="1" applyBorder="1" applyAlignment="1">
      <alignment horizontal="right" vertical="center" shrinkToFit="1"/>
    </xf>
    <xf numFmtId="178" fontId="79" fillId="0" borderId="4" xfId="0" applyNumberFormat="1" applyFont="1" applyBorder="1" applyAlignment="1">
      <alignment horizontal="right" vertical="center" shrinkToFit="1"/>
    </xf>
    <xf numFmtId="177" fontId="79" fillId="0" borderId="51" xfId="0" applyNumberFormat="1" applyFont="1" applyBorder="1" applyAlignment="1">
      <alignment horizontal="right" vertical="center" shrinkToFit="1"/>
    </xf>
    <xf numFmtId="177" fontId="79" fillId="0" borderId="58" xfId="0" applyNumberFormat="1" applyFont="1" applyBorder="1" applyAlignment="1">
      <alignment horizontal="right" vertical="center"/>
    </xf>
    <xf numFmtId="177" fontId="79" fillId="0" borderId="51" xfId="0" quotePrefix="1" applyNumberFormat="1" applyFont="1" applyBorder="1" applyAlignment="1" applyProtection="1">
      <alignment horizontal="right" vertical="center"/>
      <protection locked="0"/>
    </xf>
    <xf numFmtId="178" fontId="79" fillId="0" borderId="4" xfId="0" quotePrefix="1" applyNumberFormat="1" applyFont="1" applyBorder="1" applyAlignment="1" applyProtection="1">
      <alignment horizontal="right" vertical="center"/>
      <protection locked="0"/>
    </xf>
    <xf numFmtId="177" fontId="79" fillId="0" borderId="58"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0" fontId="11" fillId="81" borderId="47" xfId="0" applyFont="1" applyFill="1" applyBorder="1" applyAlignment="1">
      <alignment horizontal="right" vertical="center"/>
    </xf>
    <xf numFmtId="177" fontId="81" fillId="2" borderId="4" xfId="0" applyNumberFormat="1" applyFont="1" applyFill="1" applyBorder="1" applyAlignment="1">
      <alignment horizontal="right" vertical="center"/>
    </xf>
    <xf numFmtId="177" fontId="81" fillId="2" borderId="47" xfId="0" applyNumberFormat="1" applyFont="1" applyFill="1" applyBorder="1" applyAlignment="1">
      <alignment horizontal="right" vertical="center"/>
    </xf>
    <xf numFmtId="38" fontId="11" fillId="81" borderId="53" xfId="110" applyFont="1" applyFill="1" applyBorder="1" applyAlignment="1">
      <alignment horizontal="right" vertical="center"/>
    </xf>
    <xf numFmtId="177" fontId="11" fillId="81" borderId="15" xfId="0" applyNumberFormat="1" applyFont="1" applyFill="1" applyBorder="1" applyAlignment="1">
      <alignment horizontal="right" vertical="center" shrinkToFit="1"/>
    </xf>
    <xf numFmtId="177" fontId="11" fillId="81" borderId="22" xfId="0" applyNumberFormat="1" applyFont="1" applyFill="1" applyBorder="1" applyAlignment="1" applyProtection="1">
      <alignment horizontal="right" vertical="center"/>
      <protection locked="0"/>
    </xf>
    <xf numFmtId="178" fontId="79" fillId="2" borderId="0" xfId="0" applyNumberFormat="1" applyFont="1" applyFill="1" applyAlignment="1">
      <alignment horizontal="right" vertical="center"/>
    </xf>
    <xf numFmtId="0" fontId="79" fillId="2" borderId="15" xfId="0" applyFont="1" applyFill="1" applyBorder="1" applyAlignment="1">
      <alignment horizontal="right" vertical="center"/>
    </xf>
    <xf numFmtId="178" fontId="79" fillId="2" borderId="47" xfId="0" applyNumberFormat="1" applyFont="1" applyFill="1" applyBorder="1" applyAlignment="1">
      <alignment horizontal="right" vertical="center"/>
    </xf>
    <xf numFmtId="177" fontId="79" fillId="2" borderId="15" xfId="0" applyNumberFormat="1" applyFont="1" applyFill="1" applyBorder="1" applyAlignment="1">
      <alignment horizontal="right" vertical="center" shrinkToFit="1"/>
    </xf>
    <xf numFmtId="177" fontId="79" fillId="2" borderId="58" xfId="0" applyNumberFormat="1" applyFont="1" applyFill="1" applyBorder="1" applyAlignment="1">
      <alignment horizontal="right" vertical="center" shrinkToFit="1"/>
    </xf>
    <xf numFmtId="178" fontId="79" fillId="2" borderId="58" xfId="0" applyNumberFormat="1" applyFont="1" applyFill="1" applyBorder="1" applyAlignment="1" applyProtection="1">
      <alignment horizontal="right" vertical="center"/>
      <protection locked="0"/>
    </xf>
    <xf numFmtId="178" fontId="81" fillId="81" borderId="0" xfId="0" applyNumberFormat="1" applyFont="1" applyFill="1" applyAlignment="1" applyProtection="1">
      <alignment horizontal="right" vertical="center"/>
      <protection locked="0"/>
    </xf>
    <xf numFmtId="180" fontId="81" fillId="81" borderId="47" xfId="0" applyNumberFormat="1" applyFont="1" applyFill="1" applyBorder="1" applyAlignment="1" applyProtection="1">
      <alignment horizontal="right" vertical="center"/>
      <protection locked="0"/>
    </xf>
    <xf numFmtId="189" fontId="81" fillId="81" borderId="15" xfId="0" applyNumberFormat="1" applyFont="1" applyFill="1" applyBorder="1" applyAlignment="1" applyProtection="1">
      <alignment horizontal="right" vertical="center"/>
      <protection locked="0"/>
    </xf>
    <xf numFmtId="0" fontId="81" fillId="81" borderId="4" xfId="0" applyFont="1" applyFill="1" applyBorder="1" applyAlignment="1" applyProtection="1">
      <alignment horizontal="right" vertical="center"/>
      <protection locked="0"/>
    </xf>
    <xf numFmtId="180" fontId="81" fillId="0" borderId="47" xfId="0" applyNumberFormat="1" applyFont="1" applyBorder="1" applyAlignment="1" applyProtection="1">
      <alignment horizontal="right" vertical="center" shrinkToFit="1"/>
      <protection locked="0"/>
    </xf>
    <xf numFmtId="0" fontId="83" fillId="0" borderId="0" xfId="0" applyFont="1" applyAlignment="1">
      <alignment horizontal="right" vertical="center"/>
    </xf>
    <xf numFmtId="0" fontId="84" fillId="0" borderId="0" xfId="0" applyFont="1" applyAlignment="1">
      <alignment horizontal="right" vertical="center"/>
    </xf>
    <xf numFmtId="0" fontId="12" fillId="0" borderId="0" xfId="0" applyFont="1" applyAlignment="1">
      <alignment horizontal="center" vertical="center" wrapText="1"/>
    </xf>
    <xf numFmtId="178" fontId="79" fillId="0" borderId="0" xfId="0" applyNumberFormat="1" applyFont="1" applyAlignment="1">
      <alignment horizontal="right" vertical="center"/>
    </xf>
    <xf numFmtId="178" fontId="11" fillId="0" borderId="0" xfId="0" applyNumberFormat="1" applyFont="1" applyAlignment="1">
      <alignment horizontal="right" vertical="center" wrapText="1"/>
    </xf>
    <xf numFmtId="178" fontId="11" fillId="0" borderId="0" xfId="0" applyNumberFormat="1" applyFont="1" applyAlignment="1">
      <alignment horizontal="right" vertical="center" shrinkToFit="1"/>
    </xf>
    <xf numFmtId="177" fontId="11" fillId="0" borderId="0" xfId="0" applyNumberFormat="1" applyFont="1" applyAlignment="1">
      <alignment horizontal="right" vertical="center" shrinkToFit="1"/>
    </xf>
    <xf numFmtId="178" fontId="11" fillId="0" borderId="32" xfId="0" applyNumberFormat="1" applyFont="1" applyBorder="1" applyAlignment="1">
      <alignment horizontal="right" vertical="center" shrinkToFit="1"/>
    </xf>
    <xf numFmtId="178" fontId="11" fillId="0" borderId="32" xfId="0" applyNumberFormat="1" applyFont="1" applyBorder="1" applyAlignment="1">
      <alignment horizontal="right" vertical="center"/>
    </xf>
    <xf numFmtId="181" fontId="81" fillId="0" borderId="53" xfId="0" applyNumberFormat="1" applyFont="1" applyBorder="1" applyAlignment="1">
      <alignment horizontal="right" vertical="center"/>
    </xf>
    <xf numFmtId="0" fontId="9" fillId="0" borderId="0" xfId="0" applyFont="1" applyAlignment="1">
      <alignment horizontal="center" vertical="center" shrinkToFit="1"/>
    </xf>
    <xf numFmtId="0" fontId="6" fillId="0" borderId="15" xfId="0" applyFont="1" applyBorder="1" applyAlignment="1">
      <alignment horizontal="left" vertical="center" wrapText="1"/>
    </xf>
    <xf numFmtId="0" fontId="6" fillId="0" borderId="15" xfId="146" applyFont="1" applyBorder="1" applyAlignment="1">
      <alignment horizontal="right" vertical="center"/>
    </xf>
    <xf numFmtId="0" fontId="86" fillId="0" borderId="0" xfId="136" applyFont="1">
      <alignment vertical="center"/>
    </xf>
    <xf numFmtId="0" fontId="40" fillId="0" borderId="0" xfId="0" applyFont="1">
      <alignment vertical="center"/>
    </xf>
    <xf numFmtId="0" fontId="86" fillId="0" borderId="0" xfId="136" applyFont="1" applyAlignment="1">
      <alignment horizontal="center" vertical="center"/>
    </xf>
    <xf numFmtId="0" fontId="40" fillId="0" borderId="0" xfId="136" applyFont="1">
      <alignment vertical="center"/>
    </xf>
    <xf numFmtId="0" fontId="86" fillId="0" borderId="16" xfId="136" applyFont="1" applyBorder="1" applyAlignment="1">
      <alignment horizontal="center" vertical="center"/>
    </xf>
    <xf numFmtId="0" fontId="85" fillId="0" borderId="16" xfId="136" applyFont="1" applyBorder="1">
      <alignment vertical="center"/>
    </xf>
    <xf numFmtId="0" fontId="86" fillId="0" borderId="16" xfId="136" applyFont="1" applyBorder="1">
      <alignment vertical="center"/>
    </xf>
    <xf numFmtId="0" fontId="76" fillId="5" borderId="15" xfId="0" applyFont="1" applyFill="1" applyBorder="1" applyAlignment="1">
      <alignment horizontal="center" vertical="center"/>
    </xf>
    <xf numFmtId="177" fontId="81" fillId="5" borderId="60" xfId="136" applyNumberFormat="1" applyFont="1" applyFill="1" applyBorder="1" applyAlignment="1">
      <alignment horizontal="right" vertical="center"/>
    </xf>
    <xf numFmtId="177" fontId="81" fillId="5" borderId="25" xfId="136" applyNumberFormat="1" applyFont="1" applyFill="1" applyBorder="1" applyAlignment="1">
      <alignment horizontal="right" vertical="center"/>
    </xf>
    <xf numFmtId="178" fontId="81" fillId="5" borderId="25" xfId="136" applyNumberFormat="1" applyFont="1" applyFill="1" applyBorder="1" applyAlignment="1">
      <alignment horizontal="right" vertical="center"/>
    </xf>
    <xf numFmtId="178" fontId="81" fillId="5" borderId="12" xfId="136" applyNumberFormat="1" applyFont="1" applyFill="1" applyBorder="1" applyAlignment="1">
      <alignment horizontal="right" vertical="center"/>
    </xf>
    <xf numFmtId="177" fontId="81" fillId="5" borderId="17" xfId="136" applyNumberFormat="1" applyFont="1" applyFill="1" applyBorder="1" applyAlignment="1">
      <alignment horizontal="right" vertical="center"/>
    </xf>
    <xf numFmtId="177" fontId="81" fillId="5" borderId="12" xfId="136" applyNumberFormat="1" applyFont="1" applyFill="1" applyBorder="1" applyAlignment="1">
      <alignment horizontal="right" vertical="center"/>
    </xf>
    <xf numFmtId="177" fontId="81" fillId="5" borderId="26" xfId="136" applyNumberFormat="1" applyFont="1" applyFill="1" applyBorder="1" applyAlignment="1">
      <alignment horizontal="right" vertical="center"/>
    </xf>
    <xf numFmtId="177" fontId="81" fillId="81" borderId="60" xfId="136" applyNumberFormat="1" applyFont="1" applyFill="1" applyBorder="1" applyAlignment="1">
      <alignment horizontal="right" vertical="center"/>
    </xf>
    <xf numFmtId="178" fontId="81" fillId="81" borderId="25" xfId="136" applyNumberFormat="1" applyFont="1" applyFill="1" applyBorder="1" applyAlignment="1">
      <alignment horizontal="right" vertical="center"/>
    </xf>
    <xf numFmtId="177" fontId="81" fillId="81" borderId="25" xfId="136" applyNumberFormat="1" applyFont="1" applyFill="1" applyBorder="1" applyAlignment="1">
      <alignment horizontal="right" vertical="center"/>
    </xf>
    <xf numFmtId="177" fontId="81" fillId="81" borderId="26" xfId="136" applyNumberFormat="1" applyFont="1" applyFill="1" applyBorder="1" applyAlignment="1">
      <alignment horizontal="right" vertical="center"/>
    </xf>
    <xf numFmtId="0" fontId="75" fillId="0" borderId="0" xfId="0" applyFont="1" applyAlignment="1">
      <alignment horizontal="right" vertical="center"/>
    </xf>
    <xf numFmtId="0" fontId="76" fillId="0" borderId="15" xfId="0" applyFont="1" applyBorder="1" applyAlignment="1">
      <alignment horizontal="center" vertical="center"/>
    </xf>
    <xf numFmtId="178" fontId="40" fillId="0" borderId="0" xfId="0" applyNumberFormat="1" applyFont="1" applyAlignment="1">
      <alignment horizontal="right" vertical="center"/>
    </xf>
    <xf numFmtId="177" fontId="81" fillId="81" borderId="53" xfId="136" applyNumberFormat="1" applyFont="1" applyFill="1" applyBorder="1" applyAlignment="1">
      <alignment horizontal="right" vertical="center"/>
    </xf>
    <xf numFmtId="179" fontId="81" fillId="81" borderId="4" xfId="136" applyNumberFormat="1" applyFont="1" applyFill="1" applyBorder="1" applyAlignment="1">
      <alignment horizontal="right" vertical="center"/>
    </xf>
    <xf numFmtId="177" fontId="81" fillId="81" borderId="47" xfId="136" applyNumberFormat="1" applyFont="1" applyFill="1" applyBorder="1" applyAlignment="1">
      <alignment horizontal="right" vertical="center" shrinkToFit="1"/>
    </xf>
    <xf numFmtId="179" fontId="81" fillId="2" borderId="4" xfId="136" applyNumberFormat="1" applyFont="1" applyFill="1" applyBorder="1" applyAlignment="1">
      <alignment horizontal="right" vertical="center"/>
    </xf>
    <xf numFmtId="177" fontId="81" fillId="0" borderId="15" xfId="0" applyNumberFormat="1" applyFont="1" applyBorder="1" applyAlignment="1" applyProtection="1">
      <alignment horizontal="right" vertical="center"/>
      <protection locked="0"/>
    </xf>
    <xf numFmtId="178" fontId="40" fillId="0" borderId="0" xfId="136" applyNumberFormat="1" applyFont="1" applyAlignment="1">
      <alignment horizontal="right" vertical="center"/>
    </xf>
    <xf numFmtId="177" fontId="81" fillId="80" borderId="47" xfId="0" applyNumberFormat="1" applyFont="1" applyFill="1" applyBorder="1" applyAlignment="1">
      <alignment horizontal="right" vertical="center"/>
    </xf>
    <xf numFmtId="177" fontId="81" fillId="80" borderId="47" xfId="136" applyNumberFormat="1" applyFont="1" applyFill="1" applyBorder="1" applyAlignment="1">
      <alignment horizontal="right" vertical="center"/>
    </xf>
    <xf numFmtId="0" fontId="76" fillId="81" borderId="15" xfId="0" applyFont="1" applyFill="1" applyBorder="1" applyAlignment="1">
      <alignment horizontal="center" vertical="center"/>
    </xf>
    <xf numFmtId="176" fontId="81" fillId="5" borderId="47" xfId="136" applyNumberFormat="1" applyFont="1" applyFill="1" applyBorder="1" applyAlignment="1">
      <alignment horizontal="right" vertical="center" shrinkToFit="1"/>
    </xf>
    <xf numFmtId="177" fontId="81" fillId="5" borderId="82" xfId="0" applyNumberFormat="1" applyFont="1" applyFill="1" applyBorder="1" applyAlignment="1">
      <alignment horizontal="right" vertical="center" wrapText="1"/>
    </xf>
    <xf numFmtId="177" fontId="81" fillId="5" borderId="108" xfId="0" applyNumberFormat="1" applyFont="1" applyFill="1" applyBorder="1" applyAlignment="1">
      <alignment horizontal="right" vertical="center" wrapText="1"/>
    </xf>
    <xf numFmtId="177" fontId="81" fillId="81" borderId="82" xfId="0" applyNumberFormat="1" applyFont="1" applyFill="1" applyBorder="1" applyAlignment="1">
      <alignment horizontal="right" vertical="center" wrapText="1"/>
    </xf>
    <xf numFmtId="177" fontId="81" fillId="5" borderId="47" xfId="136" applyNumberFormat="1" applyFont="1" applyFill="1" applyBorder="1" applyAlignment="1">
      <alignment horizontal="right" vertical="center" shrinkToFit="1"/>
    </xf>
    <xf numFmtId="177" fontId="81" fillId="2" borderId="15" xfId="136" applyNumberFormat="1" applyFont="1" applyFill="1" applyBorder="1" applyAlignment="1">
      <alignment horizontal="right" vertical="center"/>
    </xf>
    <xf numFmtId="177" fontId="81" fillId="2" borderId="47" xfId="136" applyNumberFormat="1" applyFont="1" applyFill="1" applyBorder="1" applyAlignment="1">
      <alignment horizontal="right" vertical="center" shrinkToFit="1"/>
    </xf>
    <xf numFmtId="0" fontId="40" fillId="0" borderId="32" xfId="0" applyFont="1" applyBorder="1" applyAlignment="1">
      <alignment horizontal="right" vertical="center"/>
    </xf>
    <xf numFmtId="177" fontId="80" fillId="0" borderId="53" xfId="136" applyNumberFormat="1" applyFont="1" applyBorder="1" applyAlignment="1">
      <alignment horizontal="right" vertical="center"/>
    </xf>
    <xf numFmtId="177" fontId="80" fillId="0" borderId="47" xfId="136" applyNumberFormat="1" applyFont="1" applyBorder="1" applyAlignment="1">
      <alignment horizontal="right" vertical="center" shrinkToFit="1"/>
    </xf>
    <xf numFmtId="177" fontId="81" fillId="81" borderId="0" xfId="0" applyNumberFormat="1" applyFont="1" applyFill="1" applyAlignment="1">
      <alignment horizontal="right" vertical="center"/>
    </xf>
    <xf numFmtId="178" fontId="81" fillId="81" borderId="0" xfId="0" applyNumberFormat="1" applyFont="1" applyFill="1" applyAlignment="1">
      <alignment horizontal="right" vertical="center"/>
    </xf>
    <xf numFmtId="177" fontId="81" fillId="0" borderId="15" xfId="136" applyNumberFormat="1" applyFont="1" applyBorder="1" applyAlignment="1">
      <alignment horizontal="right" vertical="center"/>
    </xf>
    <xf numFmtId="177" fontId="81" fillId="5" borderId="15" xfId="0" applyNumberFormat="1" applyFont="1" applyFill="1" applyBorder="1" applyAlignment="1">
      <alignment horizontal="right" vertical="center"/>
    </xf>
    <xf numFmtId="177" fontId="81" fillId="5" borderId="0" xfId="0" applyNumberFormat="1" applyFont="1" applyFill="1" applyAlignment="1">
      <alignment horizontal="right" vertical="center"/>
    </xf>
    <xf numFmtId="178" fontId="81" fillId="5" borderId="0" xfId="0" applyNumberFormat="1" applyFont="1" applyFill="1" applyAlignment="1">
      <alignment horizontal="right" vertical="center"/>
    </xf>
    <xf numFmtId="177" fontId="81" fillId="5" borderId="15" xfId="136" applyNumberFormat="1" applyFont="1" applyFill="1" applyBorder="1" applyAlignment="1">
      <alignment horizontal="right" vertical="center"/>
    </xf>
    <xf numFmtId="0" fontId="76" fillId="81" borderId="73" xfId="0" applyFont="1" applyFill="1" applyBorder="1" applyAlignment="1">
      <alignment horizontal="center" vertical="center"/>
    </xf>
    <xf numFmtId="177" fontId="81" fillId="81" borderId="70" xfId="136" applyNumberFormat="1" applyFont="1" applyFill="1" applyBorder="1" applyAlignment="1">
      <alignment horizontal="right" vertical="center"/>
    </xf>
    <xf numFmtId="177" fontId="81" fillId="81" borderId="72" xfId="136" applyNumberFormat="1" applyFont="1" applyFill="1" applyBorder="1" applyAlignment="1">
      <alignment horizontal="right" vertical="center"/>
    </xf>
    <xf numFmtId="0" fontId="78" fillId="0" borderId="13" xfId="136" applyFont="1" applyBorder="1">
      <alignment vertical="center"/>
    </xf>
    <xf numFmtId="0" fontId="77" fillId="0" borderId="13" xfId="136" applyFont="1" applyBorder="1">
      <alignment vertical="center"/>
    </xf>
    <xf numFmtId="0" fontId="77" fillId="0" borderId="13" xfId="136" applyFont="1" applyBorder="1" applyAlignment="1">
      <alignment horizontal="right" vertical="center"/>
    </xf>
    <xf numFmtId="179" fontId="77" fillId="0" borderId="13" xfId="136" applyNumberFormat="1" applyFont="1" applyBorder="1" applyAlignment="1">
      <alignment horizontal="right" vertical="center"/>
    </xf>
    <xf numFmtId="177" fontId="77" fillId="0" borderId="13" xfId="136" applyNumberFormat="1" applyFont="1" applyBorder="1" applyAlignment="1">
      <alignment horizontal="right" vertical="center"/>
    </xf>
    <xf numFmtId="0" fontId="78" fillId="0" borderId="0" xfId="0" applyFont="1">
      <alignment vertical="center"/>
    </xf>
    <xf numFmtId="177" fontId="77" fillId="0" borderId="13" xfId="136" applyNumberFormat="1" applyFont="1" applyBorder="1" applyAlignment="1">
      <alignment horizontal="left" vertical="center"/>
    </xf>
    <xf numFmtId="177" fontId="81" fillId="0" borderId="0" xfId="0" applyNumberFormat="1" applyFont="1">
      <alignment vertical="center"/>
    </xf>
    <xf numFmtId="179" fontId="81" fillId="0" borderId="0" xfId="0" applyNumberFormat="1" applyFont="1" applyAlignment="1">
      <alignment horizontal="right" vertical="center"/>
    </xf>
    <xf numFmtId="177" fontId="81" fillId="2" borderId="0" xfId="0" applyNumberFormat="1" applyFont="1" applyFill="1">
      <alignment vertical="center"/>
    </xf>
    <xf numFmtId="178" fontId="81" fillId="2" borderId="0" xfId="0" applyNumberFormat="1" applyFont="1" applyFill="1" applyAlignment="1">
      <alignment horizontal="right" vertical="center"/>
    </xf>
    <xf numFmtId="177" fontId="81" fillId="2" borderId="0" xfId="0" applyNumberFormat="1" applyFont="1" applyFill="1" applyAlignment="1">
      <alignment horizontal="right" vertical="center"/>
    </xf>
    <xf numFmtId="177" fontId="81" fillId="2" borderId="4" xfId="0" applyNumberFormat="1" applyFont="1" applyFill="1" applyBorder="1" applyAlignment="1" applyProtection="1">
      <alignment horizontal="right" vertical="center"/>
      <protection locked="0"/>
    </xf>
    <xf numFmtId="177" fontId="81" fillId="2" borderId="53" xfId="0" applyNumberFormat="1" applyFont="1" applyFill="1" applyBorder="1" applyAlignment="1" applyProtection="1">
      <alignment horizontal="right" vertical="center"/>
      <protection locked="0"/>
    </xf>
    <xf numFmtId="0" fontId="86" fillId="0" borderId="0" xfId="0" applyFont="1" applyAlignment="1">
      <alignment vertical="center" shrinkToFit="1"/>
    </xf>
    <xf numFmtId="0" fontId="88" fillId="0" borderId="0" xfId="0" applyFont="1">
      <alignment vertical="center"/>
    </xf>
    <xf numFmtId="0" fontId="89" fillId="0" borderId="0" xfId="0" applyFont="1">
      <alignment vertical="center"/>
    </xf>
    <xf numFmtId="0" fontId="76" fillId="81" borderId="32" xfId="0" applyFont="1" applyFill="1" applyBorder="1" applyAlignment="1">
      <alignment horizontal="center" vertical="center"/>
    </xf>
    <xf numFmtId="177" fontId="81" fillId="5" borderId="26" xfId="0" applyNumberFormat="1" applyFont="1" applyFill="1" applyBorder="1" applyAlignment="1">
      <alignment horizontal="right" vertical="center"/>
    </xf>
    <xf numFmtId="0" fontId="76" fillId="0" borderId="32" xfId="0" applyFont="1" applyBorder="1" applyAlignment="1">
      <alignment horizontal="center" vertical="center"/>
    </xf>
    <xf numFmtId="177" fontId="80" fillId="2" borderId="51" xfId="0" applyNumberFormat="1" applyFont="1" applyFill="1" applyBorder="1" applyAlignment="1">
      <alignment horizontal="right" vertical="center"/>
    </xf>
    <xf numFmtId="181" fontId="80" fillId="0" borderId="53" xfId="0" applyNumberFormat="1" applyFont="1" applyBorder="1" applyAlignment="1">
      <alignment horizontal="right" vertical="center"/>
    </xf>
    <xf numFmtId="177" fontId="81" fillId="2" borderId="51" xfId="0" applyNumberFormat="1" applyFont="1" applyFill="1" applyBorder="1" applyAlignment="1">
      <alignment horizontal="right" vertical="center"/>
    </xf>
    <xf numFmtId="181" fontId="81" fillId="0" borderId="0" xfId="0" applyNumberFormat="1" applyFont="1" applyAlignment="1">
      <alignment horizontal="right" vertical="center"/>
    </xf>
    <xf numFmtId="177" fontId="81" fillId="2" borderId="15" xfId="0" applyNumberFormat="1" applyFont="1" applyFill="1" applyBorder="1" applyAlignment="1">
      <alignment horizontal="right" vertical="center"/>
    </xf>
    <xf numFmtId="177" fontId="80" fillId="0" borderId="51" xfId="0" applyNumberFormat="1" applyFont="1" applyBorder="1" applyAlignment="1">
      <alignment horizontal="right" vertical="center"/>
    </xf>
    <xf numFmtId="177" fontId="81" fillId="5" borderId="53" xfId="0" applyNumberFormat="1" applyFont="1" applyFill="1" applyBorder="1" applyAlignment="1">
      <alignment horizontal="right" vertical="center"/>
    </xf>
    <xf numFmtId="177" fontId="80" fillId="2" borderId="0" xfId="0" applyNumberFormat="1" applyFont="1" applyFill="1" applyAlignment="1">
      <alignment horizontal="right" vertical="center"/>
    </xf>
    <xf numFmtId="177" fontId="80" fillId="0" borderId="15" xfId="0" applyNumberFormat="1" applyFont="1" applyBorder="1" applyAlignment="1">
      <alignment horizontal="right" vertical="center"/>
    </xf>
    <xf numFmtId="0" fontId="76" fillId="81" borderId="76" xfId="0" applyFont="1" applyFill="1" applyBorder="1" applyAlignment="1">
      <alignment horizontal="center" vertical="center" shrinkToFit="1"/>
    </xf>
    <xf numFmtId="177" fontId="81" fillId="81" borderId="75" xfId="0" applyNumberFormat="1" applyFont="1" applyFill="1" applyBorder="1" applyAlignment="1">
      <alignment horizontal="right" vertical="center" shrinkToFit="1"/>
    </xf>
    <xf numFmtId="177" fontId="81" fillId="81" borderId="70" xfId="0" applyNumberFormat="1" applyFont="1" applyFill="1" applyBorder="1" applyAlignment="1">
      <alignment horizontal="right" vertical="center" shrinkToFit="1"/>
    </xf>
    <xf numFmtId="177" fontId="81" fillId="81" borderId="80" xfId="0" applyNumberFormat="1" applyFont="1" applyFill="1" applyBorder="1" applyAlignment="1">
      <alignment horizontal="right" vertical="center" shrinkToFit="1"/>
    </xf>
    <xf numFmtId="181" fontId="81" fillId="0" borderId="32" xfId="0" applyNumberFormat="1" applyFont="1" applyBorder="1" applyAlignment="1">
      <alignment horizontal="right" vertical="center" shrinkToFit="1"/>
    </xf>
    <xf numFmtId="177" fontId="81" fillId="81" borderId="73" xfId="0" applyNumberFormat="1" applyFont="1" applyFill="1" applyBorder="1" applyAlignment="1">
      <alignment horizontal="right" vertical="center" shrinkToFit="1"/>
    </xf>
    <xf numFmtId="178" fontId="81" fillId="81" borderId="71" xfId="0" applyNumberFormat="1" applyFont="1" applyFill="1" applyBorder="1" applyAlignment="1">
      <alignment horizontal="right" vertical="center" shrinkToFit="1"/>
    </xf>
    <xf numFmtId="0" fontId="76" fillId="0" borderId="37" xfId="0" applyFont="1" applyBorder="1" applyAlignment="1">
      <alignment horizontal="center" vertical="center"/>
    </xf>
    <xf numFmtId="177" fontId="81" fillId="0" borderId="16" xfId="0" applyNumberFormat="1" applyFont="1" applyBorder="1" applyAlignment="1">
      <alignment horizontal="right" vertical="center"/>
    </xf>
    <xf numFmtId="177" fontId="81" fillId="0" borderId="41" xfId="0" applyNumberFormat="1" applyFont="1" applyBorder="1" applyAlignment="1">
      <alignment horizontal="right" vertical="center"/>
    </xf>
    <xf numFmtId="177" fontId="81" fillId="0" borderId="145" xfId="0" applyNumberFormat="1" applyFont="1" applyBorder="1" applyAlignment="1">
      <alignment horizontal="right" vertical="center"/>
    </xf>
    <xf numFmtId="181" fontId="81" fillId="0" borderId="32" xfId="0" applyNumberFormat="1" applyFont="1" applyBorder="1" applyAlignment="1">
      <alignment horizontal="right" vertical="center"/>
    </xf>
    <xf numFmtId="177" fontId="81" fillId="0" borderId="57" xfId="0" applyNumberFormat="1" applyFont="1" applyBorder="1" applyAlignment="1">
      <alignment horizontal="right" vertical="center"/>
    </xf>
    <xf numFmtId="178" fontId="81" fillId="0" borderId="42" xfId="0" applyNumberFormat="1" applyFont="1" applyBorder="1" applyAlignment="1">
      <alignment horizontal="right" vertical="center"/>
    </xf>
    <xf numFmtId="38" fontId="11" fillId="0" borderId="53" xfId="110" applyFont="1" applyFill="1" applyBorder="1" applyAlignment="1">
      <alignment horizontal="right" vertical="center" justifyLastLine="1"/>
    </xf>
    <xf numFmtId="38" fontId="11" fillId="81" borderId="53" xfId="111" applyFont="1" applyFill="1" applyBorder="1" applyAlignment="1">
      <alignment horizontal="right" vertical="center" justifyLastLine="1"/>
    </xf>
    <xf numFmtId="0" fontId="79" fillId="0" borderId="47" xfId="0" applyFont="1" applyBorder="1" applyAlignment="1">
      <alignment horizontal="right" vertical="center" justifyLastLine="1"/>
    </xf>
    <xf numFmtId="177" fontId="11" fillId="5" borderId="0" xfId="0" quotePrefix="1" applyNumberFormat="1" applyFont="1" applyFill="1" applyAlignment="1">
      <alignment horizontal="right" vertical="center"/>
    </xf>
    <xf numFmtId="177" fontId="11" fillId="2" borderId="0" xfId="0" applyNumberFormat="1" applyFont="1" applyFill="1" applyAlignment="1">
      <alignment horizontal="right" vertical="center"/>
    </xf>
    <xf numFmtId="177" fontId="79" fillId="2" borderId="0" xfId="0" applyNumberFormat="1" applyFont="1" applyFill="1" applyAlignment="1">
      <alignment horizontal="right" vertical="center"/>
    </xf>
    <xf numFmtId="178" fontId="11" fillId="0" borderId="42" xfId="0" applyNumberFormat="1" applyFont="1" applyBorder="1" applyProtection="1">
      <alignment vertical="center"/>
      <protection locked="0"/>
    </xf>
    <xf numFmtId="177" fontId="81" fillId="5" borderId="58" xfId="0" applyNumberFormat="1" applyFont="1" applyFill="1" applyBorder="1" applyAlignment="1">
      <alignment horizontal="right" vertical="center"/>
    </xf>
    <xf numFmtId="178" fontId="11" fillId="0" borderId="42" xfId="0" applyNumberFormat="1" applyFont="1" applyBorder="1" applyAlignment="1">
      <alignment horizontal="right" vertical="center" shrinkToFit="1"/>
    </xf>
    <xf numFmtId="177" fontId="11" fillId="0" borderId="150" xfId="0" applyNumberFormat="1" applyFont="1" applyBorder="1" applyAlignment="1">
      <alignment horizontal="right" vertical="center"/>
    </xf>
    <xf numFmtId="178" fontId="11" fillId="0" borderId="145" xfId="0" applyNumberFormat="1" applyFont="1" applyBorder="1" applyAlignment="1" applyProtection="1">
      <alignment horizontal="right" vertical="center"/>
      <protection locked="0"/>
    </xf>
    <xf numFmtId="177" fontId="11" fillId="0" borderId="150" xfId="0" applyNumberFormat="1" applyFont="1" applyBorder="1" applyAlignment="1" applyProtection="1">
      <alignment horizontal="right" vertical="center"/>
      <protection locked="0"/>
    </xf>
    <xf numFmtId="178" fontId="11" fillId="0" borderId="150" xfId="0" applyNumberFormat="1" applyFont="1" applyBorder="1" applyProtection="1">
      <alignment vertical="center"/>
      <protection locked="0"/>
    </xf>
    <xf numFmtId="178" fontId="11" fillId="0" borderId="41" xfId="0" applyNumberFormat="1" applyFont="1" applyBorder="1" applyProtection="1">
      <alignment vertical="center"/>
      <protection locked="0"/>
    </xf>
    <xf numFmtId="178" fontId="81" fillId="82" borderId="4" xfId="0" applyNumberFormat="1" applyFont="1" applyFill="1" applyBorder="1" applyAlignment="1" applyProtection="1">
      <alignment horizontal="right" vertical="center"/>
      <protection locked="0"/>
    </xf>
    <xf numFmtId="0" fontId="81" fillId="81" borderId="0" xfId="95" applyNumberFormat="1" applyFont="1" applyFill="1" applyBorder="1" applyAlignment="1" applyProtection="1">
      <alignment horizontal="right" vertical="center"/>
      <protection locked="0"/>
    </xf>
    <xf numFmtId="0" fontId="40" fillId="83" borderId="0" xfId="0" applyFont="1" applyFill="1">
      <alignment vertical="center"/>
    </xf>
    <xf numFmtId="177" fontId="79" fillId="5" borderId="47" xfId="0" applyNumberFormat="1" applyFont="1" applyFill="1" applyBorder="1" applyAlignment="1">
      <alignment horizontal="right" vertical="center"/>
    </xf>
    <xf numFmtId="177" fontId="79" fillId="81" borderId="47" xfId="0" applyNumberFormat="1" applyFont="1" applyFill="1" applyBorder="1" applyAlignment="1">
      <alignment horizontal="right" vertical="center"/>
    </xf>
    <xf numFmtId="177" fontId="79" fillId="80" borderId="47" xfId="0" applyNumberFormat="1" applyFont="1" applyFill="1" applyBorder="1" applyAlignment="1">
      <alignment horizontal="right" vertical="center"/>
    </xf>
    <xf numFmtId="177" fontId="80" fillId="81" borderId="47" xfId="0" applyNumberFormat="1" applyFont="1" applyFill="1" applyBorder="1" applyAlignment="1">
      <alignment horizontal="right" vertical="center"/>
    </xf>
    <xf numFmtId="177" fontId="79" fillId="5" borderId="47" xfId="0" applyNumberFormat="1" applyFont="1" applyFill="1" applyBorder="1" applyAlignment="1">
      <alignment horizontal="right" vertical="center" shrinkToFit="1"/>
    </xf>
    <xf numFmtId="177" fontId="79" fillId="5" borderId="82" xfId="0" applyNumberFormat="1" applyFont="1" applyFill="1" applyBorder="1" applyAlignment="1">
      <alignment horizontal="right" vertical="center" wrapText="1"/>
    </xf>
    <xf numFmtId="177" fontId="79" fillId="2" borderId="47" xfId="0" applyNumberFormat="1" applyFont="1" applyFill="1" applyBorder="1" applyAlignment="1">
      <alignment horizontal="right" vertical="center" shrinkToFit="1"/>
    </xf>
    <xf numFmtId="177" fontId="79" fillId="81" borderId="15" xfId="0" applyNumberFormat="1" applyFont="1" applyFill="1" applyBorder="1" applyAlignment="1">
      <alignment horizontal="right" vertical="center"/>
    </xf>
    <xf numFmtId="177" fontId="79" fillId="5" borderId="15" xfId="0" applyNumberFormat="1" applyFont="1" applyFill="1" applyBorder="1" applyAlignment="1">
      <alignment horizontal="right" vertical="center"/>
    </xf>
    <xf numFmtId="177" fontId="82" fillId="5" borderId="51" xfId="0" applyNumberFormat="1" applyFont="1" applyFill="1" applyBorder="1" applyAlignment="1">
      <alignment horizontal="right" vertical="center"/>
    </xf>
    <xf numFmtId="177" fontId="82" fillId="81" borderId="51" xfId="0" applyNumberFormat="1" applyFont="1" applyFill="1" applyBorder="1" applyAlignment="1">
      <alignment horizontal="right" vertical="center" shrinkToFit="1"/>
    </xf>
    <xf numFmtId="177" fontId="82" fillId="81" borderId="51" xfId="0" applyNumberFormat="1" applyFont="1" applyFill="1" applyBorder="1" applyAlignment="1">
      <alignment horizontal="right" vertical="center"/>
    </xf>
    <xf numFmtId="177" fontId="82" fillId="80" borderId="51" xfId="0" applyNumberFormat="1" applyFont="1" applyFill="1" applyBorder="1" applyAlignment="1">
      <alignment horizontal="right" vertical="center"/>
    </xf>
    <xf numFmtId="177" fontId="118" fillId="81" borderId="51" xfId="0" applyNumberFormat="1" applyFont="1" applyFill="1" applyBorder="1" applyAlignment="1">
      <alignment horizontal="right" vertical="center"/>
    </xf>
    <xf numFmtId="177" fontId="82" fillId="0" borderId="51" xfId="0" applyNumberFormat="1" applyFont="1" applyBorder="1" applyAlignment="1">
      <alignment horizontal="right" vertical="center" shrinkToFit="1"/>
    </xf>
    <xf numFmtId="177" fontId="82" fillId="5" borderId="51" xfId="0" applyNumberFormat="1" applyFont="1" applyFill="1" applyBorder="1" applyAlignment="1">
      <alignment horizontal="right" vertical="center" shrinkToFit="1"/>
    </xf>
    <xf numFmtId="0" fontId="87" fillId="0" borderId="0" xfId="0" applyFont="1" applyAlignment="1">
      <alignment horizontal="center" vertical="center"/>
    </xf>
    <xf numFmtId="177" fontId="11" fillId="0" borderId="53" xfId="0" quotePrefix="1" applyNumberFormat="1" applyFont="1" applyBorder="1" applyAlignment="1">
      <alignment horizontal="right" vertical="center"/>
    </xf>
    <xf numFmtId="0" fontId="73" fillId="2" borderId="0" xfId="0" applyFont="1" applyFill="1">
      <alignment vertical="center"/>
    </xf>
    <xf numFmtId="0" fontId="73" fillId="0" borderId="0" xfId="0" applyFont="1">
      <alignment vertical="center"/>
    </xf>
    <xf numFmtId="0" fontId="119" fillId="2" borderId="0" xfId="0" applyFont="1" applyFill="1" applyAlignment="1">
      <alignment horizontal="center" vertical="center"/>
    </xf>
    <xf numFmtId="0" fontId="73" fillId="2" borderId="0" xfId="0" applyFont="1" applyFill="1" applyAlignment="1">
      <alignment horizontal="center" vertical="center"/>
    </xf>
    <xf numFmtId="0" fontId="73" fillId="2" borderId="0" xfId="0" applyFont="1" applyFill="1" applyAlignment="1">
      <alignment horizontal="left" vertical="center"/>
    </xf>
    <xf numFmtId="0" fontId="73" fillId="5" borderId="30" xfId="0" applyFont="1" applyFill="1" applyBorder="1" applyAlignment="1">
      <alignment horizontal="center" vertical="center"/>
    </xf>
    <xf numFmtId="0" fontId="73" fillId="5" borderId="86" xfId="0" applyFont="1" applyFill="1" applyBorder="1" applyAlignment="1">
      <alignment horizontal="center" vertical="center"/>
    </xf>
    <xf numFmtId="0" fontId="73" fillId="5" borderId="87" xfId="0" applyFont="1" applyFill="1" applyBorder="1" applyAlignment="1">
      <alignment horizontal="center" vertical="center"/>
    </xf>
    <xf numFmtId="0" fontId="73" fillId="0" borderId="0" xfId="0" applyFont="1" applyAlignment="1">
      <alignment horizontal="right" vertical="center"/>
    </xf>
    <xf numFmtId="0" fontId="121" fillId="0" borderId="0" xfId="0" applyFont="1">
      <alignment vertical="center"/>
    </xf>
    <xf numFmtId="0" fontId="76" fillId="5" borderId="32" xfId="0" applyFont="1" applyFill="1" applyBorder="1" applyAlignment="1">
      <alignment horizontal="center" vertical="center"/>
    </xf>
    <xf numFmtId="177" fontId="81" fillId="5" borderId="60" xfId="0" applyNumberFormat="1" applyFont="1" applyFill="1" applyBorder="1" applyAlignment="1" applyProtection="1">
      <alignment horizontal="right" vertical="center"/>
      <protection locked="0"/>
    </xf>
    <xf numFmtId="178" fontId="81" fillId="5" borderId="0" xfId="0" applyNumberFormat="1" applyFont="1" applyFill="1" applyAlignment="1" applyProtection="1">
      <alignment horizontal="right" vertical="center"/>
      <protection locked="0"/>
    </xf>
    <xf numFmtId="180" fontId="81" fillId="5" borderId="47" xfId="0" applyNumberFormat="1" applyFont="1" applyFill="1" applyBorder="1" applyAlignment="1" applyProtection="1">
      <alignment horizontal="right" vertical="center"/>
      <protection locked="0"/>
    </xf>
    <xf numFmtId="178" fontId="81" fillId="5" borderId="25" xfId="0" applyNumberFormat="1" applyFont="1" applyFill="1" applyBorder="1" applyAlignment="1" applyProtection="1">
      <alignment horizontal="right" vertical="center"/>
      <protection locked="0"/>
    </xf>
    <xf numFmtId="178" fontId="81" fillId="5" borderId="33" xfId="0" applyNumberFormat="1" applyFont="1" applyFill="1" applyBorder="1" applyAlignment="1" applyProtection="1">
      <alignment horizontal="right" vertical="center"/>
      <protection locked="0"/>
    </xf>
    <xf numFmtId="178" fontId="81" fillId="5" borderId="26" xfId="0" applyNumberFormat="1" applyFont="1" applyFill="1" applyBorder="1" applyAlignment="1" applyProtection="1">
      <alignment horizontal="right" vertical="center"/>
      <protection locked="0"/>
    </xf>
    <xf numFmtId="189" fontId="81" fillId="5" borderId="24" xfId="0" applyNumberFormat="1" applyFont="1" applyFill="1" applyBorder="1" applyAlignment="1" applyProtection="1">
      <alignment horizontal="right" vertical="center"/>
      <protection locked="0"/>
    </xf>
    <xf numFmtId="0" fontId="81" fillId="5" borderId="25" xfId="0" applyFont="1" applyFill="1" applyBorder="1" applyAlignment="1" applyProtection="1">
      <alignment horizontal="right" vertical="center"/>
      <protection locked="0"/>
    </xf>
    <xf numFmtId="177" fontId="81" fillId="5" borderId="60" xfId="0" applyNumberFormat="1" applyFont="1" applyFill="1" applyBorder="1" applyAlignment="1">
      <alignment horizontal="right" vertical="center"/>
    </xf>
    <xf numFmtId="177" fontId="81" fillId="5" borderId="53" xfId="0" applyNumberFormat="1" applyFont="1" applyFill="1" applyBorder="1" applyAlignment="1" applyProtection="1">
      <alignment horizontal="right" vertical="center"/>
      <protection locked="0"/>
    </xf>
    <xf numFmtId="177" fontId="80" fillId="2" borderId="47" xfId="0" applyNumberFormat="1" applyFont="1" applyFill="1" applyBorder="1" applyAlignment="1" applyProtection="1">
      <alignment horizontal="right" vertical="center"/>
      <protection locked="0"/>
    </xf>
    <xf numFmtId="177" fontId="80" fillId="2" borderId="51" xfId="0" applyNumberFormat="1" applyFont="1" applyFill="1" applyBorder="1" applyAlignment="1" applyProtection="1">
      <alignment horizontal="right" vertical="center"/>
      <protection locked="0"/>
    </xf>
    <xf numFmtId="178" fontId="80" fillId="2" borderId="0" xfId="0" applyNumberFormat="1" applyFont="1" applyFill="1" applyAlignment="1" applyProtection="1">
      <alignment horizontal="right" vertical="center"/>
      <protection locked="0"/>
    </xf>
    <xf numFmtId="180" fontId="80" fillId="2" borderId="47" xfId="0" applyNumberFormat="1" applyFont="1" applyFill="1" applyBorder="1" applyAlignment="1" applyProtection="1">
      <alignment horizontal="right" vertical="center"/>
      <protection locked="0"/>
    </xf>
    <xf numFmtId="178" fontId="80" fillId="2" borderId="51" xfId="0" applyNumberFormat="1" applyFont="1" applyFill="1" applyBorder="1" applyAlignment="1" applyProtection="1">
      <alignment horizontal="right" vertical="center"/>
      <protection locked="0"/>
    </xf>
    <xf numFmtId="177" fontId="80" fillId="2" borderId="53" xfId="0" quotePrefix="1" applyNumberFormat="1" applyFont="1" applyFill="1" applyBorder="1" applyAlignment="1" applyProtection="1">
      <alignment horizontal="right" vertical="center"/>
      <protection locked="0"/>
    </xf>
    <xf numFmtId="178" fontId="81" fillId="81" borderId="15" xfId="0" applyNumberFormat="1" applyFont="1" applyFill="1" applyBorder="1" applyAlignment="1" applyProtection="1">
      <alignment horizontal="right" vertical="center" shrinkToFit="1"/>
      <protection locked="0"/>
    </xf>
    <xf numFmtId="177" fontId="81" fillId="2" borderId="47" xfId="0" applyNumberFormat="1" applyFont="1" applyFill="1" applyBorder="1" applyAlignment="1" applyProtection="1">
      <alignment horizontal="right" vertical="center"/>
      <protection locked="0"/>
    </xf>
    <xf numFmtId="177" fontId="81" fillId="2" borderId="51" xfId="0" applyNumberFormat="1" applyFont="1" applyFill="1" applyBorder="1" applyAlignment="1" applyProtection="1">
      <alignment horizontal="right" vertical="center"/>
      <protection locked="0"/>
    </xf>
    <xf numFmtId="178" fontId="81" fillId="2" borderId="4" xfId="0" applyNumberFormat="1" applyFont="1" applyFill="1" applyBorder="1" applyAlignment="1" applyProtection="1">
      <alignment horizontal="right" vertical="center"/>
      <protection locked="0"/>
    </xf>
    <xf numFmtId="178" fontId="81" fillId="0" borderId="0" xfId="0" applyNumberFormat="1" applyFont="1" applyAlignment="1" applyProtection="1">
      <alignment horizontal="right" vertical="center"/>
      <protection locked="0"/>
    </xf>
    <xf numFmtId="180" fontId="81" fillId="2" borderId="47" xfId="0" applyNumberFormat="1" applyFont="1" applyFill="1" applyBorder="1" applyAlignment="1" applyProtection="1">
      <alignment horizontal="right" vertical="center"/>
      <protection locked="0"/>
    </xf>
    <xf numFmtId="178" fontId="81" fillId="2" borderId="51" xfId="0" applyNumberFormat="1" applyFont="1" applyFill="1" applyBorder="1" applyAlignment="1" applyProtection="1">
      <alignment horizontal="right" vertical="center"/>
      <protection locked="0"/>
    </xf>
    <xf numFmtId="1" fontId="81" fillId="2" borderId="47" xfId="0" applyNumberFormat="1" applyFont="1" applyFill="1" applyBorder="1" applyAlignment="1">
      <alignment horizontal="right" vertical="center"/>
    </xf>
    <xf numFmtId="177" fontId="81" fillId="80" borderId="47" xfId="0" applyNumberFormat="1" applyFont="1" applyFill="1" applyBorder="1" applyAlignment="1" applyProtection="1">
      <alignment horizontal="right" vertical="center"/>
      <protection locked="0"/>
    </xf>
    <xf numFmtId="177" fontId="81" fillId="80" borderId="4" xfId="0" applyNumberFormat="1" applyFont="1" applyFill="1" applyBorder="1" applyAlignment="1" applyProtection="1">
      <alignment horizontal="right" vertical="center"/>
      <protection locked="0"/>
    </xf>
    <xf numFmtId="178" fontId="81" fillId="80" borderId="4" xfId="0" applyNumberFormat="1" applyFont="1" applyFill="1" applyBorder="1" applyAlignment="1" applyProtection="1">
      <alignment horizontal="right" vertical="center"/>
      <protection locked="0"/>
    </xf>
    <xf numFmtId="180" fontId="81" fillId="0" borderId="47" xfId="0" applyNumberFormat="1" applyFont="1" applyBorder="1" applyAlignment="1" applyProtection="1">
      <alignment horizontal="right" vertical="center"/>
      <protection locked="0"/>
    </xf>
    <xf numFmtId="189" fontId="81" fillId="0" borderId="15" xfId="0" applyNumberFormat="1" applyFont="1" applyBorder="1" applyAlignment="1" applyProtection="1">
      <alignment horizontal="right" vertical="center"/>
      <protection locked="0"/>
    </xf>
    <xf numFmtId="0" fontId="81" fillId="0" borderId="4" xfId="0" applyFont="1" applyBorder="1" applyAlignment="1" applyProtection="1">
      <alignment horizontal="right" vertical="center"/>
      <protection locked="0"/>
    </xf>
    <xf numFmtId="177" fontId="81" fillId="80" borderId="53" xfId="0" applyNumberFormat="1" applyFont="1" applyFill="1" applyBorder="1" applyAlignment="1" applyProtection="1">
      <alignment horizontal="right" vertical="center"/>
      <protection locked="0"/>
    </xf>
    <xf numFmtId="177" fontId="81" fillId="0" borderId="53" xfId="0" applyNumberFormat="1" applyFont="1" applyBorder="1" applyAlignment="1" applyProtection="1">
      <alignment horizontal="right" vertical="center"/>
      <protection locked="0"/>
    </xf>
    <xf numFmtId="49" fontId="81" fillId="0" borderId="15" xfId="0" applyNumberFormat="1" applyFont="1" applyBorder="1" applyAlignment="1" applyProtection="1">
      <alignment horizontal="right" vertical="center"/>
      <protection locked="0"/>
    </xf>
    <xf numFmtId="49" fontId="81" fillId="81" borderId="15" xfId="0" applyNumberFormat="1" applyFont="1" applyFill="1" applyBorder="1" applyAlignment="1" applyProtection="1">
      <alignment horizontal="right" vertical="center"/>
      <protection locked="0"/>
    </xf>
    <xf numFmtId="178" fontId="81" fillId="0" borderId="15" xfId="0" quotePrefix="1" applyNumberFormat="1" applyFont="1" applyBorder="1" applyAlignment="1" applyProtection="1">
      <alignment horizontal="right" vertical="center"/>
      <protection locked="0"/>
    </xf>
    <xf numFmtId="177" fontId="81" fillId="0" borderId="51" xfId="0" applyNumberFormat="1" applyFont="1" applyBorder="1" applyAlignment="1" applyProtection="1">
      <alignment horizontal="right" vertical="center" wrapText="1"/>
      <protection locked="0"/>
    </xf>
    <xf numFmtId="178" fontId="81" fillId="0" borderId="0" xfId="142" applyNumberFormat="1" applyFont="1" applyAlignment="1" applyProtection="1">
      <alignment horizontal="right" vertical="center"/>
      <protection locked="0"/>
    </xf>
    <xf numFmtId="177" fontId="81" fillId="82" borderId="47" xfId="0" applyNumberFormat="1" applyFont="1" applyFill="1" applyBorder="1" applyAlignment="1" applyProtection="1">
      <alignment horizontal="right" vertical="center"/>
      <protection locked="0"/>
    </xf>
    <xf numFmtId="177" fontId="81" fillId="82" borderId="51" xfId="0" applyNumberFormat="1" applyFont="1" applyFill="1" applyBorder="1" applyAlignment="1" applyProtection="1">
      <alignment horizontal="right" vertical="center"/>
      <protection locked="0"/>
    </xf>
    <xf numFmtId="177" fontId="81" fillId="82" borderId="4" xfId="0" applyNumberFormat="1" applyFont="1" applyFill="1" applyBorder="1" applyAlignment="1" applyProtection="1">
      <alignment horizontal="right" vertical="center"/>
      <protection locked="0"/>
    </xf>
    <xf numFmtId="180" fontId="81" fillId="82" borderId="47" xfId="0" applyNumberFormat="1" applyFont="1" applyFill="1" applyBorder="1" applyAlignment="1" applyProtection="1">
      <alignment horizontal="right" vertical="center"/>
      <protection locked="0"/>
    </xf>
    <xf numFmtId="178" fontId="81" fillId="82" borderId="51" xfId="0" applyNumberFormat="1" applyFont="1" applyFill="1" applyBorder="1" applyAlignment="1" applyProtection="1">
      <alignment horizontal="right" vertical="center"/>
      <protection locked="0"/>
    </xf>
    <xf numFmtId="189" fontId="81" fillId="82" borderId="15" xfId="0" applyNumberFormat="1" applyFont="1" applyFill="1" applyBorder="1" applyAlignment="1" applyProtection="1">
      <alignment horizontal="right" vertical="center"/>
      <protection locked="0"/>
    </xf>
    <xf numFmtId="177" fontId="81" fillId="82" borderId="53" xfId="0" applyNumberFormat="1" applyFont="1" applyFill="1" applyBorder="1" applyAlignment="1" applyProtection="1">
      <alignment horizontal="right" vertical="center"/>
      <protection locked="0"/>
    </xf>
    <xf numFmtId="180" fontId="81" fillId="81" borderId="47" xfId="0" applyNumberFormat="1" applyFont="1" applyFill="1" applyBorder="1" applyAlignment="1" applyProtection="1">
      <alignment horizontal="right" vertical="center" shrinkToFit="1"/>
      <protection locked="0"/>
    </xf>
    <xf numFmtId="177" fontId="80" fillId="0" borderId="47" xfId="0" applyNumberFormat="1" applyFont="1" applyBorder="1" applyAlignment="1" applyProtection="1">
      <alignment horizontal="right" vertical="center"/>
      <protection locked="0"/>
    </xf>
    <xf numFmtId="177" fontId="80" fillId="0" borderId="51" xfId="0" applyNumberFormat="1" applyFont="1" applyBorder="1" applyAlignment="1" applyProtection="1">
      <alignment horizontal="right" vertical="center"/>
      <protection locked="0"/>
    </xf>
    <xf numFmtId="178" fontId="80" fillId="0" borderId="51" xfId="0" applyNumberFormat="1" applyFont="1" applyBorder="1" applyAlignment="1" applyProtection="1">
      <alignment horizontal="right" vertical="center"/>
      <protection locked="0"/>
    </xf>
    <xf numFmtId="178" fontId="81" fillId="82" borderId="0" xfId="0" applyNumberFormat="1" applyFont="1" applyFill="1" applyAlignment="1" applyProtection="1">
      <alignment horizontal="right" vertical="center"/>
      <protection locked="0"/>
    </xf>
    <xf numFmtId="177" fontId="81" fillId="0" borderId="64" xfId="0" applyNumberFormat="1" applyFont="1" applyBorder="1" applyAlignment="1" applyProtection="1">
      <alignment horizontal="right" vertical="center"/>
      <protection locked="0"/>
    </xf>
    <xf numFmtId="178" fontId="81" fillId="0" borderId="62" xfId="0" applyNumberFormat="1" applyFont="1" applyBorder="1" applyAlignment="1" applyProtection="1">
      <alignment horizontal="right" vertical="center"/>
      <protection locked="0"/>
    </xf>
    <xf numFmtId="177" fontId="81" fillId="0" borderId="63" xfId="0" applyNumberFormat="1" applyFont="1" applyBorder="1" applyAlignment="1" applyProtection="1">
      <alignment horizontal="right" vertical="center"/>
      <protection locked="0"/>
    </xf>
    <xf numFmtId="178" fontId="81" fillId="0" borderId="64" xfId="0" applyNumberFormat="1" applyFont="1" applyBorder="1" applyAlignment="1" applyProtection="1">
      <alignment horizontal="right" vertical="center"/>
      <protection locked="0"/>
    </xf>
    <xf numFmtId="189" fontId="81" fillId="80" borderId="15" xfId="0" applyNumberFormat="1" applyFont="1" applyFill="1" applyBorder="1" applyAlignment="1" applyProtection="1">
      <alignment horizontal="right" vertical="center"/>
      <protection locked="0"/>
    </xf>
    <xf numFmtId="178" fontId="81" fillId="80" borderId="64" xfId="0" applyNumberFormat="1" applyFont="1" applyFill="1" applyBorder="1" applyAlignment="1" applyProtection="1">
      <alignment horizontal="right" vertical="center"/>
      <protection locked="0"/>
    </xf>
    <xf numFmtId="0" fontId="81" fillId="80" borderId="64" xfId="0" applyFont="1" applyFill="1" applyBorder="1" applyAlignment="1" applyProtection="1">
      <alignment horizontal="right" vertical="center"/>
      <protection locked="0"/>
    </xf>
    <xf numFmtId="178" fontId="81" fillId="80" borderId="63" xfId="0" applyNumberFormat="1" applyFont="1" applyFill="1" applyBorder="1" applyAlignment="1" applyProtection="1">
      <alignment horizontal="right" vertical="center"/>
      <protection locked="0"/>
    </xf>
    <xf numFmtId="0" fontId="76" fillId="81" borderId="76" xfId="0" applyFont="1" applyFill="1" applyBorder="1" applyAlignment="1">
      <alignment horizontal="center" vertical="center"/>
    </xf>
    <xf numFmtId="178" fontId="81" fillId="5" borderId="70" xfId="0" applyNumberFormat="1" applyFont="1" applyFill="1" applyBorder="1" applyAlignment="1" applyProtection="1">
      <alignment horizontal="right" vertical="center"/>
      <protection locked="0"/>
    </xf>
    <xf numFmtId="177" fontId="81" fillId="5" borderId="70" xfId="0" applyNumberFormat="1" applyFont="1" applyFill="1" applyBorder="1" applyAlignment="1" applyProtection="1">
      <alignment horizontal="right" vertical="center"/>
      <protection locked="0"/>
    </xf>
    <xf numFmtId="177" fontId="81" fillId="5" borderId="69" xfId="0" applyNumberFormat="1" applyFont="1" applyFill="1" applyBorder="1" applyAlignment="1" applyProtection="1">
      <alignment horizontal="right" vertical="center"/>
      <protection locked="0"/>
    </xf>
    <xf numFmtId="178" fontId="81" fillId="5" borderId="72" xfId="0" applyNumberFormat="1" applyFont="1" applyFill="1" applyBorder="1" applyAlignment="1" applyProtection="1">
      <alignment horizontal="right" vertical="center"/>
      <protection locked="0"/>
    </xf>
    <xf numFmtId="178" fontId="81" fillId="5" borderId="71" xfId="0" applyNumberFormat="1" applyFont="1" applyFill="1" applyBorder="1" applyAlignment="1">
      <alignment horizontal="right" vertical="center"/>
    </xf>
    <xf numFmtId="178" fontId="81" fillId="5" borderId="73" xfId="0" applyNumberFormat="1" applyFont="1" applyFill="1" applyBorder="1" applyAlignment="1" applyProtection="1">
      <alignment horizontal="right" vertical="center"/>
      <protection locked="0"/>
    </xf>
    <xf numFmtId="178" fontId="81" fillId="81" borderId="71" xfId="0" applyNumberFormat="1" applyFont="1" applyFill="1" applyBorder="1" applyAlignment="1" applyProtection="1">
      <alignment horizontal="right" vertical="center"/>
      <protection locked="0"/>
    </xf>
    <xf numFmtId="177" fontId="81" fillId="5" borderId="68" xfId="0" applyNumberFormat="1" applyFont="1" applyFill="1" applyBorder="1" applyAlignment="1">
      <alignment horizontal="right" vertical="center"/>
    </xf>
    <xf numFmtId="177" fontId="81" fillId="5" borderId="70" xfId="0" applyNumberFormat="1" applyFont="1" applyFill="1" applyBorder="1" applyAlignment="1">
      <alignment horizontal="right" vertical="center"/>
    </xf>
    <xf numFmtId="0" fontId="78" fillId="0" borderId="13" xfId="0" applyFont="1" applyBorder="1" applyAlignment="1">
      <alignment horizontal="left" vertical="center" wrapText="1"/>
    </xf>
    <xf numFmtId="0" fontId="77" fillId="0" borderId="13" xfId="0" applyFont="1" applyBorder="1" applyAlignment="1">
      <alignment horizontal="left" vertical="center"/>
    </xf>
    <xf numFmtId="0" fontId="122" fillId="0" borderId="13" xfId="0" applyFont="1" applyBorder="1" applyAlignment="1">
      <alignment horizontal="left" vertical="center"/>
    </xf>
    <xf numFmtId="0" fontId="123" fillId="0" borderId="13" xfId="0" applyFont="1" applyBorder="1" applyAlignment="1">
      <alignment horizontal="left" vertical="center"/>
    </xf>
    <xf numFmtId="0" fontId="77" fillId="0" borderId="13" xfId="0" applyFont="1" applyBorder="1">
      <alignment vertical="center"/>
    </xf>
    <xf numFmtId="0" fontId="77" fillId="0" borderId="13" xfId="0" applyFont="1" applyBorder="1" applyAlignment="1">
      <alignment vertical="center" wrapText="1"/>
    </xf>
    <xf numFmtId="38" fontId="81" fillId="0" borderId="4" xfId="110" applyFont="1" applyFill="1" applyBorder="1" applyAlignment="1" applyProtection="1">
      <alignment horizontal="right" vertical="center"/>
      <protection locked="0"/>
    </xf>
    <xf numFmtId="38" fontId="80" fillId="0" borderId="4" xfId="110" applyFont="1" applyFill="1" applyBorder="1" applyAlignment="1" applyProtection="1">
      <alignment horizontal="right" vertical="center"/>
      <protection locked="0"/>
    </xf>
    <xf numFmtId="178" fontId="81" fillId="0" borderId="63" xfId="0" applyNumberFormat="1" applyFont="1" applyBorder="1" applyAlignment="1" applyProtection="1">
      <alignment horizontal="right" vertical="center"/>
      <protection locked="0"/>
    </xf>
    <xf numFmtId="177" fontId="81" fillId="81" borderId="70" xfId="0" applyNumberFormat="1" applyFont="1" applyFill="1" applyBorder="1" applyAlignment="1">
      <alignment horizontal="right" vertical="center"/>
    </xf>
    <xf numFmtId="177" fontId="81" fillId="81" borderId="75" xfId="0" applyNumberFormat="1" applyFont="1" applyFill="1" applyBorder="1" applyAlignment="1">
      <alignment horizontal="right" vertical="center"/>
    </xf>
    <xf numFmtId="177" fontId="81" fillId="81" borderId="72" xfId="0" applyNumberFormat="1" applyFont="1" applyFill="1" applyBorder="1" applyAlignment="1">
      <alignment horizontal="right" vertical="center"/>
    </xf>
    <xf numFmtId="177" fontId="81" fillId="81" borderId="71" xfId="136" applyNumberFormat="1" applyFont="1" applyFill="1" applyBorder="1" applyAlignment="1">
      <alignment horizontal="right" vertical="center"/>
    </xf>
    <xf numFmtId="0" fontId="76" fillId="2" borderId="15" xfId="0" applyFont="1" applyFill="1" applyBorder="1" applyAlignment="1">
      <alignment horizontal="center" vertical="center"/>
    </xf>
    <xf numFmtId="0" fontId="78" fillId="0" borderId="13" xfId="0" applyFont="1" applyBorder="1">
      <alignment vertical="center"/>
    </xf>
    <xf numFmtId="0" fontId="86" fillId="0" borderId="0" xfId="0" applyFont="1">
      <alignment vertical="center"/>
    </xf>
    <xf numFmtId="182" fontId="40" fillId="0" borderId="0" xfId="0" applyNumberFormat="1" applyFont="1">
      <alignment vertical="center"/>
    </xf>
    <xf numFmtId="183" fontId="40" fillId="0" borderId="0" xfId="0" applyNumberFormat="1" applyFont="1">
      <alignment vertical="center"/>
    </xf>
    <xf numFmtId="0" fontId="89" fillId="0" borderId="16" xfId="0" applyFont="1" applyBorder="1">
      <alignment vertical="center"/>
    </xf>
    <xf numFmtId="0" fontId="88" fillId="0" borderId="16" xfId="0" applyFont="1" applyBorder="1">
      <alignment vertical="center"/>
    </xf>
    <xf numFmtId="177" fontId="81" fillId="5" borderId="24" xfId="0" applyNumberFormat="1" applyFont="1" applyFill="1" applyBorder="1" applyAlignment="1">
      <alignment horizontal="right" vertical="center"/>
    </xf>
    <xf numFmtId="177" fontId="81" fillId="5" borderId="25" xfId="0" applyNumberFormat="1" applyFont="1" applyFill="1" applyBorder="1" applyAlignment="1">
      <alignment horizontal="right" vertical="center"/>
    </xf>
    <xf numFmtId="177" fontId="81" fillId="81" borderId="0" xfId="0" applyNumberFormat="1" applyFont="1" applyFill="1" applyAlignment="1" applyProtection="1">
      <alignment horizontal="right" vertical="center"/>
      <protection locked="0"/>
    </xf>
    <xf numFmtId="177" fontId="81" fillId="5" borderId="25" xfId="0" applyNumberFormat="1" applyFont="1" applyFill="1" applyBorder="1" applyAlignment="1" applyProtection="1">
      <alignment horizontal="right" vertical="center"/>
      <protection locked="0"/>
    </xf>
    <xf numFmtId="177" fontId="81" fillId="5" borderId="26" xfId="0" applyNumberFormat="1" applyFont="1" applyFill="1" applyBorder="1" applyAlignment="1" applyProtection="1">
      <alignment horizontal="right" vertical="center"/>
      <protection locked="0"/>
    </xf>
    <xf numFmtId="177" fontId="81" fillId="5" borderId="0" xfId="0" applyNumberFormat="1" applyFont="1" applyFill="1" applyAlignment="1" applyProtection="1">
      <alignment horizontal="right" vertical="center"/>
      <protection locked="0"/>
    </xf>
    <xf numFmtId="38" fontId="81" fillId="5" borderId="4" xfId="0" applyNumberFormat="1" applyFont="1" applyFill="1" applyBorder="1" applyAlignment="1" applyProtection="1">
      <alignment horizontal="right" vertical="center"/>
      <protection locked="0"/>
    </xf>
    <xf numFmtId="183" fontId="81" fillId="5" borderId="33" xfId="0" applyNumberFormat="1" applyFont="1" applyFill="1" applyBorder="1" applyAlignment="1" applyProtection="1">
      <alignment horizontal="right" vertical="center"/>
      <protection locked="0"/>
    </xf>
    <xf numFmtId="177" fontId="81" fillId="5" borderId="31" xfId="0" applyNumberFormat="1" applyFont="1" applyFill="1" applyBorder="1" applyAlignment="1" applyProtection="1">
      <alignment horizontal="right" vertical="center"/>
      <protection locked="0"/>
    </xf>
    <xf numFmtId="177" fontId="80" fillId="0" borderId="32" xfId="0" applyNumberFormat="1" applyFont="1" applyBorder="1" applyAlignment="1">
      <alignment horizontal="right" vertical="center"/>
    </xf>
    <xf numFmtId="177" fontId="80" fillId="0" borderId="0" xfId="0" applyNumberFormat="1" applyFont="1" applyAlignment="1">
      <alignment horizontal="right" vertical="center"/>
    </xf>
    <xf numFmtId="178" fontId="80" fillId="0" borderId="15" xfId="0" applyNumberFormat="1" applyFont="1" applyBorder="1" applyAlignment="1" applyProtection="1">
      <alignment horizontal="right" vertical="center"/>
      <protection locked="0"/>
    </xf>
    <xf numFmtId="177" fontId="80" fillId="0" borderId="0" xfId="0" applyNumberFormat="1" applyFont="1" applyAlignment="1" applyProtection="1">
      <alignment horizontal="right" vertical="center"/>
      <protection locked="0"/>
    </xf>
    <xf numFmtId="183" fontId="80" fillId="2" borderId="51" xfId="0" applyNumberFormat="1" applyFont="1" applyFill="1" applyBorder="1" applyAlignment="1" applyProtection="1">
      <alignment horizontal="right" vertical="center"/>
      <protection locked="0"/>
    </xf>
    <xf numFmtId="178" fontId="81" fillId="2" borderId="4" xfId="0" applyNumberFormat="1" applyFont="1" applyFill="1" applyBorder="1" applyAlignment="1">
      <alignment horizontal="right" vertical="center"/>
    </xf>
    <xf numFmtId="38" fontId="81" fillId="2" borderId="4" xfId="0" applyNumberFormat="1" applyFont="1" applyFill="1" applyBorder="1" applyAlignment="1" applyProtection="1">
      <alignment horizontal="right" vertical="center"/>
      <protection locked="0"/>
    </xf>
    <xf numFmtId="183" fontId="81" fillId="0" borderId="51" xfId="0" applyNumberFormat="1" applyFont="1" applyBorder="1" applyAlignment="1" applyProtection="1">
      <alignment horizontal="right" vertical="center"/>
      <protection locked="0"/>
    </xf>
    <xf numFmtId="177" fontId="81" fillId="0" borderId="32" xfId="0" applyNumberFormat="1" applyFont="1" applyBorder="1" applyAlignment="1" applyProtection="1">
      <alignment horizontal="right" vertical="center"/>
      <protection locked="0"/>
    </xf>
    <xf numFmtId="178" fontId="81" fillId="5" borderId="53" xfId="0" applyNumberFormat="1" applyFont="1" applyFill="1" applyBorder="1" applyAlignment="1" applyProtection="1">
      <alignment horizontal="right" vertical="center"/>
      <protection locked="0"/>
    </xf>
    <xf numFmtId="183" fontId="81" fillId="5" borderId="51" xfId="0" applyNumberFormat="1" applyFont="1" applyFill="1" applyBorder="1" applyAlignment="1" applyProtection="1">
      <alignment horizontal="right" vertical="center"/>
      <protection locked="0"/>
    </xf>
    <xf numFmtId="177" fontId="81" fillId="5" borderId="32" xfId="0" applyNumberFormat="1" applyFont="1" applyFill="1" applyBorder="1" applyAlignment="1" applyProtection="1">
      <alignment horizontal="right" vertical="center"/>
      <protection locked="0"/>
    </xf>
    <xf numFmtId="178" fontId="81" fillId="80" borderId="53" xfId="0" applyNumberFormat="1" applyFont="1" applyFill="1" applyBorder="1" applyAlignment="1" applyProtection="1">
      <alignment horizontal="right" vertical="center"/>
      <protection locked="0"/>
    </xf>
    <xf numFmtId="177" fontId="81" fillId="2" borderId="32" xfId="0" applyNumberFormat="1" applyFont="1" applyFill="1" applyBorder="1" applyAlignment="1" applyProtection="1">
      <alignment horizontal="right" vertical="center"/>
      <protection locked="0"/>
    </xf>
    <xf numFmtId="178" fontId="81" fillId="0" borderId="53" xfId="0" applyNumberFormat="1" applyFont="1" applyBorder="1" applyAlignment="1" applyProtection="1">
      <alignment horizontal="right" vertical="center"/>
      <protection locked="0"/>
    </xf>
    <xf numFmtId="38" fontId="81" fillId="2" borderId="0" xfId="110" applyFont="1" applyFill="1" applyBorder="1" applyAlignment="1" applyProtection="1">
      <alignment horizontal="right" vertical="center"/>
      <protection locked="0"/>
    </xf>
    <xf numFmtId="38" fontId="81" fillId="2" borderId="4" xfId="110" applyFont="1" applyFill="1" applyBorder="1" applyAlignment="1" applyProtection="1">
      <alignment horizontal="right" vertical="center"/>
      <protection locked="0"/>
    </xf>
    <xf numFmtId="183" fontId="81" fillId="2" borderId="51" xfId="0" applyNumberFormat="1" applyFont="1" applyFill="1" applyBorder="1" applyAlignment="1" applyProtection="1">
      <alignment horizontal="right" vertical="center"/>
      <protection locked="0"/>
    </xf>
    <xf numFmtId="38" fontId="81" fillId="0" borderId="4" xfId="0" applyNumberFormat="1" applyFont="1" applyBorder="1" applyAlignment="1" applyProtection="1">
      <alignment horizontal="right" vertical="center"/>
      <protection locked="0"/>
    </xf>
    <xf numFmtId="177" fontId="81" fillId="0" borderId="0" xfId="0" quotePrefix="1" applyNumberFormat="1" applyFont="1" applyAlignment="1">
      <alignment horizontal="right" vertical="center"/>
    </xf>
    <xf numFmtId="177" fontId="81" fillId="0" borderId="15" xfId="0" applyNumberFormat="1" applyFont="1" applyBorder="1" applyAlignment="1" applyProtection="1">
      <alignment horizontal="right" vertical="center" wrapText="1"/>
      <protection locked="0"/>
    </xf>
    <xf numFmtId="177" fontId="81" fillId="0" borderId="81" xfId="0" applyNumberFormat="1" applyFont="1" applyBorder="1" applyAlignment="1" applyProtection="1">
      <alignment horizontal="right" vertical="center" wrapText="1"/>
      <protection locked="0"/>
    </xf>
    <xf numFmtId="183" fontId="81" fillId="0" borderId="0" xfId="0" applyNumberFormat="1" applyFont="1" applyAlignment="1" applyProtection="1">
      <alignment horizontal="right" vertical="center"/>
      <protection locked="0"/>
    </xf>
    <xf numFmtId="177" fontId="81" fillId="80" borderId="82" xfId="0" applyNumberFormat="1" applyFont="1" applyFill="1" applyBorder="1" applyAlignment="1" applyProtection="1">
      <alignment horizontal="right" vertical="center" wrapText="1"/>
      <protection locked="0"/>
    </xf>
    <xf numFmtId="178" fontId="81" fillId="80" borderId="51" xfId="0" applyNumberFormat="1" applyFont="1" applyFill="1" applyBorder="1" applyAlignment="1" applyProtection="1">
      <alignment horizontal="right" vertical="center" wrapText="1"/>
      <protection locked="0"/>
    </xf>
    <xf numFmtId="177" fontId="81" fillId="80" borderId="84" xfId="0" applyNumberFormat="1" applyFont="1" applyFill="1" applyBorder="1" applyAlignment="1" applyProtection="1">
      <alignment horizontal="right" vertical="center" wrapText="1"/>
      <protection locked="0"/>
    </xf>
    <xf numFmtId="178" fontId="81" fillId="80" borderId="0" xfId="0" applyNumberFormat="1" applyFont="1" applyFill="1" applyAlignment="1" applyProtection="1">
      <alignment horizontal="right" vertical="center" wrapText="1"/>
      <protection locked="0"/>
    </xf>
    <xf numFmtId="188" fontId="81" fillId="5" borderId="53" xfId="0" applyNumberFormat="1" applyFont="1" applyFill="1" applyBorder="1" applyAlignment="1" applyProtection="1">
      <alignment horizontal="right" vertical="center"/>
      <protection locked="0"/>
    </xf>
    <xf numFmtId="0" fontId="81" fillId="0" borderId="15" xfId="0" applyFont="1" applyBorder="1" applyAlignment="1" applyProtection="1">
      <alignment horizontal="right" vertical="center"/>
      <protection locked="0"/>
    </xf>
    <xf numFmtId="38" fontId="81" fillId="81" borderId="0" xfId="0" applyNumberFormat="1" applyFont="1" applyFill="1" applyAlignment="1" applyProtection="1">
      <alignment horizontal="right" vertical="center"/>
      <protection locked="0"/>
    </xf>
    <xf numFmtId="187" fontId="81" fillId="0" borderId="15" xfId="110" applyNumberFormat="1" applyFont="1" applyFill="1" applyBorder="1" applyAlignment="1" applyProtection="1">
      <alignment horizontal="right" vertical="center"/>
      <protection locked="0"/>
    </xf>
    <xf numFmtId="3" fontId="81" fillId="2" borderId="47" xfId="0" applyNumberFormat="1" applyFont="1" applyFill="1" applyBorder="1" applyAlignment="1">
      <alignment horizontal="right" vertical="center"/>
    </xf>
    <xf numFmtId="3" fontId="81" fillId="2" borderId="4" xfId="0" applyNumberFormat="1" applyFont="1" applyFill="1" applyBorder="1" applyAlignment="1">
      <alignment horizontal="right" vertical="center"/>
    </xf>
    <xf numFmtId="0" fontId="81" fillId="0" borderId="15" xfId="0" applyFont="1" applyBorder="1" applyAlignment="1">
      <alignment horizontal="right" vertical="center"/>
    </xf>
    <xf numFmtId="0" fontId="81" fillId="0" borderId="15" xfId="95" applyNumberFormat="1" applyFont="1" applyFill="1" applyBorder="1" applyAlignment="1" applyProtection="1">
      <alignment horizontal="right" vertical="center"/>
      <protection locked="0"/>
    </xf>
    <xf numFmtId="0" fontId="81" fillId="81" borderId="53" xfId="95" applyNumberFormat="1" applyFont="1" applyFill="1" applyBorder="1" applyAlignment="1" applyProtection="1">
      <alignment horizontal="right" vertical="center"/>
      <protection locked="0"/>
    </xf>
    <xf numFmtId="177" fontId="81" fillId="0" borderId="47" xfId="143" applyNumberFormat="1" applyFont="1" applyBorder="1" applyAlignment="1" applyProtection="1">
      <alignment horizontal="right" vertical="center"/>
      <protection locked="0"/>
    </xf>
    <xf numFmtId="177" fontId="81" fillId="0" borderId="0" xfId="143" applyNumberFormat="1" applyFont="1" applyAlignment="1" applyProtection="1">
      <alignment horizontal="right" vertical="center"/>
      <protection locked="0"/>
    </xf>
    <xf numFmtId="177" fontId="81" fillId="0" borderId="4" xfId="143" applyNumberFormat="1" applyFont="1" applyBorder="1" applyAlignment="1" applyProtection="1">
      <alignment horizontal="right" vertical="center"/>
      <protection locked="0"/>
    </xf>
    <xf numFmtId="177" fontId="81" fillId="81" borderId="47" xfId="143" applyNumberFormat="1" applyFont="1" applyFill="1" applyBorder="1" applyAlignment="1" applyProtection="1">
      <alignment horizontal="right" vertical="center"/>
      <protection locked="0"/>
    </xf>
    <xf numFmtId="177" fontId="81" fillId="81" borderId="4" xfId="143" applyNumberFormat="1" applyFont="1" applyFill="1" applyBorder="1" applyAlignment="1" applyProtection="1">
      <alignment horizontal="right" vertical="center"/>
      <protection locked="0"/>
    </xf>
    <xf numFmtId="177" fontId="81" fillId="81" borderId="15" xfId="0" applyNumberFormat="1" applyFont="1" applyFill="1" applyBorder="1" applyAlignment="1" applyProtection="1">
      <alignment horizontal="right" vertical="center"/>
      <protection locked="0"/>
    </xf>
    <xf numFmtId="0" fontId="81" fillId="81" borderId="51" xfId="0" applyFont="1" applyFill="1" applyBorder="1" applyAlignment="1" applyProtection="1">
      <alignment horizontal="right" vertical="center"/>
      <protection locked="0"/>
    </xf>
    <xf numFmtId="178" fontId="80" fillId="0" borderId="53" xfId="0" applyNumberFormat="1" applyFont="1" applyBorder="1" applyAlignment="1" applyProtection="1">
      <alignment horizontal="right" vertical="center"/>
      <protection locked="0"/>
    </xf>
    <xf numFmtId="38" fontId="80" fillId="0" borderId="4" xfId="0" applyNumberFormat="1" applyFont="1" applyBorder="1" applyAlignment="1" applyProtection="1">
      <alignment horizontal="right" vertical="center"/>
      <protection locked="0"/>
    </xf>
    <xf numFmtId="183" fontId="80" fillId="0" borderId="51" xfId="0" applyNumberFormat="1" applyFont="1" applyBorder="1" applyAlignment="1" applyProtection="1">
      <alignment horizontal="right" vertical="center"/>
      <protection locked="0"/>
    </xf>
    <xf numFmtId="177" fontId="80" fillId="0" borderId="32" xfId="0" applyNumberFormat="1" applyFont="1" applyBorder="1" applyAlignment="1" applyProtection="1">
      <alignment horizontal="right" vertical="center"/>
      <protection locked="0"/>
    </xf>
    <xf numFmtId="177" fontId="81" fillId="0" borderId="105" xfId="0" applyNumberFormat="1" applyFont="1" applyBorder="1" applyAlignment="1" applyProtection="1">
      <alignment horizontal="right" vertical="center"/>
      <protection locked="0"/>
    </xf>
    <xf numFmtId="177" fontId="81" fillId="0" borderId="106" xfId="0" applyNumberFormat="1" applyFont="1" applyBorder="1" applyAlignment="1" applyProtection="1">
      <alignment horizontal="right" vertical="center"/>
      <protection locked="0"/>
    </xf>
    <xf numFmtId="183" fontId="81" fillId="81" borderId="0" xfId="0" applyNumberFormat="1" applyFont="1" applyFill="1" applyAlignment="1" applyProtection="1">
      <alignment horizontal="right" vertical="center"/>
      <protection locked="0"/>
    </xf>
    <xf numFmtId="177" fontId="81" fillId="0" borderId="65" xfId="0" applyNumberFormat="1" applyFont="1" applyBorder="1" applyAlignment="1" applyProtection="1">
      <alignment horizontal="right" vertical="center"/>
      <protection locked="0"/>
    </xf>
    <xf numFmtId="177" fontId="81" fillId="81" borderId="73" xfId="0" applyNumberFormat="1" applyFont="1" applyFill="1" applyBorder="1" applyAlignment="1">
      <alignment horizontal="right" vertical="center"/>
    </xf>
    <xf numFmtId="177" fontId="81" fillId="81" borderId="80" xfId="0" applyNumberFormat="1" applyFont="1" applyFill="1" applyBorder="1" applyAlignment="1">
      <alignment horizontal="right" vertical="center"/>
    </xf>
    <xf numFmtId="177" fontId="81" fillId="81" borderId="71" xfId="0" applyNumberFormat="1" applyFont="1" applyFill="1" applyBorder="1" applyAlignment="1">
      <alignment horizontal="right" vertical="center"/>
    </xf>
    <xf numFmtId="177" fontId="81" fillId="81" borderId="68" xfId="0" applyNumberFormat="1" applyFont="1" applyFill="1" applyBorder="1" applyAlignment="1">
      <alignment horizontal="right" vertical="center"/>
    </xf>
    <xf numFmtId="177" fontId="81" fillId="81" borderId="73" xfId="0" applyNumberFormat="1" applyFont="1" applyFill="1" applyBorder="1" applyAlignment="1" applyProtection="1">
      <alignment horizontal="right" vertical="center"/>
      <protection locked="0"/>
    </xf>
    <xf numFmtId="177" fontId="81" fillId="81" borderId="70" xfId="0" applyNumberFormat="1" applyFont="1" applyFill="1" applyBorder="1" applyAlignment="1" applyProtection="1">
      <alignment horizontal="right" vertical="center"/>
      <protection locked="0"/>
    </xf>
    <xf numFmtId="177" fontId="81" fillId="81" borderId="71" xfId="0" applyNumberFormat="1" applyFont="1" applyFill="1" applyBorder="1" applyAlignment="1" applyProtection="1">
      <alignment horizontal="right" vertical="center"/>
      <protection locked="0"/>
    </xf>
    <xf numFmtId="177" fontId="81" fillId="81" borderId="68" xfId="0" applyNumberFormat="1" applyFont="1" applyFill="1" applyBorder="1" applyAlignment="1" applyProtection="1">
      <alignment horizontal="right" vertical="center"/>
      <protection locked="0"/>
    </xf>
    <xf numFmtId="177" fontId="81" fillId="81" borderId="72" xfId="0" applyNumberFormat="1" applyFont="1" applyFill="1" applyBorder="1" applyAlignment="1" applyProtection="1">
      <alignment horizontal="right" vertical="center"/>
      <protection locked="0"/>
    </xf>
    <xf numFmtId="177" fontId="81" fillId="81" borderId="75" xfId="0" applyNumberFormat="1" applyFont="1" applyFill="1" applyBorder="1" applyAlignment="1" applyProtection="1">
      <alignment horizontal="right" vertical="center"/>
      <protection locked="0"/>
    </xf>
    <xf numFmtId="177" fontId="81" fillId="81" borderId="76" xfId="0" applyNumberFormat="1" applyFont="1" applyFill="1" applyBorder="1" applyAlignment="1" applyProtection="1">
      <alignment horizontal="right" vertical="center"/>
      <protection locked="0"/>
    </xf>
    <xf numFmtId="177" fontId="81" fillId="81" borderId="69" xfId="0" applyNumberFormat="1" applyFont="1" applyFill="1" applyBorder="1" applyAlignment="1" applyProtection="1">
      <alignment horizontal="right" vertical="center"/>
      <protection locked="0"/>
    </xf>
    <xf numFmtId="178" fontId="81" fillId="81" borderId="69" xfId="0" applyNumberFormat="1" applyFont="1" applyFill="1" applyBorder="1" applyAlignment="1" applyProtection="1">
      <alignment horizontal="right" vertical="center"/>
      <protection locked="0"/>
    </xf>
    <xf numFmtId="178" fontId="81" fillId="81" borderId="70" xfId="0" applyNumberFormat="1" applyFont="1" applyFill="1" applyBorder="1" applyAlignment="1" applyProtection="1">
      <alignment horizontal="right" vertical="center"/>
      <protection locked="0"/>
    </xf>
    <xf numFmtId="0" fontId="76" fillId="0" borderId="57" xfId="0" applyFont="1" applyBorder="1" applyAlignment="1">
      <alignment horizontal="center" vertical="center"/>
    </xf>
    <xf numFmtId="177" fontId="81" fillId="0" borderId="146" xfId="0" applyNumberFormat="1" applyFont="1" applyBorder="1" applyAlignment="1">
      <alignment horizontal="right" vertical="center"/>
    </xf>
    <xf numFmtId="177" fontId="81" fillId="0" borderId="42" xfId="0" applyNumberFormat="1" applyFont="1" applyBorder="1" applyAlignment="1">
      <alignment horizontal="right" vertical="center"/>
    </xf>
    <xf numFmtId="178" fontId="81" fillId="0" borderId="41" xfId="0" applyNumberFormat="1" applyFont="1" applyBorder="1" applyAlignment="1">
      <alignment horizontal="right" vertical="center"/>
    </xf>
    <xf numFmtId="178" fontId="81" fillId="0" borderId="15" xfId="0" applyNumberFormat="1" applyFont="1" applyBorder="1" applyAlignment="1">
      <alignment horizontal="right" vertical="center"/>
    </xf>
    <xf numFmtId="177" fontId="81" fillId="0" borderId="57" xfId="0" applyNumberFormat="1" applyFont="1" applyBorder="1" applyAlignment="1" applyProtection="1">
      <alignment horizontal="right" vertical="center"/>
      <protection locked="0"/>
    </xf>
    <xf numFmtId="177" fontId="81" fillId="0" borderId="41" xfId="0" applyNumberFormat="1" applyFont="1" applyBorder="1" applyAlignment="1" applyProtection="1">
      <alignment horizontal="right" vertical="center"/>
      <protection locked="0"/>
    </xf>
    <xf numFmtId="177" fontId="81" fillId="0" borderId="42" xfId="0" applyNumberFormat="1" applyFont="1" applyBorder="1" applyAlignment="1" applyProtection="1">
      <alignment horizontal="right" vertical="center"/>
      <protection locked="0"/>
    </xf>
    <xf numFmtId="177" fontId="81" fillId="0" borderId="146" xfId="0" applyNumberFormat="1" applyFont="1" applyBorder="1" applyAlignment="1" applyProtection="1">
      <alignment horizontal="right" vertical="center"/>
      <protection locked="0"/>
    </xf>
    <xf numFmtId="177" fontId="81" fillId="0" borderId="45" xfId="0" applyNumberFormat="1" applyFont="1" applyBorder="1" applyAlignment="1" applyProtection="1">
      <alignment horizontal="right" vertical="center"/>
      <protection locked="0"/>
    </xf>
    <xf numFmtId="177" fontId="81" fillId="0" borderId="16" xfId="0" applyNumberFormat="1" applyFont="1" applyBorder="1" applyAlignment="1" applyProtection="1">
      <alignment horizontal="right" vertical="center"/>
      <protection locked="0"/>
    </xf>
    <xf numFmtId="177" fontId="81" fillId="0" borderId="37" xfId="0" applyNumberFormat="1" applyFont="1" applyBorder="1" applyAlignment="1" applyProtection="1">
      <alignment horizontal="right" vertical="center"/>
      <protection locked="0"/>
    </xf>
    <xf numFmtId="177" fontId="81" fillId="0" borderId="46" xfId="0" applyNumberFormat="1" applyFont="1" applyBorder="1" applyAlignment="1" applyProtection="1">
      <alignment horizontal="right" vertical="center"/>
      <protection locked="0"/>
    </xf>
    <xf numFmtId="178" fontId="81" fillId="0" borderId="46" xfId="0" applyNumberFormat="1" applyFont="1" applyBorder="1" applyAlignment="1" applyProtection="1">
      <alignment horizontal="right" vertical="center"/>
      <protection locked="0"/>
    </xf>
    <xf numFmtId="178" fontId="81" fillId="0" borderId="41" xfId="0" applyNumberFormat="1" applyFont="1" applyBorder="1" applyAlignment="1" applyProtection="1">
      <alignment horizontal="right" vertical="center"/>
      <protection locked="0"/>
    </xf>
    <xf numFmtId="178" fontId="81" fillId="0" borderId="42" xfId="0" applyNumberFormat="1" applyFont="1" applyBorder="1" applyAlignment="1" applyProtection="1">
      <alignment horizontal="right" vertical="center"/>
      <protection locked="0"/>
    </xf>
    <xf numFmtId="177" fontId="77" fillId="0" borderId="0" xfId="0" applyNumberFormat="1" applyFont="1" applyAlignment="1">
      <alignment vertical="center" wrapText="1"/>
    </xf>
    <xf numFmtId="0" fontId="77" fillId="0" borderId="0" xfId="0" applyFont="1" applyAlignment="1">
      <alignment horizontal="distributed" vertical="center" justifyLastLine="1"/>
    </xf>
    <xf numFmtId="177" fontId="77" fillId="0" borderId="0" xfId="0" applyNumberFormat="1" applyFont="1" applyAlignment="1">
      <alignment horizontal="right" vertical="center"/>
    </xf>
    <xf numFmtId="0" fontId="78" fillId="0" borderId="0" xfId="0" applyFont="1" applyAlignment="1">
      <alignment vertical="center" wrapText="1"/>
    </xf>
    <xf numFmtId="0" fontId="77" fillId="0" borderId="0" xfId="0" applyFont="1">
      <alignment vertical="center"/>
    </xf>
    <xf numFmtId="0" fontId="77" fillId="0" borderId="0" xfId="0" applyFont="1" applyAlignment="1">
      <alignment vertical="center" wrapText="1"/>
    </xf>
    <xf numFmtId="0" fontId="77" fillId="0" borderId="0" xfId="0" applyFont="1" applyAlignment="1">
      <alignment horizontal="left" vertical="center" wrapText="1"/>
    </xf>
    <xf numFmtId="0" fontId="78" fillId="0" borderId="0" xfId="0" applyFont="1" applyAlignment="1">
      <alignment horizontal="left" vertical="center" wrapText="1"/>
    </xf>
    <xf numFmtId="177" fontId="77" fillId="0" borderId="0" xfId="0" applyNumberFormat="1" applyFont="1" applyAlignment="1" applyProtection="1">
      <alignment horizontal="right" vertical="center"/>
      <protection locked="0"/>
    </xf>
    <xf numFmtId="0" fontId="78" fillId="0" borderId="0" xfId="0" applyFont="1" applyAlignment="1">
      <alignment horizontal="right" vertical="center"/>
    </xf>
    <xf numFmtId="178" fontId="77" fillId="0" borderId="0" xfId="0" applyNumberFormat="1" applyFont="1" applyAlignment="1" applyProtection="1">
      <alignment horizontal="right" vertical="center"/>
      <protection locked="0"/>
    </xf>
    <xf numFmtId="0" fontId="77" fillId="0" borderId="0" xfId="0" applyFont="1" applyAlignment="1">
      <alignment horizontal="left" vertical="center"/>
    </xf>
    <xf numFmtId="0" fontId="123" fillId="0" borderId="0" xfId="0" applyFont="1" applyAlignment="1">
      <alignment horizontal="left" vertical="center" wrapText="1"/>
    </xf>
    <xf numFmtId="49" fontId="78" fillId="0" borderId="0" xfId="0" applyNumberFormat="1" applyFont="1" applyAlignment="1">
      <alignment horizontal="left" vertical="center"/>
    </xf>
    <xf numFmtId="49" fontId="77" fillId="0" borderId="0" xfId="0" applyNumberFormat="1" applyFont="1">
      <alignment vertical="center"/>
    </xf>
    <xf numFmtId="0" fontId="123" fillId="0" borderId="0" xfId="0" applyFont="1" applyAlignment="1">
      <alignment vertical="center" wrapText="1"/>
    </xf>
    <xf numFmtId="177" fontId="77" fillId="0" borderId="0" xfId="0" applyNumberFormat="1" applyFont="1">
      <alignment vertical="center"/>
    </xf>
    <xf numFmtId="182" fontId="78" fillId="0" borderId="0" xfId="0" applyNumberFormat="1" applyFont="1">
      <alignment vertical="center"/>
    </xf>
    <xf numFmtId="0" fontId="123" fillId="0" borderId="0" xfId="0" applyFont="1">
      <alignment vertical="center"/>
    </xf>
    <xf numFmtId="0" fontId="78" fillId="0" borderId="0" xfId="0" applyFont="1" applyAlignment="1">
      <alignment horizontal="left" vertical="center"/>
    </xf>
    <xf numFmtId="0" fontId="123" fillId="0" borderId="0" xfId="0" applyFont="1" applyAlignment="1">
      <alignment horizontal="left" vertical="center"/>
    </xf>
    <xf numFmtId="183" fontId="78" fillId="0" borderId="0" xfId="0" applyNumberFormat="1" applyFont="1">
      <alignment vertical="center"/>
    </xf>
    <xf numFmtId="0" fontId="78" fillId="0" borderId="0" xfId="0" applyFont="1" applyAlignment="1">
      <alignment vertical="top"/>
    </xf>
    <xf numFmtId="177" fontId="77" fillId="0" borderId="0" xfId="0" applyNumberFormat="1" applyFont="1" applyAlignment="1">
      <alignment vertical="top" wrapText="1"/>
    </xf>
    <xf numFmtId="0" fontId="40" fillId="0" borderId="0" xfId="0" applyFont="1" applyAlignment="1">
      <alignment vertical="top"/>
    </xf>
    <xf numFmtId="177" fontId="76" fillId="5" borderId="47" xfId="0" applyNumberFormat="1" applyFont="1" applyFill="1" applyBorder="1" applyAlignment="1">
      <alignment horizontal="right" vertical="center"/>
    </xf>
    <xf numFmtId="177" fontId="76" fillId="5" borderId="4" xfId="0" applyNumberFormat="1" applyFont="1" applyFill="1" applyBorder="1" applyAlignment="1">
      <alignment horizontal="right" vertical="center"/>
    </xf>
    <xf numFmtId="177" fontId="76" fillId="5" borderId="25" xfId="0" applyNumberFormat="1" applyFont="1" applyFill="1" applyBorder="1" applyAlignment="1">
      <alignment horizontal="right" vertical="center"/>
    </xf>
    <xf numFmtId="177" fontId="76" fillId="5" borderId="0" xfId="0" applyNumberFormat="1" applyFont="1" applyFill="1" applyAlignment="1">
      <alignment horizontal="right" vertical="center"/>
    </xf>
    <xf numFmtId="177" fontId="118" fillId="2" borderId="47" xfId="0" applyNumberFormat="1" applyFont="1" applyFill="1" applyBorder="1" applyAlignment="1">
      <alignment horizontal="right" vertical="center"/>
    </xf>
    <xf numFmtId="177" fontId="118" fillId="2" borderId="4" xfId="0" applyNumberFormat="1" applyFont="1" applyFill="1" applyBorder="1" applyAlignment="1">
      <alignment horizontal="right" vertical="center"/>
    </xf>
    <xf numFmtId="177" fontId="76" fillId="0" borderId="47" xfId="0" applyNumberFormat="1" applyFont="1" applyBorder="1" applyAlignment="1">
      <alignment horizontal="right" vertical="center"/>
    </xf>
    <xf numFmtId="177" fontId="76" fillId="0" borderId="4" xfId="0" applyNumberFormat="1" applyFont="1" applyBorder="1" applyAlignment="1">
      <alignment horizontal="right" vertical="center"/>
    </xf>
    <xf numFmtId="177" fontId="76" fillId="5" borderId="4" xfId="0" quotePrefix="1" applyNumberFormat="1" applyFont="1" applyFill="1" applyBorder="1" applyAlignment="1">
      <alignment horizontal="right" vertical="center"/>
    </xf>
    <xf numFmtId="177" fontId="76" fillId="80" borderId="4" xfId="0" applyNumberFormat="1" applyFont="1" applyFill="1" applyBorder="1" applyAlignment="1">
      <alignment horizontal="right" vertical="center"/>
    </xf>
    <xf numFmtId="177" fontId="76" fillId="5" borderId="83" xfId="0" applyNumberFormat="1" applyFont="1" applyFill="1" applyBorder="1" applyAlignment="1">
      <alignment horizontal="right" vertical="center" wrapText="1"/>
    </xf>
    <xf numFmtId="178" fontId="76" fillId="5" borderId="53" xfId="0" applyNumberFormat="1" applyFont="1" applyFill="1" applyBorder="1" applyAlignment="1">
      <alignment horizontal="right" vertical="center"/>
    </xf>
    <xf numFmtId="177" fontId="118" fillId="0" borderId="47" xfId="0" applyNumberFormat="1" applyFont="1" applyBorder="1" applyAlignment="1">
      <alignment horizontal="right" vertical="center"/>
    </xf>
    <xf numFmtId="177" fontId="118" fillId="0" borderId="4" xfId="0" applyNumberFormat="1" applyFont="1" applyBorder="1" applyAlignment="1">
      <alignment horizontal="right" vertical="center"/>
    </xf>
    <xf numFmtId="177" fontId="76" fillId="81" borderId="15" xfId="0" applyNumberFormat="1" applyFont="1" applyFill="1" applyBorder="1" applyAlignment="1">
      <alignment horizontal="right" vertical="center"/>
    </xf>
    <xf numFmtId="178" fontId="76" fillId="81" borderId="53" xfId="0" applyNumberFormat="1" applyFont="1" applyFill="1" applyBorder="1" applyAlignment="1">
      <alignment horizontal="right" vertical="center"/>
    </xf>
    <xf numFmtId="177" fontId="76" fillId="2" borderId="15" xfId="0" applyNumberFormat="1" applyFont="1" applyFill="1" applyBorder="1" applyAlignment="1">
      <alignment horizontal="right" vertical="center"/>
    </xf>
    <xf numFmtId="178" fontId="76" fillId="2" borderId="53" xfId="0" applyNumberFormat="1" applyFont="1" applyFill="1" applyBorder="1" applyAlignment="1">
      <alignment horizontal="right" vertical="center"/>
    </xf>
    <xf numFmtId="177" fontId="76" fillId="5" borderId="15" xfId="0" applyNumberFormat="1" applyFont="1" applyFill="1" applyBorder="1" applyAlignment="1">
      <alignment horizontal="right" vertical="center"/>
    </xf>
    <xf numFmtId="177" fontId="118" fillId="2" borderId="15" xfId="0" applyNumberFormat="1" applyFont="1" applyFill="1" applyBorder="1" applyAlignment="1">
      <alignment horizontal="right" vertical="center"/>
    </xf>
    <xf numFmtId="178" fontId="118" fillId="2" borderId="53" xfId="0" applyNumberFormat="1" applyFont="1" applyFill="1" applyBorder="1" applyAlignment="1">
      <alignment horizontal="right" vertical="center"/>
    </xf>
    <xf numFmtId="177" fontId="76" fillId="81" borderId="73" xfId="0" applyNumberFormat="1" applyFont="1" applyFill="1" applyBorder="1" applyAlignment="1">
      <alignment horizontal="right" vertical="center"/>
    </xf>
    <xf numFmtId="177" fontId="76" fillId="81" borderId="70" xfId="0" applyNumberFormat="1" applyFont="1" applyFill="1" applyBorder="1" applyAlignment="1">
      <alignment horizontal="right" vertical="center"/>
    </xf>
    <xf numFmtId="177" fontId="76" fillId="81" borderId="71" xfId="0" applyNumberFormat="1" applyFont="1" applyFill="1" applyBorder="1" applyAlignment="1">
      <alignment horizontal="right" vertical="center"/>
    </xf>
    <xf numFmtId="177" fontId="76" fillId="0" borderId="57" xfId="0" applyNumberFormat="1" applyFont="1" applyBorder="1" applyAlignment="1">
      <alignment horizontal="right" vertical="center"/>
    </xf>
    <xf numFmtId="177" fontId="76" fillId="0" borderId="41" xfId="0" applyNumberFormat="1" applyFont="1" applyBorder="1" applyAlignment="1">
      <alignment horizontal="right" vertical="center"/>
    </xf>
    <xf numFmtId="178" fontId="76" fillId="0" borderId="42" xfId="0" applyNumberFormat="1" applyFont="1" applyBorder="1" applyAlignment="1">
      <alignment horizontal="right" vertical="center"/>
    </xf>
    <xf numFmtId="177" fontId="81" fillId="5" borderId="15" xfId="0" applyNumberFormat="1" applyFont="1" applyFill="1" applyBorder="1" applyAlignment="1" applyProtection="1">
      <alignment horizontal="right" vertical="center"/>
      <protection locked="0"/>
    </xf>
    <xf numFmtId="177" fontId="81" fillId="2" borderId="15" xfId="0" applyNumberFormat="1" applyFont="1" applyFill="1" applyBorder="1" applyAlignment="1" applyProtection="1">
      <alignment horizontal="right" vertical="center"/>
      <protection locked="0"/>
    </xf>
    <xf numFmtId="177" fontId="80" fillId="2" borderId="15" xfId="0" applyNumberFormat="1" applyFont="1" applyFill="1" applyBorder="1" applyAlignment="1" applyProtection="1">
      <alignment horizontal="right" vertical="center"/>
      <protection locked="0"/>
    </xf>
    <xf numFmtId="177" fontId="81" fillId="81" borderId="73" xfId="0" applyNumberFormat="1" applyFont="1" applyFill="1" applyBorder="1" applyAlignment="1" applyProtection="1">
      <alignment horizontal="right" vertical="center" shrinkToFit="1"/>
      <protection locked="0"/>
    </xf>
    <xf numFmtId="178" fontId="81" fillId="81" borderId="70" xfId="0" applyNumberFormat="1" applyFont="1" applyFill="1" applyBorder="1" applyAlignment="1" applyProtection="1">
      <alignment horizontal="right" vertical="center" shrinkToFit="1"/>
      <protection locked="0"/>
    </xf>
    <xf numFmtId="177" fontId="81" fillId="81" borderId="70" xfId="0" applyNumberFormat="1" applyFont="1" applyFill="1" applyBorder="1" applyAlignment="1" applyProtection="1">
      <alignment horizontal="right" vertical="center" shrinkToFit="1"/>
      <protection locked="0"/>
    </xf>
    <xf numFmtId="177" fontId="81" fillId="81" borderId="71" xfId="0" applyNumberFormat="1" applyFont="1" applyFill="1" applyBorder="1" applyAlignment="1" applyProtection="1">
      <alignment horizontal="right" vertical="center" shrinkToFit="1"/>
      <protection locked="0"/>
    </xf>
    <xf numFmtId="178" fontId="81" fillId="0" borderId="0" xfId="95" applyNumberFormat="1" applyFont="1" applyFill="1" applyAlignment="1" applyProtection="1">
      <alignment horizontal="right" vertical="center"/>
      <protection locked="0"/>
    </xf>
    <xf numFmtId="189" fontId="81" fillId="0" borderId="15" xfId="0" applyNumberFormat="1" applyFont="1" applyBorder="1" applyAlignment="1" applyProtection="1">
      <alignment horizontal="right" vertical="center" shrinkToFit="1"/>
      <protection locked="0"/>
    </xf>
    <xf numFmtId="177" fontId="81" fillId="81" borderId="25" xfId="0" applyNumberFormat="1" applyFont="1" applyFill="1" applyBorder="1" applyAlignment="1">
      <alignment horizontal="right" vertical="center"/>
    </xf>
    <xf numFmtId="177" fontId="81" fillId="0" borderId="151" xfId="0" applyNumberFormat="1" applyFont="1" applyBorder="1" applyAlignment="1">
      <alignment horizontal="right" vertical="center"/>
    </xf>
    <xf numFmtId="177" fontId="81" fillId="0" borderId="152" xfId="0" applyNumberFormat="1" applyFont="1" applyBorder="1" applyAlignment="1">
      <alignment horizontal="right" vertical="center"/>
    </xf>
    <xf numFmtId="0" fontId="81" fillId="0" borderId="0" xfId="0" applyFont="1" applyAlignment="1" applyProtection="1">
      <alignment horizontal="right" vertical="center"/>
      <protection locked="0"/>
    </xf>
    <xf numFmtId="177" fontId="80" fillId="0" borderId="0" xfId="95" applyNumberFormat="1" applyFont="1" applyFill="1" applyAlignment="1" applyProtection="1">
      <alignment horizontal="right" vertical="center"/>
      <protection locked="0"/>
    </xf>
    <xf numFmtId="177" fontId="81" fillId="81" borderId="0" xfId="110" applyNumberFormat="1" applyFont="1" applyFill="1" applyBorder="1" applyAlignment="1" applyProtection="1">
      <alignment horizontal="right" vertical="center"/>
      <protection locked="0"/>
    </xf>
    <xf numFmtId="177" fontId="81" fillId="0" borderId="0" xfId="110" applyNumberFormat="1" applyFont="1" applyFill="1" applyBorder="1" applyAlignment="1" applyProtection="1">
      <alignment horizontal="right" vertical="center"/>
      <protection locked="0"/>
    </xf>
    <xf numFmtId="177" fontId="81" fillId="0" borderId="4" xfId="110" applyNumberFormat="1" applyFont="1" applyFill="1" applyBorder="1" applyAlignment="1" applyProtection="1">
      <alignment horizontal="right" vertical="center"/>
      <protection locked="0"/>
    </xf>
    <xf numFmtId="0" fontId="80" fillId="0" borderId="51" xfId="0" applyFont="1" applyBorder="1" applyAlignment="1" applyProtection="1">
      <alignment horizontal="right" vertical="center"/>
      <protection locked="0"/>
    </xf>
    <xf numFmtId="177" fontId="81" fillId="81" borderId="4" xfId="95" applyNumberFormat="1" applyFont="1" applyFill="1" applyBorder="1" applyAlignment="1" applyProtection="1">
      <alignment horizontal="right" vertical="center"/>
      <protection locked="0"/>
    </xf>
    <xf numFmtId="177" fontId="81" fillId="81" borderId="51" xfId="95" applyNumberFormat="1" applyFont="1" applyFill="1" applyBorder="1" applyAlignment="1" applyProtection="1">
      <alignment horizontal="right" vertical="center"/>
      <protection locked="0"/>
    </xf>
    <xf numFmtId="177" fontId="76" fillId="0" borderId="4" xfId="0" quotePrefix="1" applyNumberFormat="1" applyFont="1" applyBorder="1" applyAlignment="1">
      <alignment horizontal="right" vertical="center"/>
    </xf>
    <xf numFmtId="177" fontId="80" fillId="0" borderId="47" xfId="260" applyNumberFormat="1" applyFont="1" applyBorder="1" applyAlignment="1">
      <alignment horizontal="right" vertical="center"/>
    </xf>
    <xf numFmtId="177" fontId="80" fillId="0" borderId="151" xfId="0" applyNumberFormat="1" applyFont="1" applyBorder="1" applyAlignment="1" applyProtection="1">
      <alignment horizontal="right" vertical="center"/>
      <protection locked="0"/>
    </xf>
    <xf numFmtId="177" fontId="81" fillId="0" borderId="153" xfId="0" applyNumberFormat="1" applyFont="1" applyBorder="1" applyAlignment="1" applyProtection="1">
      <alignment horizontal="right" vertical="center"/>
      <protection locked="0"/>
    </xf>
    <xf numFmtId="177" fontId="80" fillId="0" borderId="51" xfId="0" quotePrefix="1" applyNumberFormat="1" applyFont="1" applyBorder="1" applyAlignment="1">
      <alignment horizontal="right" vertical="center"/>
    </xf>
    <xf numFmtId="177" fontId="11" fillId="81" borderId="12" xfId="0"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80" fillId="0" borderId="53" xfId="0" applyNumberFormat="1" applyFont="1" applyBorder="1" applyAlignment="1">
      <alignment horizontal="right" vertical="center"/>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9" fontId="11" fillId="81" borderId="47" xfId="136" applyNumberFormat="1" applyFont="1" applyFill="1" applyBorder="1" applyAlignment="1">
      <alignment horizontal="right" vertical="center"/>
    </xf>
    <xf numFmtId="178" fontId="81" fillId="0" borderId="15" xfId="0" applyNumberFormat="1" applyFont="1" applyBorder="1" applyAlignment="1" applyProtection="1">
      <alignment horizontal="right" vertical="center" shrinkToFit="1"/>
      <protection locked="0"/>
    </xf>
    <xf numFmtId="178" fontId="81" fillId="81" borderId="151" xfId="0" applyNumberFormat="1" applyFont="1" applyFill="1" applyBorder="1" applyAlignment="1" applyProtection="1">
      <alignment horizontal="right" vertical="center"/>
      <protection locked="0"/>
    </xf>
    <xf numFmtId="177" fontId="81" fillId="81" borderId="153" xfId="0" applyNumberFormat="1" applyFont="1" applyFill="1" applyBorder="1" applyAlignment="1" applyProtection="1">
      <alignment horizontal="right" vertical="center"/>
      <protection locked="0"/>
    </xf>
    <xf numFmtId="177" fontId="81" fillId="2" borderId="153" xfId="0" applyNumberFormat="1" applyFont="1" applyFill="1" applyBorder="1" applyAlignment="1" applyProtection="1">
      <alignment horizontal="right" vertical="center"/>
      <protection locked="0"/>
    </xf>
    <xf numFmtId="177" fontId="81" fillId="82" borderId="153" xfId="0" applyNumberFormat="1" applyFont="1" applyFill="1" applyBorder="1" applyAlignment="1" applyProtection="1">
      <alignment horizontal="right" vertical="center"/>
      <protection locked="0"/>
    </xf>
    <xf numFmtId="177" fontId="80" fillId="0" borderId="153" xfId="0" applyNumberFormat="1" applyFont="1" applyBorder="1" applyAlignment="1" applyProtection="1">
      <alignment horizontal="right" vertical="center"/>
      <protection locked="0"/>
    </xf>
    <xf numFmtId="178" fontId="81" fillId="2" borderId="151" xfId="0" applyNumberFormat="1" applyFont="1" applyFill="1" applyBorder="1" applyAlignment="1" applyProtection="1">
      <alignment horizontal="right" vertical="center"/>
      <protection locked="0"/>
    </xf>
    <xf numFmtId="188" fontId="81" fillId="0" borderId="151" xfId="0" applyNumberFormat="1" applyFont="1" applyBorder="1" applyAlignment="1" applyProtection="1">
      <alignment horizontal="right" vertical="center"/>
      <protection locked="0"/>
    </xf>
    <xf numFmtId="178" fontId="81" fillId="0" borderId="151" xfId="0" applyNumberFormat="1" applyFont="1" applyBorder="1" applyAlignment="1" applyProtection="1">
      <alignment horizontal="right" vertical="center"/>
      <protection locked="0"/>
    </xf>
    <xf numFmtId="178" fontId="81" fillId="82" borderId="151" xfId="0" applyNumberFormat="1" applyFont="1" applyFill="1" applyBorder="1" applyAlignment="1" applyProtection="1">
      <alignment horizontal="right" vertical="center"/>
      <protection locked="0"/>
    </xf>
    <xf numFmtId="178" fontId="80" fillId="0" borderId="151" xfId="0" applyNumberFormat="1" applyFont="1" applyBorder="1" applyAlignment="1" applyProtection="1">
      <alignment horizontal="right" vertical="center"/>
      <protection locked="0"/>
    </xf>
    <xf numFmtId="177" fontId="81" fillId="0" borderId="67" xfId="0" applyNumberFormat="1" applyFont="1" applyBorder="1" applyAlignment="1" applyProtection="1">
      <alignment horizontal="right" vertical="center"/>
      <protection locked="0"/>
    </xf>
    <xf numFmtId="178" fontId="81" fillId="81" borderId="152" xfId="0" applyNumberFormat="1" applyFont="1" applyFill="1" applyBorder="1" applyAlignment="1" applyProtection="1">
      <alignment horizontal="right" vertical="center"/>
      <protection locked="0"/>
    </xf>
    <xf numFmtId="178" fontId="81" fillId="2" borderId="152" xfId="0" applyNumberFormat="1" applyFont="1" applyFill="1" applyBorder="1" applyAlignment="1" applyProtection="1">
      <alignment horizontal="right" vertical="center"/>
      <protection locked="0"/>
    </xf>
    <xf numFmtId="178" fontId="81" fillId="0" borderId="152" xfId="0" applyNumberFormat="1" applyFont="1" applyBorder="1" applyAlignment="1" applyProtection="1">
      <alignment horizontal="right" vertical="center"/>
      <protection locked="0"/>
    </xf>
    <xf numFmtId="178" fontId="81" fillId="82" borderId="152" xfId="0" applyNumberFormat="1" applyFont="1" applyFill="1" applyBorder="1" applyAlignment="1" applyProtection="1">
      <alignment horizontal="right" vertical="center"/>
      <protection locked="0"/>
    </xf>
    <xf numFmtId="178" fontId="80" fillId="0" borderId="152" xfId="0" applyNumberFormat="1" applyFont="1" applyBorder="1" applyAlignment="1" applyProtection="1">
      <alignment horizontal="right" vertical="center"/>
      <protection locked="0"/>
    </xf>
    <xf numFmtId="178" fontId="81" fillId="5" borderId="71" xfId="0" applyNumberFormat="1" applyFont="1" applyFill="1" applyBorder="1" applyAlignment="1" applyProtection="1">
      <alignment horizontal="right" vertical="center"/>
      <protection locked="0"/>
    </xf>
    <xf numFmtId="177" fontId="81" fillId="81" borderId="151" xfId="0" applyNumberFormat="1" applyFont="1" applyFill="1" applyBorder="1" applyAlignment="1" applyProtection="1">
      <alignment horizontal="right" vertical="center"/>
      <protection locked="0"/>
    </xf>
    <xf numFmtId="177" fontId="81" fillId="2" borderId="151" xfId="0" applyNumberFormat="1" applyFont="1" applyFill="1" applyBorder="1" applyAlignment="1" applyProtection="1">
      <alignment horizontal="right" vertical="center"/>
      <protection locked="0"/>
    </xf>
    <xf numFmtId="177" fontId="81" fillId="0" borderId="151" xfId="0" applyNumberFormat="1" applyFont="1" applyBorder="1" applyAlignment="1" applyProtection="1">
      <alignment horizontal="right" vertical="center"/>
      <protection locked="0"/>
    </xf>
    <xf numFmtId="177" fontId="81" fillId="0" borderId="62" xfId="0" applyNumberFormat="1" applyFont="1" applyBorder="1" applyAlignment="1" applyProtection="1">
      <alignment horizontal="right" vertical="center"/>
      <protection locked="0"/>
    </xf>
    <xf numFmtId="180" fontId="81" fillId="81" borderId="151" xfId="0" applyNumberFormat="1" applyFont="1" applyFill="1" applyBorder="1" applyAlignment="1" applyProtection="1">
      <alignment horizontal="right" vertical="center"/>
      <protection locked="0"/>
    </xf>
    <xf numFmtId="180" fontId="80" fillId="0" borderId="151" xfId="0" applyNumberFormat="1" applyFont="1" applyBorder="1" applyAlignment="1" applyProtection="1">
      <alignment horizontal="right" vertical="center"/>
      <protection locked="0"/>
    </xf>
    <xf numFmtId="180" fontId="81" fillId="0" borderId="151" xfId="0" applyNumberFormat="1" applyFont="1" applyBorder="1" applyAlignment="1" applyProtection="1">
      <alignment horizontal="right" vertical="center"/>
      <protection locked="0"/>
    </xf>
    <xf numFmtId="180" fontId="81" fillId="82" borderId="151" xfId="0" applyNumberFormat="1" applyFont="1" applyFill="1" applyBorder="1" applyAlignment="1" applyProtection="1">
      <alignment horizontal="right" vertical="center"/>
      <protection locked="0"/>
    </xf>
    <xf numFmtId="180" fontId="80" fillId="0" borderId="0" xfId="0" applyNumberFormat="1" applyFont="1" applyAlignment="1" applyProtection="1">
      <alignment horizontal="right" vertical="center"/>
      <protection locked="0"/>
    </xf>
    <xf numFmtId="180" fontId="81" fillId="0" borderId="154" xfId="0" applyNumberFormat="1" applyFont="1" applyBorder="1" applyAlignment="1" applyProtection="1">
      <alignment horizontal="right" vertical="center"/>
      <protection locked="0"/>
    </xf>
    <xf numFmtId="180" fontId="81" fillId="5" borderId="72" xfId="0" applyNumberFormat="1" applyFont="1" applyFill="1" applyBorder="1" applyAlignment="1" applyProtection="1">
      <alignment horizontal="right" vertical="center"/>
      <protection locked="0"/>
    </xf>
    <xf numFmtId="177" fontId="81" fillId="0" borderId="51" xfId="142" applyNumberFormat="1" applyFont="1" applyBorder="1" applyAlignment="1" applyProtection="1">
      <alignment horizontal="right" vertical="center"/>
      <protection locked="0"/>
    </xf>
    <xf numFmtId="177" fontId="81" fillId="5" borderId="151" xfId="0" applyNumberFormat="1" applyFont="1" applyFill="1" applyBorder="1" applyAlignment="1">
      <alignment horizontal="right" vertical="center"/>
    </xf>
    <xf numFmtId="177" fontId="81" fillId="81" borderId="152" xfId="0" applyNumberFormat="1" applyFont="1" applyFill="1" applyBorder="1" applyAlignment="1" applyProtection="1">
      <alignment horizontal="right" vertical="center"/>
      <protection locked="0"/>
    </xf>
    <xf numFmtId="177" fontId="81" fillId="0" borderId="152" xfId="0" applyNumberFormat="1" applyFont="1" applyBorder="1" applyAlignment="1" applyProtection="1">
      <alignment horizontal="right" vertical="center"/>
      <protection locked="0"/>
    </xf>
    <xf numFmtId="177" fontId="81" fillId="2" borderId="152" xfId="0" applyNumberFormat="1" applyFont="1" applyFill="1" applyBorder="1" applyAlignment="1" applyProtection="1">
      <alignment horizontal="right" vertical="center"/>
      <protection locked="0"/>
    </xf>
    <xf numFmtId="177" fontId="80" fillId="0" borderId="152" xfId="0" applyNumberFormat="1" applyFont="1" applyBorder="1" applyAlignment="1" applyProtection="1">
      <alignment horizontal="right" vertical="center"/>
      <protection locked="0"/>
    </xf>
    <xf numFmtId="177" fontId="81" fillId="5" borderId="12" xfId="0" applyNumberFormat="1" applyFont="1" applyFill="1" applyBorder="1" applyAlignment="1" applyProtection="1">
      <alignment horizontal="right" vertical="center"/>
      <protection locked="0"/>
    </xf>
    <xf numFmtId="177" fontId="11" fillId="81" borderId="72" xfId="0" applyNumberFormat="1" applyFont="1" applyFill="1" applyBorder="1" applyAlignment="1">
      <alignment horizontal="right" vertical="center" shrinkToFit="1"/>
    </xf>
    <xf numFmtId="178" fontId="11" fillId="0" borderId="45" xfId="0" applyNumberFormat="1" applyFont="1" applyBorder="1" applyAlignment="1">
      <alignment horizontal="right" vertical="center"/>
    </xf>
    <xf numFmtId="0" fontId="9" fillId="0" borderId="12" xfId="0" applyFont="1" applyBorder="1">
      <alignment vertical="center"/>
    </xf>
    <xf numFmtId="177" fontId="82" fillId="5" borderId="108" xfId="0" applyNumberFormat="1" applyFont="1" applyFill="1" applyBorder="1" applyAlignment="1">
      <alignment horizontal="right" vertical="center" wrapText="1"/>
    </xf>
    <xf numFmtId="177" fontId="82" fillId="2" borderId="4" xfId="0" applyNumberFormat="1" applyFont="1" applyFill="1" applyBorder="1" applyAlignment="1">
      <alignment horizontal="right" vertical="center" shrinkToFit="1"/>
    </xf>
    <xf numFmtId="177" fontId="82" fillId="5" borderId="4" xfId="0" applyNumberFormat="1" applyFont="1" applyFill="1" applyBorder="1" applyAlignment="1">
      <alignment horizontal="right" vertical="center" shrinkToFit="1"/>
    </xf>
    <xf numFmtId="177" fontId="82" fillId="0" borderId="4" xfId="0" applyNumberFormat="1" applyFont="1" applyBorder="1" applyAlignment="1">
      <alignment horizontal="right" vertical="center" shrinkToFit="1"/>
    </xf>
    <xf numFmtId="177" fontId="82" fillId="81" borderId="4" xfId="0" applyNumberFormat="1" applyFont="1" applyFill="1" applyBorder="1" applyAlignment="1">
      <alignment horizontal="right" vertical="center"/>
    </xf>
    <xf numFmtId="177" fontId="82" fillId="80" borderId="4" xfId="0" applyNumberFormat="1" applyFont="1" applyFill="1" applyBorder="1" applyAlignment="1">
      <alignment horizontal="right" vertical="center"/>
    </xf>
    <xf numFmtId="177" fontId="82" fillId="5" borderId="4" xfId="0" applyNumberFormat="1" applyFont="1" applyFill="1" applyBorder="1" applyAlignment="1">
      <alignment horizontal="right" vertical="center"/>
    </xf>
    <xf numFmtId="177" fontId="82" fillId="2" borderId="4" xfId="0" applyNumberFormat="1" applyFont="1" applyFill="1" applyBorder="1" applyAlignment="1">
      <alignment horizontal="right" vertical="center"/>
    </xf>
    <xf numFmtId="177" fontId="82" fillId="81" borderId="4" xfId="0" applyNumberFormat="1" applyFont="1" applyFill="1" applyBorder="1" applyAlignment="1">
      <alignment horizontal="right" vertical="center" shrinkToFit="1"/>
    </xf>
    <xf numFmtId="177" fontId="9" fillId="0" borderId="41" xfId="0" applyNumberFormat="1" applyFont="1" applyBorder="1" applyAlignment="1">
      <alignment horizontal="right" vertical="center"/>
    </xf>
    <xf numFmtId="191" fontId="11" fillId="5" borderId="4" xfId="0" applyNumberFormat="1" applyFont="1" applyFill="1" applyBorder="1" applyAlignment="1">
      <alignment horizontal="right" vertical="center"/>
    </xf>
    <xf numFmtId="191" fontId="11" fillId="81" borderId="4" xfId="0" applyNumberFormat="1" applyFont="1" applyFill="1" applyBorder="1" applyAlignment="1">
      <alignment horizontal="right" vertical="center"/>
    </xf>
    <xf numFmtId="191" fontId="11" fillId="0" borderId="4" xfId="0" applyNumberFormat="1" applyFont="1" applyBorder="1" applyAlignment="1">
      <alignment horizontal="right" vertical="center"/>
    </xf>
    <xf numFmtId="191" fontId="81" fillId="81" borderId="4" xfId="0" applyNumberFormat="1" applyFont="1" applyFill="1" applyBorder="1" applyAlignment="1">
      <alignment horizontal="right" vertical="center"/>
    </xf>
    <xf numFmtId="191" fontId="11" fillId="2" borderId="4" xfId="0" applyNumberFormat="1" applyFont="1" applyFill="1" applyBorder="1" applyAlignment="1">
      <alignment horizontal="right" vertical="center"/>
    </xf>
    <xf numFmtId="177" fontId="80" fillId="2" borderId="151" xfId="0" applyNumberFormat="1" applyFont="1" applyFill="1" applyBorder="1" applyAlignment="1">
      <alignment horizontal="right" vertical="center"/>
    </xf>
    <xf numFmtId="177" fontId="81" fillId="81" borderId="151" xfId="0" applyNumberFormat="1" applyFont="1" applyFill="1" applyBorder="1" applyAlignment="1">
      <alignment horizontal="right" vertical="center"/>
    </xf>
    <xf numFmtId="177" fontId="81" fillId="2" borderId="151" xfId="0" applyNumberFormat="1" applyFont="1" applyFill="1" applyBorder="1" applyAlignment="1">
      <alignment horizontal="right" vertical="center"/>
    </xf>
    <xf numFmtId="177" fontId="80" fillId="0" borderId="151" xfId="0" applyNumberFormat="1" applyFont="1" applyBorder="1" applyAlignment="1">
      <alignment horizontal="right" vertical="center"/>
    </xf>
    <xf numFmtId="178" fontId="81" fillId="5" borderId="153" xfId="0" applyNumberFormat="1" applyFont="1" applyFill="1" applyBorder="1" applyAlignment="1" applyProtection="1">
      <alignment horizontal="right" vertical="center"/>
      <protection locked="0"/>
    </xf>
    <xf numFmtId="177" fontId="80" fillId="0" borderId="152" xfId="0" applyNumberFormat="1" applyFont="1" applyBorder="1" applyAlignment="1">
      <alignment horizontal="right" vertical="center"/>
    </xf>
    <xf numFmtId="178" fontId="80" fillId="0" borderId="153" xfId="0" applyNumberFormat="1" applyFont="1" applyBorder="1" applyAlignment="1" applyProtection="1">
      <alignment horizontal="right" vertical="center"/>
      <protection locked="0"/>
    </xf>
    <xf numFmtId="178" fontId="81" fillId="81" borderId="153" xfId="0" applyNumberFormat="1" applyFont="1" applyFill="1" applyBorder="1" applyAlignment="1" applyProtection="1">
      <alignment horizontal="right" vertical="center"/>
      <protection locked="0"/>
    </xf>
    <xf numFmtId="177" fontId="81" fillId="81" borderId="152" xfId="0" applyNumberFormat="1" applyFont="1" applyFill="1" applyBorder="1" applyAlignment="1">
      <alignment horizontal="right" vertical="center"/>
    </xf>
    <xf numFmtId="0" fontId="81" fillId="81" borderId="153" xfId="0" applyFont="1" applyFill="1" applyBorder="1" applyAlignment="1" applyProtection="1">
      <alignment horizontal="right" vertical="center"/>
      <protection locked="0"/>
    </xf>
    <xf numFmtId="180" fontId="81" fillId="81" borderId="153" xfId="0" applyNumberFormat="1" applyFont="1" applyFill="1" applyBorder="1" applyAlignment="1" applyProtection="1">
      <alignment horizontal="right" vertical="center"/>
      <protection locked="0"/>
    </xf>
    <xf numFmtId="178" fontId="81" fillId="0" borderId="153" xfId="0" applyNumberFormat="1" applyFont="1" applyBorder="1" applyAlignment="1" applyProtection="1">
      <alignment horizontal="right" vertical="center"/>
      <protection locked="0"/>
    </xf>
    <xf numFmtId="0" fontId="81" fillId="0" borderId="153" xfId="0" applyFont="1" applyBorder="1" applyAlignment="1" applyProtection="1">
      <alignment horizontal="right" vertical="center"/>
      <protection locked="0"/>
    </xf>
    <xf numFmtId="188" fontId="81" fillId="0" borderId="153" xfId="0" applyNumberFormat="1" applyFont="1" applyBorder="1" applyAlignment="1" applyProtection="1">
      <alignment horizontal="right" vertical="center"/>
      <protection locked="0"/>
    </xf>
    <xf numFmtId="187" fontId="81" fillId="0" borderId="153" xfId="110" applyNumberFormat="1" applyFont="1" applyFill="1" applyBorder="1" applyAlignment="1" applyProtection="1">
      <alignment horizontal="right" vertical="center"/>
      <protection locked="0"/>
    </xf>
    <xf numFmtId="180" fontId="81" fillId="0" borderId="153" xfId="0" applyNumberFormat="1" applyFont="1" applyBorder="1" applyAlignment="1" applyProtection="1">
      <alignment horizontal="right" vertical="center"/>
      <protection locked="0"/>
    </xf>
    <xf numFmtId="49" fontId="81" fillId="0" borderId="151" xfId="0" applyNumberFormat="1" applyFont="1" applyBorder="1" applyAlignment="1" applyProtection="1">
      <alignment horizontal="right" vertical="center"/>
      <protection locked="0"/>
    </xf>
    <xf numFmtId="49" fontId="81" fillId="0" borderId="152" xfId="0" applyNumberFormat="1" applyFont="1" applyBorder="1" applyAlignment="1" applyProtection="1">
      <alignment horizontal="right" vertical="center"/>
      <protection locked="0"/>
    </xf>
    <xf numFmtId="178" fontId="81" fillId="82" borderId="153" xfId="0" applyNumberFormat="1" applyFont="1" applyFill="1" applyBorder="1" applyAlignment="1" applyProtection="1">
      <alignment horizontal="right" vertical="center"/>
      <protection locked="0"/>
    </xf>
    <xf numFmtId="177" fontId="81" fillId="82" borderId="151" xfId="0" applyNumberFormat="1" applyFont="1" applyFill="1" applyBorder="1" applyAlignment="1" applyProtection="1">
      <alignment horizontal="right" vertical="center"/>
      <protection locked="0"/>
    </xf>
    <xf numFmtId="0" fontId="81" fillId="82" borderId="153" xfId="0" applyFont="1" applyFill="1" applyBorder="1" applyAlignment="1" applyProtection="1">
      <alignment horizontal="right" vertical="center"/>
      <protection locked="0"/>
    </xf>
    <xf numFmtId="0" fontId="80" fillId="0" borderId="153" xfId="0" applyFont="1" applyBorder="1" applyAlignment="1" applyProtection="1">
      <alignment horizontal="right" vertical="center"/>
      <protection locked="0"/>
    </xf>
    <xf numFmtId="180" fontId="80" fillId="0" borderId="153" xfId="0" applyNumberFormat="1" applyFont="1" applyBorder="1" applyAlignment="1" applyProtection="1">
      <alignment horizontal="right" vertical="center"/>
      <protection locked="0"/>
    </xf>
    <xf numFmtId="177" fontId="81" fillId="82" borderId="152" xfId="0" applyNumberFormat="1" applyFont="1" applyFill="1" applyBorder="1" applyAlignment="1">
      <alignment horizontal="right" vertical="center"/>
    </xf>
    <xf numFmtId="180" fontId="81" fillId="82" borderId="153" xfId="0" applyNumberFormat="1" applyFont="1" applyFill="1" applyBorder="1" applyAlignment="1" applyProtection="1">
      <alignment horizontal="right" vertical="center"/>
      <protection locked="0"/>
    </xf>
    <xf numFmtId="179" fontId="81" fillId="2" borderId="153" xfId="136" applyNumberFormat="1" applyFont="1" applyFill="1" applyBorder="1" applyAlignment="1">
      <alignment horizontal="right" vertical="center"/>
    </xf>
    <xf numFmtId="179" fontId="81" fillId="82" borderId="151" xfId="0" applyNumberFormat="1" applyFont="1" applyFill="1" applyBorder="1" applyAlignment="1" applyProtection="1">
      <alignment horizontal="right" vertical="center"/>
      <protection locked="0"/>
    </xf>
    <xf numFmtId="179" fontId="81" fillId="82" borderId="152" xfId="0" applyNumberFormat="1" applyFont="1" applyFill="1" applyBorder="1" applyAlignment="1" applyProtection="1">
      <alignment horizontal="right" vertical="center"/>
      <protection locked="0"/>
    </xf>
    <xf numFmtId="177" fontId="80" fillId="2" borderId="152" xfId="0" applyNumberFormat="1" applyFont="1" applyFill="1" applyBorder="1" applyAlignment="1">
      <alignment horizontal="right" vertical="center"/>
    </xf>
    <xf numFmtId="177" fontId="81" fillId="2" borderId="152" xfId="0" applyNumberFormat="1" applyFont="1" applyFill="1" applyBorder="1" applyAlignment="1">
      <alignment horizontal="right" vertical="center"/>
    </xf>
    <xf numFmtId="38" fontId="81" fillId="2" borderId="151" xfId="110" applyFont="1" applyFill="1" applyBorder="1" applyAlignment="1" applyProtection="1">
      <alignment horizontal="right" vertical="center"/>
      <protection locked="0"/>
    </xf>
    <xf numFmtId="0" fontId="81" fillId="81" borderId="151" xfId="95" applyNumberFormat="1" applyFont="1" applyFill="1" applyBorder="1" applyAlignment="1" applyProtection="1">
      <alignment horizontal="right" vertical="center"/>
      <protection locked="0"/>
    </xf>
    <xf numFmtId="177" fontId="81" fillId="0" borderId="151" xfId="110" applyNumberFormat="1" applyFont="1" applyFill="1" applyBorder="1" applyAlignment="1" applyProtection="1">
      <alignment horizontal="right" vertical="center"/>
      <protection locked="0"/>
    </xf>
    <xf numFmtId="178" fontId="76" fillId="5" borderId="152" xfId="0" applyNumberFormat="1" applyFont="1" applyFill="1" applyBorder="1" applyAlignment="1">
      <alignment horizontal="right" vertical="center"/>
    </xf>
    <xf numFmtId="177" fontId="76" fillId="81" borderId="151" xfId="0" applyNumberFormat="1" applyFont="1" applyFill="1" applyBorder="1" applyAlignment="1">
      <alignment horizontal="right" vertical="center"/>
    </xf>
    <xf numFmtId="178" fontId="76" fillId="81" borderId="152" xfId="0" applyNumberFormat="1" applyFont="1" applyFill="1" applyBorder="1" applyAlignment="1">
      <alignment horizontal="right" vertical="center"/>
    </xf>
    <xf numFmtId="177" fontId="76" fillId="2" borderId="151" xfId="0" applyNumberFormat="1" applyFont="1" applyFill="1" applyBorder="1" applyAlignment="1">
      <alignment horizontal="right" vertical="center"/>
    </xf>
    <xf numFmtId="178" fontId="76" fillId="2" borderId="152" xfId="0" applyNumberFormat="1" applyFont="1" applyFill="1" applyBorder="1" applyAlignment="1">
      <alignment horizontal="right" vertical="center"/>
    </xf>
    <xf numFmtId="177" fontId="76" fillId="5" borderId="151" xfId="0" applyNumberFormat="1" applyFont="1" applyFill="1" applyBorder="1" applyAlignment="1">
      <alignment horizontal="right" vertical="center"/>
    </xf>
    <xf numFmtId="177" fontId="76" fillId="0" borderId="151" xfId="0" applyNumberFormat="1" applyFont="1" applyBorder="1" applyAlignment="1">
      <alignment horizontal="right" vertical="center"/>
    </xf>
    <xf numFmtId="178" fontId="76" fillId="0" borderId="152" xfId="0" applyNumberFormat="1" applyFont="1" applyBorder="1" applyAlignment="1">
      <alignment horizontal="right" vertical="center"/>
    </xf>
    <xf numFmtId="177" fontId="118" fillId="0" borderId="151" xfId="0" applyNumberFormat="1" applyFont="1" applyBorder="1" applyAlignment="1">
      <alignment horizontal="right" vertical="center"/>
    </xf>
    <xf numFmtId="178" fontId="118" fillId="0" borderId="152" xfId="0" applyNumberFormat="1" applyFont="1" applyBorder="1" applyAlignment="1">
      <alignment horizontal="right" vertical="center"/>
    </xf>
    <xf numFmtId="178" fontId="80" fillId="2" borderId="151" xfId="136" applyNumberFormat="1" applyFont="1" applyFill="1" applyBorder="1" applyAlignment="1">
      <alignment horizontal="right" vertical="center"/>
    </xf>
    <xf numFmtId="177" fontId="81" fillId="81" borderId="151" xfId="136" applyNumberFormat="1" applyFont="1" applyFill="1" applyBorder="1" applyAlignment="1">
      <alignment horizontal="right" vertical="center"/>
    </xf>
    <xf numFmtId="178" fontId="81" fillId="81" borderId="151" xfId="136" applyNumberFormat="1" applyFont="1" applyFill="1" applyBorder="1" applyAlignment="1">
      <alignment horizontal="right" vertical="center"/>
    </xf>
    <xf numFmtId="177" fontId="81" fillId="81" borderId="152" xfId="136" applyNumberFormat="1" applyFont="1" applyFill="1" applyBorder="1" applyAlignment="1">
      <alignment horizontal="right" vertical="center"/>
    </xf>
    <xf numFmtId="177" fontId="81" fillId="2" borderId="151" xfId="136" applyNumberFormat="1" applyFont="1" applyFill="1" applyBorder="1" applyAlignment="1">
      <alignment horizontal="right" vertical="center"/>
    </xf>
    <xf numFmtId="178" fontId="81" fillId="2" borderId="151" xfId="136" applyNumberFormat="1" applyFont="1" applyFill="1" applyBorder="1" applyAlignment="1">
      <alignment horizontal="right" vertical="center"/>
    </xf>
    <xf numFmtId="177" fontId="81" fillId="2" borderId="152" xfId="136" applyNumberFormat="1" applyFont="1" applyFill="1" applyBorder="1" applyAlignment="1">
      <alignment horizontal="right" vertical="center"/>
    </xf>
    <xf numFmtId="177" fontId="81" fillId="0" borderId="152" xfId="136" applyNumberFormat="1" applyFont="1" applyBorder="1" applyAlignment="1">
      <alignment horizontal="right" vertical="center"/>
    </xf>
    <xf numFmtId="177" fontId="81" fillId="5" borderId="151" xfId="136" applyNumberFormat="1" applyFont="1" applyFill="1" applyBorder="1" applyAlignment="1">
      <alignment horizontal="right" vertical="center"/>
    </xf>
    <xf numFmtId="178" fontId="81" fillId="5" borderId="151" xfId="136" applyNumberFormat="1" applyFont="1" applyFill="1" applyBorder="1" applyAlignment="1">
      <alignment horizontal="right" vertical="center"/>
    </xf>
    <xf numFmtId="177" fontId="81" fillId="5" borderId="152" xfId="136" applyNumberFormat="1" applyFont="1" applyFill="1" applyBorder="1" applyAlignment="1">
      <alignment horizontal="right" vertical="center"/>
    </xf>
    <xf numFmtId="177" fontId="81" fillId="0" borderId="151" xfId="136" applyNumberFormat="1" applyFont="1" applyBorder="1" applyAlignment="1">
      <alignment horizontal="right" vertical="center"/>
    </xf>
    <xf numFmtId="178" fontId="81" fillId="0" borderId="151" xfId="136" applyNumberFormat="1" applyFont="1" applyBorder="1" applyAlignment="1">
      <alignment horizontal="right" vertical="center"/>
    </xf>
    <xf numFmtId="179" fontId="81" fillId="0" borderId="155" xfId="136" applyNumberFormat="1" applyFont="1" applyBorder="1" applyAlignment="1">
      <alignment horizontal="right" vertical="center"/>
    </xf>
    <xf numFmtId="177" fontId="81" fillId="0" borderId="156" xfId="136" applyNumberFormat="1" applyFont="1" applyBorder="1" applyAlignment="1">
      <alignment horizontal="right" vertical="center"/>
    </xf>
    <xf numFmtId="177" fontId="81" fillId="0" borderId="157" xfId="136" applyNumberFormat="1" applyFont="1" applyBorder="1" applyAlignment="1">
      <alignment horizontal="right" vertical="center"/>
    </xf>
    <xf numFmtId="177" fontId="81" fillId="5" borderId="155" xfId="136" applyNumberFormat="1" applyFont="1" applyFill="1" applyBorder="1" applyAlignment="1">
      <alignment horizontal="right" vertical="center"/>
    </xf>
    <xf numFmtId="177" fontId="80" fillId="0" borderId="155" xfId="260" applyNumberFormat="1" applyFont="1" applyBorder="1" applyAlignment="1">
      <alignment horizontal="right" vertical="center"/>
    </xf>
    <xf numFmtId="178" fontId="80" fillId="0" borderId="155" xfId="297" applyNumberFormat="1" applyFont="1" applyFill="1" applyBorder="1" applyAlignment="1">
      <alignment horizontal="right" vertical="center"/>
    </xf>
    <xf numFmtId="177" fontId="80" fillId="0" borderId="156" xfId="260" applyNumberFormat="1" applyFont="1" applyBorder="1" applyAlignment="1">
      <alignment horizontal="right" vertical="center"/>
    </xf>
    <xf numFmtId="178" fontId="80" fillId="0" borderId="156" xfId="297" applyNumberFormat="1" applyFont="1" applyFill="1" applyBorder="1" applyAlignment="1">
      <alignment horizontal="right" vertical="center"/>
    </xf>
    <xf numFmtId="179" fontId="80" fillId="0" borderId="155" xfId="136" applyNumberFormat="1" applyFont="1" applyBorder="1" applyAlignment="1">
      <alignment horizontal="right" vertical="center"/>
    </xf>
    <xf numFmtId="177" fontId="80" fillId="0" borderId="156" xfId="0" applyNumberFormat="1" applyFont="1" applyBorder="1" applyAlignment="1">
      <alignment horizontal="right" vertical="center"/>
    </xf>
    <xf numFmtId="178" fontId="81" fillId="81" borderId="155" xfId="0" applyNumberFormat="1" applyFont="1" applyFill="1" applyBorder="1" applyAlignment="1">
      <alignment horizontal="right" vertical="center"/>
    </xf>
    <xf numFmtId="177" fontId="81" fillId="81" borderId="157" xfId="0" applyNumberFormat="1" applyFont="1" applyFill="1" applyBorder="1" applyAlignment="1">
      <alignment horizontal="right" vertical="center"/>
    </xf>
    <xf numFmtId="178" fontId="81" fillId="81" borderId="155" xfId="136" applyNumberFormat="1" applyFont="1" applyFill="1" applyBorder="1" applyAlignment="1">
      <alignment horizontal="right" vertical="center"/>
    </xf>
    <xf numFmtId="178" fontId="81" fillId="5" borderId="155" xfId="0" applyNumberFormat="1" applyFont="1" applyFill="1" applyBorder="1" applyAlignment="1">
      <alignment horizontal="right" vertical="center"/>
    </xf>
    <xf numFmtId="177" fontId="81" fillId="5" borderId="157" xfId="0" applyNumberFormat="1" applyFont="1" applyFill="1" applyBorder="1" applyAlignment="1">
      <alignment horizontal="right" vertical="center"/>
    </xf>
    <xf numFmtId="0" fontId="9" fillId="0" borderId="155" xfId="0" applyFont="1" applyBorder="1">
      <alignment vertical="center"/>
    </xf>
    <xf numFmtId="0" fontId="9" fillId="0" borderId="156" xfId="0" applyFont="1" applyBorder="1" applyAlignment="1">
      <alignment horizontal="center" vertical="center"/>
    </xf>
    <xf numFmtId="0" fontId="9" fillId="0" borderId="155" xfId="0" applyFont="1" applyBorder="1" applyAlignment="1">
      <alignment horizontal="center" vertical="center"/>
    </xf>
    <xf numFmtId="177" fontId="81" fillId="5" borderId="155" xfId="0" applyNumberFormat="1" applyFont="1" applyFill="1" applyBorder="1" applyAlignment="1">
      <alignment horizontal="right" vertical="center"/>
    </xf>
    <xf numFmtId="178" fontId="81" fillId="5" borderId="157" xfId="0" applyNumberFormat="1" applyFont="1" applyFill="1" applyBorder="1" applyAlignment="1">
      <alignment horizontal="right" vertical="center"/>
    </xf>
    <xf numFmtId="178" fontId="11" fillId="5" borderId="156" xfId="0" applyNumberFormat="1" applyFont="1" applyFill="1" applyBorder="1" applyAlignment="1">
      <alignment horizontal="right" vertical="center"/>
    </xf>
    <xf numFmtId="177" fontId="82" fillId="5" borderId="155" xfId="0" applyNumberFormat="1" applyFont="1" applyFill="1" applyBorder="1" applyAlignment="1">
      <alignment horizontal="right" vertical="center"/>
    </xf>
    <xf numFmtId="178" fontId="11" fillId="5" borderId="155" xfId="0" applyNumberFormat="1" applyFont="1" applyFill="1" applyBorder="1" applyAlignment="1">
      <alignment horizontal="right" vertical="center"/>
    </xf>
    <xf numFmtId="178" fontId="11" fillId="5" borderId="157" xfId="0" applyNumberFormat="1" applyFont="1" applyFill="1" applyBorder="1" applyAlignment="1">
      <alignment horizontal="right" vertical="center"/>
    </xf>
    <xf numFmtId="178" fontId="81" fillId="5" borderId="155" xfId="0" applyNumberFormat="1" applyFont="1" applyFill="1" applyBorder="1" applyAlignment="1" applyProtection="1">
      <alignment horizontal="right" vertical="center"/>
      <protection locked="0"/>
    </xf>
    <xf numFmtId="177" fontId="81" fillId="5" borderId="155" xfId="0" applyNumberFormat="1" applyFont="1" applyFill="1" applyBorder="1" applyAlignment="1" applyProtection="1">
      <alignment horizontal="right" vertical="center"/>
      <protection locked="0"/>
    </xf>
    <xf numFmtId="177" fontId="81" fillId="81" borderId="155" xfId="0" applyNumberFormat="1" applyFont="1" applyFill="1" applyBorder="1" applyAlignment="1" applyProtection="1">
      <alignment horizontal="right" vertical="center"/>
      <protection locked="0"/>
    </xf>
    <xf numFmtId="177" fontId="81" fillId="5" borderId="157" xfId="0" applyNumberFormat="1" applyFont="1" applyFill="1" applyBorder="1" applyAlignment="1" applyProtection="1">
      <alignment horizontal="right" vertical="center"/>
      <protection locked="0"/>
    </xf>
    <xf numFmtId="177" fontId="80" fillId="2" borderId="155" xfId="0" applyNumberFormat="1" applyFont="1" applyFill="1" applyBorder="1" applyAlignment="1">
      <alignment horizontal="right" vertical="center"/>
    </xf>
    <xf numFmtId="177" fontId="80" fillId="2" borderId="157" xfId="0" applyNumberFormat="1" applyFont="1" applyFill="1" applyBorder="1" applyAlignment="1">
      <alignment horizontal="right" vertical="center"/>
    </xf>
    <xf numFmtId="177" fontId="79" fillId="2" borderId="155" xfId="0" applyNumberFormat="1" applyFont="1" applyFill="1" applyBorder="1" applyAlignment="1">
      <alignment horizontal="right" vertical="center"/>
    </xf>
    <xf numFmtId="178" fontId="79" fillId="2" borderId="156" xfId="0" applyNumberFormat="1" applyFont="1" applyFill="1" applyBorder="1" applyAlignment="1">
      <alignment horizontal="right" vertical="center"/>
    </xf>
    <xf numFmtId="178" fontId="79" fillId="2" borderId="156" xfId="136" applyNumberFormat="1" applyFont="1" applyFill="1" applyBorder="1" applyAlignment="1">
      <alignment horizontal="right" vertical="center"/>
    </xf>
    <xf numFmtId="178" fontId="79" fillId="2" borderId="157" xfId="0" applyNumberFormat="1" applyFont="1" applyFill="1" applyBorder="1" applyAlignment="1">
      <alignment horizontal="right" vertical="center"/>
    </xf>
    <xf numFmtId="178" fontId="79" fillId="2" borderId="155" xfId="0" applyNumberFormat="1" applyFont="1" applyFill="1" applyBorder="1" applyAlignment="1">
      <alignment horizontal="right" vertical="center"/>
    </xf>
    <xf numFmtId="178" fontId="80" fillId="2" borderId="155" xfId="0" applyNumberFormat="1" applyFont="1" applyFill="1" applyBorder="1" applyAlignment="1" applyProtection="1">
      <alignment horizontal="right" vertical="center"/>
      <protection locked="0"/>
    </xf>
    <xf numFmtId="177" fontId="80" fillId="0" borderId="155" xfId="0" applyNumberFormat="1" applyFont="1" applyBorder="1" applyAlignment="1" applyProtection="1">
      <alignment horizontal="right" vertical="center"/>
      <protection locked="0"/>
    </xf>
    <xf numFmtId="177" fontId="81" fillId="81" borderId="155" xfId="0" applyNumberFormat="1" applyFont="1" applyFill="1" applyBorder="1" applyAlignment="1">
      <alignment horizontal="right" vertical="center"/>
    </xf>
    <xf numFmtId="178" fontId="81" fillId="81" borderId="157" xfId="0" applyNumberFormat="1" applyFont="1" applyFill="1" applyBorder="1" applyAlignment="1">
      <alignment horizontal="right" vertical="center"/>
    </xf>
    <xf numFmtId="177" fontId="11" fillId="81" borderId="155" xfId="0" applyNumberFormat="1" applyFont="1" applyFill="1" applyBorder="1" applyAlignment="1">
      <alignment horizontal="right" vertical="center"/>
    </xf>
    <xf numFmtId="178" fontId="11" fillId="81" borderId="156" xfId="0" applyNumberFormat="1" applyFont="1" applyFill="1" applyBorder="1" applyAlignment="1">
      <alignment horizontal="right" vertical="center"/>
    </xf>
    <xf numFmtId="177" fontId="82" fillId="81" borderId="155" xfId="0" applyNumberFormat="1" applyFont="1" applyFill="1" applyBorder="1" applyAlignment="1">
      <alignment horizontal="right" vertical="center"/>
    </xf>
    <xf numFmtId="178" fontId="11" fillId="81" borderId="157" xfId="0" applyNumberFormat="1" applyFont="1" applyFill="1" applyBorder="1" applyAlignment="1">
      <alignment horizontal="right" vertical="center"/>
    </xf>
    <xf numFmtId="178" fontId="11" fillId="81" borderId="155" xfId="0" applyNumberFormat="1" applyFont="1" applyFill="1" applyBorder="1" applyAlignment="1">
      <alignment horizontal="right" vertical="center"/>
    </xf>
    <xf numFmtId="178" fontId="81" fillId="81" borderId="155" xfId="0" applyNumberFormat="1" applyFont="1" applyFill="1" applyBorder="1" applyAlignment="1" applyProtection="1">
      <alignment horizontal="right" vertical="center"/>
      <protection locked="0"/>
    </xf>
    <xf numFmtId="177" fontId="81" fillId="81" borderId="157" xfId="0" applyNumberFormat="1" applyFont="1" applyFill="1" applyBorder="1" applyAlignment="1" applyProtection="1">
      <alignment horizontal="right" vertical="center"/>
      <protection locked="0"/>
    </xf>
    <xf numFmtId="177" fontId="81" fillId="0" borderId="155" xfId="0" applyNumberFormat="1" applyFont="1" applyBorder="1" applyAlignment="1">
      <alignment horizontal="right" vertical="center"/>
    </xf>
    <xf numFmtId="177" fontId="81" fillId="0" borderId="157" xfId="0" applyNumberFormat="1" applyFont="1" applyBorder="1" applyAlignment="1">
      <alignment horizontal="right" vertical="center"/>
    </xf>
    <xf numFmtId="178" fontId="81" fillId="0" borderId="157" xfId="0" applyNumberFormat="1" applyFont="1" applyBorder="1" applyAlignment="1">
      <alignment horizontal="right" vertical="center"/>
    </xf>
    <xf numFmtId="177" fontId="11" fillId="0" borderId="155" xfId="0" applyNumberFormat="1" applyFont="1" applyBorder="1" applyAlignment="1">
      <alignment horizontal="right" vertical="center"/>
    </xf>
    <xf numFmtId="178" fontId="11" fillId="0" borderId="156" xfId="0" applyNumberFormat="1" applyFont="1" applyBorder="1" applyAlignment="1">
      <alignment horizontal="right" vertical="center"/>
    </xf>
    <xf numFmtId="177" fontId="82" fillId="0" borderId="155" xfId="0" applyNumberFormat="1" applyFont="1" applyBorder="1" applyAlignment="1">
      <alignment horizontal="right" vertical="center"/>
    </xf>
    <xf numFmtId="178" fontId="11" fillId="0" borderId="157" xfId="0" applyNumberFormat="1" applyFont="1" applyBorder="1" applyAlignment="1">
      <alignment horizontal="right" vertical="center"/>
    </xf>
    <xf numFmtId="178" fontId="11" fillId="0" borderId="155" xfId="0" applyNumberFormat="1" applyFont="1" applyBorder="1" applyAlignment="1">
      <alignment horizontal="right" vertical="center"/>
    </xf>
    <xf numFmtId="178" fontId="81" fillId="0" borderId="155" xfId="0" applyNumberFormat="1" applyFont="1" applyBorder="1" applyAlignment="1" applyProtection="1">
      <alignment horizontal="right" vertical="center"/>
      <protection locked="0"/>
    </xf>
    <xf numFmtId="177" fontId="81" fillId="0" borderId="155" xfId="0" applyNumberFormat="1" applyFont="1" applyBorder="1" applyAlignment="1" applyProtection="1">
      <alignment horizontal="right" vertical="center"/>
      <protection locked="0"/>
    </xf>
    <xf numFmtId="177" fontId="81" fillId="0" borderId="157" xfId="0" applyNumberFormat="1" applyFont="1" applyBorder="1" applyAlignment="1" applyProtection="1">
      <alignment horizontal="right" vertical="center"/>
      <protection locked="0"/>
    </xf>
    <xf numFmtId="178" fontId="81" fillId="81" borderId="156" xfId="0" applyNumberFormat="1" applyFont="1" applyFill="1" applyBorder="1" applyAlignment="1">
      <alignment horizontal="right" vertical="center"/>
    </xf>
    <xf numFmtId="177" fontId="118" fillId="81" borderId="155" xfId="0" applyNumberFormat="1" applyFont="1" applyFill="1" applyBorder="1" applyAlignment="1">
      <alignment horizontal="right" vertical="center"/>
    </xf>
    <xf numFmtId="177" fontId="11" fillId="5" borderId="155" xfId="0" applyNumberFormat="1" applyFont="1" applyFill="1" applyBorder="1" applyAlignment="1">
      <alignment horizontal="right" vertical="center"/>
    </xf>
    <xf numFmtId="177" fontId="81" fillId="2" borderId="155" xfId="0" applyNumberFormat="1" applyFont="1" applyFill="1" applyBorder="1" applyAlignment="1">
      <alignment horizontal="right" vertical="center"/>
    </xf>
    <xf numFmtId="177" fontId="81" fillId="2" borderId="157" xfId="0" applyNumberFormat="1" applyFont="1" applyFill="1" applyBorder="1" applyAlignment="1">
      <alignment horizontal="right" vertical="center"/>
    </xf>
    <xf numFmtId="178" fontId="81" fillId="2" borderId="157" xfId="0" applyNumberFormat="1" applyFont="1" applyFill="1" applyBorder="1" applyAlignment="1">
      <alignment horizontal="right" vertical="center"/>
    </xf>
    <xf numFmtId="177" fontId="11" fillId="2" borderId="155" xfId="0" applyNumberFormat="1" applyFont="1" applyFill="1" applyBorder="1" applyAlignment="1">
      <alignment horizontal="right" vertical="center"/>
    </xf>
    <xf numFmtId="178" fontId="11" fillId="2" borderId="156" xfId="0" applyNumberFormat="1" applyFont="1" applyFill="1" applyBorder="1" applyAlignment="1">
      <alignment horizontal="right" vertical="center"/>
    </xf>
    <xf numFmtId="178" fontId="11" fillId="2" borderId="157" xfId="0" applyNumberFormat="1" applyFont="1" applyFill="1" applyBorder="1" applyAlignment="1">
      <alignment horizontal="right" vertical="center"/>
    </xf>
    <xf numFmtId="178" fontId="11" fillId="2" borderId="155" xfId="0" applyNumberFormat="1" applyFont="1" applyFill="1" applyBorder="1" applyAlignment="1">
      <alignment horizontal="right" vertical="center"/>
    </xf>
    <xf numFmtId="178" fontId="81" fillId="2" borderId="155" xfId="0" applyNumberFormat="1" applyFont="1" applyFill="1" applyBorder="1" applyAlignment="1" applyProtection="1">
      <alignment horizontal="right" vertical="center"/>
      <protection locked="0"/>
    </xf>
    <xf numFmtId="177" fontId="81" fillId="2" borderId="155" xfId="0" applyNumberFormat="1" applyFont="1" applyFill="1" applyBorder="1" applyAlignment="1" applyProtection="1">
      <alignment horizontal="right" vertical="center"/>
      <protection locked="0"/>
    </xf>
    <xf numFmtId="177" fontId="11" fillId="5" borderId="159" xfId="0" applyNumberFormat="1" applyFont="1" applyFill="1" applyBorder="1" applyAlignment="1">
      <alignment horizontal="right" vertical="center" wrapText="1"/>
    </xf>
    <xf numFmtId="178" fontId="11" fillId="5" borderId="160" xfId="0" applyNumberFormat="1" applyFont="1" applyFill="1" applyBorder="1" applyAlignment="1">
      <alignment horizontal="right" vertical="center" wrapText="1"/>
    </xf>
    <xf numFmtId="178" fontId="11" fillId="5" borderId="159" xfId="0" applyNumberFormat="1" applyFont="1" applyFill="1" applyBorder="1" applyAlignment="1">
      <alignment horizontal="right" vertical="center" wrapText="1"/>
    </xf>
    <xf numFmtId="177" fontId="9" fillId="5" borderId="159" xfId="0" applyNumberFormat="1" applyFont="1" applyFill="1" applyBorder="1" applyAlignment="1">
      <alignment horizontal="right" vertical="center" wrapText="1"/>
    </xf>
    <xf numFmtId="177" fontId="81" fillId="2" borderId="157" xfId="0" applyNumberFormat="1" applyFont="1" applyFill="1" applyBorder="1" applyAlignment="1" applyProtection="1">
      <alignment horizontal="right" vertical="center"/>
      <protection locked="0"/>
    </xf>
    <xf numFmtId="178" fontId="11" fillId="0" borderId="156" xfId="0" applyNumberFormat="1" applyFont="1" applyBorder="1" applyAlignment="1">
      <alignment horizontal="right" vertical="center" shrinkToFit="1"/>
    </xf>
    <xf numFmtId="178" fontId="11" fillId="0" borderId="157" xfId="0" applyNumberFormat="1" applyFont="1" applyBorder="1" applyAlignment="1">
      <alignment horizontal="right" vertical="center" shrinkToFit="1"/>
    </xf>
    <xf numFmtId="178" fontId="11" fillId="2" borderId="156" xfId="0" applyNumberFormat="1" applyFont="1" applyFill="1" applyBorder="1" applyAlignment="1">
      <alignment horizontal="right" vertical="center" shrinkToFit="1"/>
    </xf>
    <xf numFmtId="178" fontId="11" fillId="2" borderId="157" xfId="0" applyNumberFormat="1" applyFont="1" applyFill="1" applyBorder="1" applyAlignment="1">
      <alignment horizontal="right" vertical="center" shrinkToFit="1"/>
    </xf>
    <xf numFmtId="178" fontId="11" fillId="5" borderId="156" xfId="0" applyNumberFormat="1" applyFont="1" applyFill="1" applyBorder="1" applyAlignment="1">
      <alignment horizontal="right" vertical="center" shrinkToFit="1"/>
    </xf>
    <xf numFmtId="178" fontId="11" fillId="5" borderId="157" xfId="0" applyNumberFormat="1" applyFont="1" applyFill="1" applyBorder="1" applyAlignment="1">
      <alignment horizontal="right" vertical="center" shrinkToFit="1"/>
    </xf>
    <xf numFmtId="177" fontId="80" fillId="0" borderId="157" xfId="0" applyNumberFormat="1" applyFont="1" applyBorder="1" applyAlignment="1">
      <alignment horizontal="right" vertical="center"/>
    </xf>
    <xf numFmtId="178" fontId="80" fillId="0" borderId="157" xfId="0" applyNumberFormat="1" applyFont="1" applyBorder="1" applyAlignment="1">
      <alignment horizontal="right" vertical="center"/>
    </xf>
    <xf numFmtId="178" fontId="79" fillId="0" borderId="156" xfId="0" applyNumberFormat="1" applyFont="1" applyBorder="1" applyAlignment="1">
      <alignment horizontal="right" vertical="center"/>
    </xf>
    <xf numFmtId="178" fontId="79" fillId="0" borderId="156" xfId="136" applyNumberFormat="1" applyFont="1" applyBorder="1" applyAlignment="1">
      <alignment horizontal="right" vertical="center"/>
    </xf>
    <xf numFmtId="178" fontId="79" fillId="0" borderId="157" xfId="0" applyNumberFormat="1" applyFont="1" applyBorder="1" applyAlignment="1">
      <alignment horizontal="right" vertical="center"/>
    </xf>
    <xf numFmtId="177" fontId="80" fillId="0" borderId="157" xfId="0" applyNumberFormat="1" applyFont="1" applyBorder="1" applyAlignment="1" applyProtection="1">
      <alignment horizontal="right" vertical="center"/>
      <protection locked="0"/>
    </xf>
    <xf numFmtId="177" fontId="80" fillId="0" borderId="156" xfId="0" applyNumberFormat="1" applyFont="1" applyBorder="1" applyAlignment="1" applyProtection="1">
      <alignment horizontal="right" vertical="center"/>
      <protection locked="0"/>
    </xf>
    <xf numFmtId="177" fontId="11" fillId="5" borderId="157" xfId="0" applyNumberFormat="1" applyFont="1" applyFill="1" applyBorder="1" applyAlignment="1">
      <alignment horizontal="right" vertical="center"/>
    </xf>
    <xf numFmtId="177" fontId="11" fillId="5" borderId="156" xfId="0" applyNumberFormat="1" applyFont="1" applyFill="1" applyBorder="1" applyAlignment="1">
      <alignment horizontal="right" vertical="center"/>
    </xf>
    <xf numFmtId="177" fontId="81" fillId="5" borderId="156" xfId="0" applyNumberFormat="1" applyFont="1" applyFill="1" applyBorder="1" applyAlignment="1">
      <alignment horizontal="right" vertical="center"/>
    </xf>
    <xf numFmtId="184" fontId="81" fillId="5" borderId="156" xfId="0" applyNumberFormat="1" applyFont="1" applyFill="1" applyBorder="1" applyAlignment="1">
      <alignment horizontal="right" vertical="center"/>
    </xf>
    <xf numFmtId="184" fontId="81" fillId="5" borderId="4" xfId="0" applyNumberFormat="1" applyFont="1" applyFill="1" applyBorder="1" applyAlignment="1">
      <alignment horizontal="right" vertical="center"/>
    </xf>
    <xf numFmtId="177" fontId="79" fillId="2" borderId="156" xfId="0" applyNumberFormat="1" applyFont="1" applyFill="1" applyBorder="1" applyAlignment="1">
      <alignment horizontal="right" vertical="center"/>
    </xf>
    <xf numFmtId="177" fontId="79" fillId="2" borderId="157" xfId="0" applyNumberFormat="1" applyFont="1" applyFill="1" applyBorder="1" applyAlignment="1">
      <alignment horizontal="right" vertical="center"/>
    </xf>
    <xf numFmtId="177" fontId="79" fillId="0" borderId="156" xfId="0" applyNumberFormat="1" applyFont="1" applyBorder="1" applyAlignment="1">
      <alignment horizontal="right" vertical="center"/>
    </xf>
    <xf numFmtId="177" fontId="11" fillId="81" borderId="156" xfId="0" applyNumberFormat="1" applyFont="1" applyFill="1" applyBorder="1" applyAlignment="1">
      <alignment horizontal="right" vertical="center"/>
    </xf>
    <xf numFmtId="177" fontId="11" fillId="81" borderId="157" xfId="0" applyNumberFormat="1" applyFont="1" applyFill="1" applyBorder="1" applyAlignment="1">
      <alignment horizontal="right" vertical="center"/>
    </xf>
    <xf numFmtId="177" fontId="81" fillId="81" borderId="156" xfId="0" applyNumberFormat="1" applyFont="1" applyFill="1" applyBorder="1" applyAlignment="1">
      <alignment horizontal="right" vertical="center"/>
    </xf>
    <xf numFmtId="184" fontId="81" fillId="81" borderId="156" xfId="0" applyNumberFormat="1" applyFont="1" applyFill="1" applyBorder="1" applyAlignment="1">
      <alignment horizontal="right" vertical="center"/>
    </xf>
    <xf numFmtId="184" fontId="81" fillId="81" borderId="4" xfId="0" applyNumberFormat="1" applyFont="1" applyFill="1" applyBorder="1" applyAlignment="1">
      <alignment horizontal="right" vertical="center"/>
    </xf>
    <xf numFmtId="177" fontId="11" fillId="2" borderId="156" xfId="0" applyNumberFormat="1" applyFont="1" applyFill="1" applyBorder="1" applyAlignment="1">
      <alignment horizontal="right" vertical="center"/>
    </xf>
    <xf numFmtId="177" fontId="11" fillId="2" borderId="157" xfId="0" applyNumberFormat="1" applyFont="1" applyFill="1" applyBorder="1" applyAlignment="1">
      <alignment horizontal="right" vertical="center"/>
    </xf>
    <xf numFmtId="177" fontId="11" fillId="0" borderId="157" xfId="0" applyNumberFormat="1" applyFont="1" applyBorder="1" applyAlignment="1">
      <alignment horizontal="right" vertical="center"/>
    </xf>
    <xf numFmtId="177" fontId="11" fillId="0" borderId="156" xfId="0" applyNumberFormat="1" applyFont="1" applyBorder="1" applyAlignment="1">
      <alignment horizontal="right" vertical="center"/>
    </xf>
    <xf numFmtId="177" fontId="81" fillId="0" borderId="156" xfId="0" applyNumberFormat="1" applyFont="1" applyBorder="1" applyAlignment="1">
      <alignment horizontal="right" vertical="center"/>
    </xf>
    <xf numFmtId="184" fontId="81" fillId="0" borderId="156" xfId="0" applyNumberFormat="1" applyFont="1" applyBorder="1" applyAlignment="1">
      <alignment horizontal="right" vertical="center"/>
    </xf>
    <xf numFmtId="184" fontId="81" fillId="0" borderId="4" xfId="0" applyNumberFormat="1" applyFont="1" applyBorder="1" applyAlignment="1">
      <alignment horizontal="right" vertical="center"/>
    </xf>
    <xf numFmtId="177" fontId="81" fillId="2" borderId="156" xfId="0" applyNumberFormat="1" applyFont="1" applyFill="1" applyBorder="1" applyAlignment="1">
      <alignment horizontal="right" vertical="center"/>
    </xf>
    <xf numFmtId="184" fontId="81" fillId="2" borderId="156" xfId="0" applyNumberFormat="1" applyFont="1" applyFill="1" applyBorder="1" applyAlignment="1">
      <alignment horizontal="right" vertical="center"/>
    </xf>
    <xf numFmtId="184" fontId="81" fillId="2" borderId="4" xfId="0" applyNumberFormat="1" applyFont="1" applyFill="1" applyBorder="1" applyAlignment="1">
      <alignment horizontal="right" vertical="center"/>
    </xf>
    <xf numFmtId="177" fontId="81" fillId="81" borderId="162" xfId="0" applyNumberFormat="1" applyFont="1" applyFill="1" applyBorder="1" applyAlignment="1">
      <alignment horizontal="right" vertical="center"/>
    </xf>
    <xf numFmtId="0" fontId="81" fillId="81" borderId="156" xfId="0" applyFont="1" applyFill="1" applyBorder="1" applyAlignment="1">
      <alignment horizontal="right" vertical="center"/>
    </xf>
    <xf numFmtId="0" fontId="81" fillId="81" borderId="155" xfId="0" applyFont="1" applyFill="1" applyBorder="1" applyAlignment="1">
      <alignment horizontal="right" vertical="center"/>
    </xf>
    <xf numFmtId="177" fontId="79" fillId="0" borderId="157" xfId="0" applyNumberFormat="1" applyFont="1" applyBorder="1" applyAlignment="1">
      <alignment horizontal="right" vertical="center"/>
    </xf>
    <xf numFmtId="191" fontId="79" fillId="0" borderId="155" xfId="136" applyNumberFormat="1" applyFont="1" applyBorder="1" applyAlignment="1">
      <alignment horizontal="right" vertical="center"/>
    </xf>
    <xf numFmtId="0" fontId="80" fillId="0" borderId="156" xfId="0" applyFont="1" applyBorder="1" applyAlignment="1">
      <alignment horizontal="right" vertical="center"/>
    </xf>
    <xf numFmtId="177" fontId="11" fillId="81" borderId="155" xfId="0" applyNumberFormat="1" applyFont="1" applyFill="1" applyBorder="1" applyAlignment="1">
      <alignment horizontal="right" vertical="center" shrinkToFit="1"/>
    </xf>
    <xf numFmtId="38" fontId="11" fillId="81" borderId="155" xfId="110" applyFont="1" applyFill="1" applyBorder="1" applyAlignment="1">
      <alignment horizontal="right" vertical="center"/>
    </xf>
    <xf numFmtId="38" fontId="11" fillId="2" borderId="157" xfId="110" applyFont="1" applyFill="1" applyBorder="1" applyAlignment="1">
      <alignment horizontal="right" vertical="center"/>
    </xf>
    <xf numFmtId="191" fontId="79" fillId="0" borderId="155" xfId="0" applyNumberFormat="1" applyFont="1" applyBorder="1" applyAlignment="1">
      <alignment horizontal="right" vertical="center"/>
    </xf>
    <xf numFmtId="38" fontId="79" fillId="2" borderId="157" xfId="110" applyFont="1" applyFill="1" applyBorder="1" applyAlignment="1">
      <alignment horizontal="right" vertical="center"/>
    </xf>
    <xf numFmtId="191" fontId="11" fillId="81" borderId="156" xfId="0" applyNumberFormat="1" applyFont="1" applyFill="1" applyBorder="1" applyAlignment="1">
      <alignment horizontal="right" vertical="center"/>
    </xf>
    <xf numFmtId="179" fontId="11" fillId="2" borderId="155" xfId="136" applyNumberFormat="1" applyFont="1" applyFill="1" applyBorder="1" applyAlignment="1">
      <alignment horizontal="right" vertical="center"/>
    </xf>
    <xf numFmtId="179" fontId="11" fillId="2" borderId="157" xfId="136" applyNumberFormat="1" applyFont="1" applyFill="1" applyBorder="1" applyAlignment="1">
      <alignment horizontal="right" vertical="center"/>
    </xf>
    <xf numFmtId="177" fontId="79" fillId="2" borderId="157" xfId="0" applyNumberFormat="1" applyFont="1" applyFill="1" applyBorder="1" applyAlignment="1">
      <alignment horizontal="center" vertical="center"/>
    </xf>
    <xf numFmtId="177" fontId="11" fillId="81" borderId="157" xfId="0" applyNumberFormat="1" applyFont="1" applyFill="1" applyBorder="1" applyAlignment="1">
      <alignment horizontal="center" vertical="center"/>
    </xf>
    <xf numFmtId="177" fontId="11" fillId="2" borderId="157" xfId="0" applyNumberFormat="1" applyFont="1" applyFill="1" applyBorder="1" applyAlignment="1">
      <alignment horizontal="center" vertical="center"/>
    </xf>
    <xf numFmtId="177" fontId="81" fillId="81" borderId="157" xfId="0" applyNumberFormat="1" applyFont="1" applyFill="1" applyBorder="1" applyAlignment="1">
      <alignment horizontal="center" vertical="center"/>
    </xf>
    <xf numFmtId="177" fontId="11" fillId="0" borderId="157" xfId="0" applyNumberFormat="1" applyFont="1" applyBorder="1" applyAlignment="1">
      <alignment horizontal="center" vertical="center"/>
    </xf>
    <xf numFmtId="177" fontId="11" fillId="5" borderId="157" xfId="0" applyNumberFormat="1" applyFont="1" applyFill="1" applyBorder="1" applyAlignment="1">
      <alignment horizontal="center" vertical="center"/>
    </xf>
    <xf numFmtId="177" fontId="79" fillId="0" borderId="157" xfId="0" applyNumberFormat="1" applyFont="1" applyBorder="1" applyAlignment="1">
      <alignment horizontal="center" vertical="center"/>
    </xf>
    <xf numFmtId="0" fontId="9" fillId="0" borderId="156" xfId="0" applyFont="1" applyBorder="1">
      <alignment vertical="center"/>
    </xf>
    <xf numFmtId="178" fontId="11" fillId="5" borderId="163" xfId="0" applyNumberFormat="1" applyFont="1" applyFill="1" applyBorder="1" applyAlignment="1">
      <alignment horizontal="right" vertical="center"/>
    </xf>
    <xf numFmtId="178" fontId="79" fillId="2" borderId="157" xfId="0" applyNumberFormat="1" applyFont="1" applyFill="1" applyBorder="1" applyAlignment="1" applyProtection="1">
      <alignment horizontal="right" vertical="center"/>
      <protection locked="0"/>
    </xf>
    <xf numFmtId="178" fontId="79" fillId="2" borderId="157" xfId="0" applyNumberFormat="1" applyFont="1" applyFill="1" applyBorder="1" applyAlignment="1">
      <alignment horizontal="right" vertical="center" shrinkToFit="1"/>
    </xf>
    <xf numFmtId="178" fontId="11" fillId="81" borderId="157" xfId="0" applyNumberFormat="1" applyFont="1" applyFill="1" applyBorder="1" applyAlignment="1" applyProtection="1">
      <alignment horizontal="right" vertical="center"/>
      <protection locked="0"/>
    </xf>
    <xf numFmtId="178" fontId="11" fillId="81" borderId="157" xfId="0" applyNumberFormat="1" applyFont="1" applyFill="1" applyBorder="1" applyAlignment="1">
      <alignment horizontal="right" vertical="center" shrinkToFit="1"/>
    </xf>
    <xf numFmtId="178" fontId="11" fillId="81" borderId="163" xfId="0" applyNumberFormat="1" applyFont="1" applyFill="1" applyBorder="1" applyAlignment="1">
      <alignment horizontal="right" vertical="center"/>
    </xf>
    <xf numFmtId="178" fontId="11" fillId="2" borderId="157" xfId="0" applyNumberFormat="1" applyFont="1" applyFill="1" applyBorder="1" applyAlignment="1" applyProtection="1">
      <alignment horizontal="right" vertical="center"/>
      <protection locked="0"/>
    </xf>
    <xf numFmtId="178" fontId="81" fillId="0" borderId="156" xfId="0" applyNumberFormat="1" applyFont="1" applyBorder="1" applyAlignment="1">
      <alignment horizontal="right" vertical="center"/>
    </xf>
    <xf numFmtId="178" fontId="11" fillId="0" borderId="157" xfId="0" applyNumberFormat="1" applyFont="1" applyBorder="1" applyAlignment="1" applyProtection="1">
      <alignment horizontal="right" vertical="center"/>
      <protection locked="0"/>
    </xf>
    <xf numFmtId="178" fontId="11" fillId="5" borderId="157" xfId="0" applyNumberFormat="1" applyFont="1" applyFill="1" applyBorder="1" applyAlignment="1" applyProtection="1">
      <alignment horizontal="right" vertical="center"/>
      <protection locked="0"/>
    </xf>
    <xf numFmtId="177" fontId="11" fillId="5" borderId="156" xfId="0" applyNumberFormat="1" applyFont="1" applyFill="1" applyBorder="1" applyAlignment="1" applyProtection="1">
      <alignment horizontal="right" vertical="center"/>
      <protection locked="0"/>
    </xf>
    <xf numFmtId="178" fontId="11" fillId="2" borderId="163" xfId="0" applyNumberFormat="1" applyFont="1" applyFill="1" applyBorder="1" applyAlignment="1">
      <alignment horizontal="right" vertical="center"/>
    </xf>
    <xf numFmtId="178" fontId="81" fillId="5" borderId="157" xfId="0" applyNumberFormat="1" applyFont="1" applyFill="1" applyBorder="1" applyAlignment="1" applyProtection="1">
      <alignment horizontal="right" vertical="center"/>
      <protection locked="0"/>
    </xf>
    <xf numFmtId="178" fontId="81" fillId="5" borderId="156" xfId="0" applyNumberFormat="1" applyFont="1" applyFill="1" applyBorder="1" applyAlignment="1">
      <alignment horizontal="right" vertical="center"/>
    </xf>
    <xf numFmtId="178" fontId="81" fillId="5" borderId="157" xfId="0" applyNumberFormat="1" applyFont="1" applyFill="1" applyBorder="1" applyAlignment="1">
      <alignment horizontal="right" vertical="center" shrinkToFit="1"/>
    </xf>
    <xf numFmtId="178" fontId="81" fillId="5" borderId="163" xfId="0" applyNumberFormat="1" applyFont="1" applyFill="1" applyBorder="1" applyAlignment="1">
      <alignment horizontal="right" vertical="center"/>
    </xf>
    <xf numFmtId="178" fontId="11" fillId="0" borderId="163" xfId="0" applyNumberFormat="1" applyFont="1" applyBorder="1" applyAlignment="1">
      <alignment horizontal="right" vertical="center"/>
    </xf>
    <xf numFmtId="177" fontId="79" fillId="0" borderId="156" xfId="0" quotePrefix="1" applyNumberFormat="1" applyFont="1" applyBorder="1" applyAlignment="1">
      <alignment horizontal="right" vertical="center"/>
    </xf>
    <xf numFmtId="178" fontId="79" fillId="0" borderId="157" xfId="0" applyNumberFormat="1" applyFont="1" applyBorder="1" applyAlignment="1" applyProtection="1">
      <alignment horizontal="right" vertical="center"/>
      <protection locked="0"/>
    </xf>
    <xf numFmtId="178" fontId="79" fillId="0" borderId="157" xfId="0" applyNumberFormat="1" applyFont="1" applyBorder="1" applyAlignment="1">
      <alignment horizontal="right" vertical="center" shrinkToFit="1"/>
    </xf>
    <xf numFmtId="178" fontId="79" fillId="0" borderId="163" xfId="0" applyNumberFormat="1" applyFont="1" applyBorder="1" applyAlignment="1">
      <alignment horizontal="right" vertical="center"/>
    </xf>
    <xf numFmtId="178" fontId="79" fillId="2" borderId="156" xfId="0" applyNumberFormat="1" applyFont="1" applyFill="1" applyBorder="1" applyAlignment="1">
      <alignment horizontal="right" vertical="center" shrinkToFit="1"/>
    </xf>
    <xf numFmtId="178" fontId="79" fillId="0" borderId="156" xfId="0" quotePrefix="1" applyNumberFormat="1" applyFont="1" applyBorder="1" applyAlignment="1">
      <alignment horizontal="right" vertical="center"/>
    </xf>
    <xf numFmtId="178" fontId="11" fillId="5" borderId="156" xfId="0" applyNumberFormat="1" applyFont="1" applyFill="1" applyBorder="1" applyAlignment="1" applyProtection="1">
      <alignment horizontal="right" vertical="center"/>
      <protection locked="0"/>
    </xf>
    <xf numFmtId="178" fontId="79" fillId="2" borderId="156" xfId="0" applyNumberFormat="1" applyFont="1" applyFill="1" applyBorder="1" applyAlignment="1" applyProtection="1">
      <alignment horizontal="right" vertical="center"/>
      <protection locked="0"/>
    </xf>
    <xf numFmtId="178" fontId="11" fillId="81" borderId="156" xfId="0" applyNumberFormat="1" applyFont="1" applyFill="1" applyBorder="1" applyAlignment="1" applyProtection="1">
      <alignment horizontal="right" vertical="center"/>
      <protection locked="0"/>
    </xf>
    <xf numFmtId="178" fontId="11" fillId="2" borderId="156" xfId="0" applyNumberFormat="1" applyFont="1" applyFill="1" applyBorder="1" applyAlignment="1" applyProtection="1">
      <alignment horizontal="right" vertical="center"/>
      <protection locked="0"/>
    </xf>
    <xf numFmtId="177" fontId="11" fillId="2" borderId="156" xfId="0" applyNumberFormat="1" applyFont="1" applyFill="1" applyBorder="1" applyAlignment="1" applyProtection="1">
      <alignment horizontal="right" vertical="center"/>
      <protection locked="0"/>
    </xf>
    <xf numFmtId="177" fontId="11" fillId="81" borderId="156" xfId="0" applyNumberFormat="1" applyFont="1" applyFill="1" applyBorder="1" applyAlignment="1" applyProtection="1">
      <alignment horizontal="right" vertical="center"/>
      <protection locked="0"/>
    </xf>
    <xf numFmtId="177" fontId="11" fillId="0" borderId="156" xfId="0" applyNumberFormat="1" applyFont="1" applyBorder="1" applyAlignment="1" applyProtection="1">
      <alignment horizontal="right" vertical="center"/>
      <protection locked="0"/>
    </xf>
    <xf numFmtId="178" fontId="11" fillId="0" borderId="156" xfId="0" applyNumberFormat="1" applyFont="1" applyBorder="1" applyAlignment="1" applyProtection="1">
      <alignment horizontal="right" vertical="center"/>
      <protection locked="0"/>
    </xf>
    <xf numFmtId="178" fontId="79" fillId="0" borderId="156" xfId="0" applyNumberFormat="1" applyFont="1" applyBorder="1" applyAlignment="1" applyProtection="1">
      <alignment horizontal="right" vertical="center"/>
      <protection locked="0"/>
    </xf>
    <xf numFmtId="178" fontId="81" fillId="5" borderId="156" xfId="0" applyNumberFormat="1" applyFont="1" applyFill="1" applyBorder="1" applyAlignment="1" applyProtection="1">
      <alignment horizontal="right" vertical="center"/>
      <protection locked="0"/>
    </xf>
    <xf numFmtId="178" fontId="11" fillId="0" borderId="156" xfId="0" applyNumberFormat="1" applyFont="1" applyBorder="1" applyProtection="1">
      <alignment vertical="center"/>
      <protection locked="0"/>
    </xf>
    <xf numFmtId="0" fontId="9" fillId="0" borderId="12" xfId="0" applyFont="1" applyBorder="1" applyAlignment="1">
      <alignment horizontal="distributed" vertical="center"/>
    </xf>
    <xf numFmtId="0" fontId="9" fillId="0" borderId="111" xfId="0" applyFont="1" applyBorder="1">
      <alignment vertical="center"/>
    </xf>
    <xf numFmtId="0" fontId="9" fillId="0" borderId="153" xfId="0" applyFont="1" applyBorder="1">
      <alignment vertical="center"/>
    </xf>
    <xf numFmtId="0" fontId="9" fillId="0" borderId="23" xfId="0" applyFont="1" applyBorder="1" applyAlignment="1">
      <alignment horizontal="center"/>
    </xf>
    <xf numFmtId="0" fontId="9" fillId="0" borderId="52" xfId="0" applyFont="1" applyBorder="1" applyAlignment="1">
      <alignment horizontal="center" vertical="top"/>
    </xf>
    <xf numFmtId="0" fontId="9" fillId="0" borderId="8" xfId="0" applyFont="1" applyBorder="1">
      <alignment vertical="center"/>
    </xf>
    <xf numFmtId="177" fontId="11" fillId="5" borderId="148" xfId="0" applyNumberFormat="1" applyFont="1" applyFill="1" applyBorder="1" applyAlignment="1">
      <alignment horizontal="right" vertical="center"/>
    </xf>
    <xf numFmtId="0" fontId="118" fillId="0" borderId="32" xfId="0" applyFont="1" applyBorder="1" applyAlignment="1">
      <alignment horizontal="center" vertical="center"/>
    </xf>
    <xf numFmtId="178" fontId="80" fillId="2" borderId="164" xfId="0" applyNumberFormat="1" applyFont="1" applyFill="1" applyBorder="1" applyAlignment="1" applyProtection="1">
      <alignment horizontal="right" vertical="center"/>
      <protection locked="0"/>
    </xf>
    <xf numFmtId="178" fontId="80" fillId="2" borderId="165" xfId="0" applyNumberFormat="1" applyFont="1" applyFill="1" applyBorder="1" applyAlignment="1" applyProtection="1">
      <alignment horizontal="right" vertical="center"/>
      <protection locked="0"/>
    </xf>
    <xf numFmtId="177" fontId="80" fillId="2" borderId="164" xfId="0" applyNumberFormat="1" applyFont="1" applyFill="1" applyBorder="1" applyAlignment="1" applyProtection="1">
      <alignment horizontal="right" vertical="center"/>
      <protection locked="0"/>
    </xf>
    <xf numFmtId="178" fontId="80" fillId="2" borderId="166" xfId="0" applyNumberFormat="1" applyFont="1" applyFill="1" applyBorder="1" applyAlignment="1" applyProtection="1">
      <alignment horizontal="right" vertical="center"/>
      <protection locked="0"/>
    </xf>
    <xf numFmtId="180" fontId="80" fillId="0" borderId="165" xfId="0" applyNumberFormat="1" applyFont="1" applyBorder="1" applyAlignment="1" applyProtection="1">
      <alignment horizontal="right" vertical="center"/>
      <protection locked="0"/>
    </xf>
    <xf numFmtId="178" fontId="80" fillId="0" borderId="164" xfId="0" applyNumberFormat="1" applyFont="1" applyBorder="1" applyAlignment="1" applyProtection="1">
      <alignment horizontal="right" vertical="center"/>
      <protection locked="0"/>
    </xf>
    <xf numFmtId="0" fontId="80" fillId="2" borderId="164" xfId="0" applyFont="1" applyFill="1" applyBorder="1" applyAlignment="1" applyProtection="1">
      <alignment horizontal="right" vertical="center"/>
      <protection locked="0"/>
    </xf>
    <xf numFmtId="180" fontId="80" fillId="2" borderId="164" xfId="0" applyNumberFormat="1" applyFont="1" applyFill="1" applyBorder="1" applyAlignment="1" applyProtection="1">
      <alignment horizontal="right" vertical="center"/>
      <protection locked="0"/>
    </xf>
    <xf numFmtId="0" fontId="124" fillId="0" borderId="0" xfId="0" applyFont="1">
      <alignment vertical="center"/>
    </xf>
    <xf numFmtId="0" fontId="118" fillId="0" borderId="15" xfId="0" applyFont="1" applyBorder="1" applyAlignment="1">
      <alignment horizontal="center" vertical="center"/>
    </xf>
    <xf numFmtId="177" fontId="80" fillId="0" borderId="164" xfId="0" applyNumberFormat="1" applyFont="1" applyBorder="1" applyAlignment="1" applyProtection="1">
      <alignment horizontal="right" vertical="center"/>
      <protection locked="0"/>
    </xf>
    <xf numFmtId="178" fontId="80" fillId="0" borderId="165" xfId="0" applyNumberFormat="1" applyFont="1" applyBorder="1" applyAlignment="1" applyProtection="1">
      <alignment horizontal="right" vertical="center"/>
      <protection locked="0"/>
    </xf>
    <xf numFmtId="178" fontId="80" fillId="0" borderId="166" xfId="0" applyNumberFormat="1" applyFont="1" applyBorder="1" applyAlignment="1" applyProtection="1">
      <alignment horizontal="right" vertical="center"/>
      <protection locked="0"/>
    </xf>
    <xf numFmtId="177" fontId="80" fillId="0" borderId="164" xfId="0" applyNumberFormat="1" applyFont="1" applyBorder="1" applyAlignment="1">
      <alignment horizontal="right" vertical="center"/>
    </xf>
    <xf numFmtId="177" fontId="80" fillId="0" borderId="165" xfId="0" applyNumberFormat="1" applyFont="1" applyBorder="1" applyAlignment="1">
      <alignment horizontal="right" vertical="center"/>
    </xf>
    <xf numFmtId="177" fontId="80" fillId="0" borderId="166" xfId="0" applyNumberFormat="1" applyFont="1" applyBorder="1" applyAlignment="1">
      <alignment horizontal="right" vertical="center"/>
    </xf>
    <xf numFmtId="178" fontId="80" fillId="0" borderId="164" xfId="0" applyNumberFormat="1" applyFont="1" applyBorder="1" applyAlignment="1">
      <alignment horizontal="right" vertical="center"/>
    </xf>
    <xf numFmtId="177" fontId="80" fillId="2" borderId="165" xfId="0" applyNumberFormat="1" applyFont="1" applyFill="1" applyBorder="1" applyAlignment="1" applyProtection="1">
      <alignment horizontal="right" vertical="center"/>
      <protection locked="0"/>
    </xf>
    <xf numFmtId="177" fontId="80" fillId="0" borderId="165" xfId="0" applyNumberFormat="1" applyFont="1" applyBorder="1" applyAlignment="1" applyProtection="1">
      <alignment horizontal="right" vertical="center"/>
      <protection locked="0"/>
    </xf>
    <xf numFmtId="177" fontId="80" fillId="2" borderId="166" xfId="0" applyNumberFormat="1" applyFont="1" applyFill="1" applyBorder="1" applyAlignment="1" applyProtection="1">
      <alignment horizontal="right" vertical="center"/>
      <protection locked="0"/>
    </xf>
    <xf numFmtId="38" fontId="80" fillId="2" borderId="164" xfId="259" applyFont="1" applyFill="1" applyBorder="1" applyAlignment="1" applyProtection="1">
      <alignment horizontal="right" vertical="center"/>
      <protection locked="0"/>
    </xf>
    <xf numFmtId="0" fontId="84" fillId="0" borderId="0" xfId="0" applyFont="1">
      <alignment vertical="center"/>
    </xf>
    <xf numFmtId="177" fontId="118" fillId="2" borderId="164" xfId="0" applyNumberFormat="1" applyFont="1" applyFill="1" applyBorder="1" applyAlignment="1">
      <alignment horizontal="right" vertical="center"/>
    </xf>
    <xf numFmtId="177" fontId="118" fillId="0" borderId="164" xfId="0" applyNumberFormat="1" applyFont="1" applyBorder="1" applyAlignment="1">
      <alignment horizontal="right" vertical="center"/>
    </xf>
    <xf numFmtId="177" fontId="118" fillId="2" borderId="165" xfId="0" applyNumberFormat="1" applyFont="1" applyFill="1" applyBorder="1" applyAlignment="1">
      <alignment horizontal="right" vertical="center"/>
    </xf>
    <xf numFmtId="178" fontId="118" fillId="2" borderId="166" xfId="0" applyNumberFormat="1" applyFont="1" applyFill="1" applyBorder="1" applyAlignment="1">
      <alignment horizontal="right" vertical="center"/>
    </xf>
    <xf numFmtId="177" fontId="80" fillId="2" borderId="164" xfId="0" applyNumberFormat="1" applyFont="1" applyFill="1" applyBorder="1" applyAlignment="1">
      <alignment horizontal="right" vertical="center"/>
    </xf>
    <xf numFmtId="178" fontId="80" fillId="2" borderId="164" xfId="0" applyNumberFormat="1" applyFont="1" applyFill="1" applyBorder="1" applyAlignment="1">
      <alignment horizontal="right" vertical="center"/>
    </xf>
    <xf numFmtId="177" fontId="80" fillId="2" borderId="165" xfId="0" applyNumberFormat="1" applyFont="1" applyFill="1" applyBorder="1" applyAlignment="1">
      <alignment horizontal="right" vertical="center"/>
    </xf>
    <xf numFmtId="178" fontId="80" fillId="2" borderId="165" xfId="260" applyNumberFormat="1" applyFont="1" applyFill="1" applyBorder="1" applyAlignment="1">
      <alignment horizontal="right" vertical="center"/>
    </xf>
    <xf numFmtId="177" fontId="80" fillId="2" borderId="53" xfId="260" applyNumberFormat="1" applyFont="1" applyFill="1" applyBorder="1" applyAlignment="1">
      <alignment horizontal="right" vertical="center"/>
    </xf>
    <xf numFmtId="179" fontId="80" fillId="2" borderId="164" xfId="260" applyNumberFormat="1" applyFont="1" applyFill="1" applyBorder="1" applyAlignment="1">
      <alignment horizontal="right" vertical="center"/>
    </xf>
    <xf numFmtId="177" fontId="80" fillId="2" borderId="166" xfId="0" applyNumberFormat="1" applyFont="1" applyFill="1" applyBorder="1" applyAlignment="1">
      <alignment horizontal="right" vertical="center"/>
    </xf>
    <xf numFmtId="178" fontId="84" fillId="0" borderId="0" xfId="0" applyNumberFormat="1" applyFont="1" applyAlignment="1">
      <alignment horizontal="right" vertical="center"/>
    </xf>
    <xf numFmtId="178" fontId="80" fillId="2" borderId="166" xfId="0" applyNumberFormat="1" applyFont="1" applyFill="1" applyBorder="1" applyAlignment="1">
      <alignment horizontal="right" vertical="center"/>
    </xf>
    <xf numFmtId="177" fontId="79" fillId="2" borderId="164" xfId="0" applyNumberFormat="1" applyFont="1" applyFill="1" applyBorder="1" applyAlignment="1">
      <alignment horizontal="right" vertical="center"/>
    </xf>
    <xf numFmtId="178" fontId="79" fillId="2" borderId="165" xfId="0" applyNumberFormat="1" applyFont="1" applyFill="1" applyBorder="1" applyAlignment="1">
      <alignment horizontal="right" vertical="center"/>
    </xf>
    <xf numFmtId="177" fontId="82" fillId="2" borderId="164" xfId="0" applyNumberFormat="1" applyFont="1" applyFill="1" applyBorder="1" applyAlignment="1">
      <alignment horizontal="right" vertical="center"/>
    </xf>
    <xf numFmtId="178" fontId="79" fillId="2" borderId="166" xfId="0" applyNumberFormat="1" applyFont="1" applyFill="1" applyBorder="1" applyAlignment="1">
      <alignment horizontal="right" vertical="center"/>
    </xf>
    <xf numFmtId="178" fontId="79" fillId="2" borderId="164" xfId="0" applyNumberFormat="1" applyFont="1" applyFill="1" applyBorder="1" applyAlignment="1">
      <alignment horizontal="right" vertical="center"/>
    </xf>
    <xf numFmtId="177" fontId="80" fillId="0" borderId="164" xfId="0" quotePrefix="1" applyNumberFormat="1" applyFont="1" applyBorder="1" applyAlignment="1" applyProtection="1">
      <alignment horizontal="right" vertical="center"/>
      <protection locked="0"/>
    </xf>
    <xf numFmtId="0" fontId="82" fillId="0" borderId="32" xfId="0" applyFont="1" applyBorder="1" applyAlignment="1">
      <alignment horizontal="center" vertical="center"/>
    </xf>
    <xf numFmtId="177" fontId="79" fillId="2" borderId="53" xfId="260" applyNumberFormat="1" applyFont="1" applyFill="1" applyBorder="1" applyAlignment="1">
      <alignment horizontal="right" vertical="center"/>
    </xf>
    <xf numFmtId="177" fontId="79" fillId="2" borderId="165" xfId="0" applyNumberFormat="1" applyFont="1" applyFill="1" applyBorder="1" applyAlignment="1">
      <alignment horizontal="right" vertical="center"/>
    </xf>
    <xf numFmtId="177" fontId="79" fillId="2" borderId="166" xfId="0" applyNumberFormat="1" applyFont="1" applyFill="1" applyBorder="1" applyAlignment="1">
      <alignment horizontal="right" vertical="center"/>
    </xf>
    <xf numFmtId="177" fontId="79" fillId="0" borderId="164" xfId="0" applyNumberFormat="1" applyFont="1" applyBorder="1" applyAlignment="1">
      <alignment horizontal="right" vertical="center"/>
    </xf>
    <xf numFmtId="177" fontId="79" fillId="0" borderId="165" xfId="0" applyNumberFormat="1" applyFont="1" applyBorder="1" applyAlignment="1">
      <alignment horizontal="right" vertical="center"/>
    </xf>
    <xf numFmtId="184" fontId="80" fillId="2" borderId="165" xfId="0" applyNumberFormat="1" applyFont="1" applyFill="1" applyBorder="1" applyAlignment="1">
      <alignment horizontal="right" vertical="center"/>
    </xf>
    <xf numFmtId="184" fontId="80" fillId="0" borderId="164" xfId="260" applyNumberFormat="1" applyFont="1" applyBorder="1" applyAlignment="1">
      <alignment horizontal="right" vertical="center"/>
    </xf>
    <xf numFmtId="0" fontId="82" fillId="0" borderId="15" xfId="0" applyFont="1" applyBorder="1" applyAlignment="1">
      <alignment horizontal="center" vertical="center"/>
    </xf>
    <xf numFmtId="186" fontId="79" fillId="2" borderId="164" xfId="0" applyNumberFormat="1" applyFont="1" applyFill="1" applyBorder="1" applyAlignment="1">
      <alignment horizontal="right" vertical="center"/>
    </xf>
    <xf numFmtId="178" fontId="79" fillId="80" borderId="164" xfId="0" applyNumberFormat="1" applyFont="1" applyFill="1" applyBorder="1" applyAlignment="1">
      <alignment horizontal="right" vertical="center"/>
    </xf>
    <xf numFmtId="178" fontId="79" fillId="80" borderId="166" xfId="0" applyNumberFormat="1" applyFont="1" applyFill="1" applyBorder="1" applyAlignment="1">
      <alignment horizontal="right" vertical="center"/>
    </xf>
    <xf numFmtId="177" fontId="79" fillId="2" borderId="164" xfId="0" applyNumberFormat="1" applyFont="1" applyFill="1" applyBorder="1" applyAlignment="1" applyProtection="1">
      <alignment horizontal="right" vertical="center"/>
      <protection locked="0"/>
    </xf>
    <xf numFmtId="178" fontId="79" fillId="2" borderId="164" xfId="0" applyNumberFormat="1" applyFont="1" applyFill="1" applyBorder="1" applyAlignment="1" applyProtection="1">
      <alignment horizontal="right" vertical="center"/>
      <protection locked="0"/>
    </xf>
    <xf numFmtId="178" fontId="79" fillId="2" borderId="166" xfId="0" applyNumberFormat="1" applyFont="1" applyFill="1" applyBorder="1" applyAlignment="1" applyProtection="1">
      <alignment horizontal="right" vertical="center"/>
      <protection locked="0"/>
    </xf>
    <xf numFmtId="177" fontId="79" fillId="2" borderId="164" xfId="0" applyNumberFormat="1" applyFont="1" applyFill="1" applyBorder="1" applyAlignment="1">
      <alignment horizontal="right" vertical="center" shrinkToFit="1"/>
    </xf>
    <xf numFmtId="178" fontId="79" fillId="2" borderId="166" xfId="0" applyNumberFormat="1" applyFont="1" applyFill="1" applyBorder="1" applyAlignment="1">
      <alignment horizontal="right" vertical="center" shrinkToFit="1"/>
    </xf>
    <xf numFmtId="178" fontId="79" fillId="2" borderId="164" xfId="0" applyNumberFormat="1" applyFont="1" applyFill="1" applyBorder="1" applyAlignment="1">
      <alignment horizontal="right" vertical="center" shrinkToFit="1"/>
    </xf>
    <xf numFmtId="178" fontId="79" fillId="2" borderId="167" xfId="0" applyNumberFormat="1" applyFont="1" applyFill="1" applyBorder="1" applyAlignment="1">
      <alignment horizontal="right" vertical="center"/>
    </xf>
    <xf numFmtId="178" fontId="79" fillId="2" borderId="165" xfId="0" applyNumberFormat="1" applyFont="1" applyFill="1" applyBorder="1" applyAlignment="1" applyProtection="1">
      <alignment horizontal="right" vertical="center"/>
      <protection locked="0"/>
    </xf>
    <xf numFmtId="178" fontId="79" fillId="0" borderId="164" xfId="0" applyNumberFormat="1" applyFont="1" applyBorder="1" applyAlignment="1" applyProtection="1">
      <alignment horizontal="right" vertical="center"/>
      <protection locked="0"/>
    </xf>
    <xf numFmtId="178" fontId="79" fillId="0" borderId="165" xfId="0" applyNumberFormat="1" applyFont="1" applyBorder="1" applyAlignment="1" applyProtection="1">
      <alignment horizontal="right" vertical="center"/>
      <protection locked="0"/>
    </xf>
    <xf numFmtId="178" fontId="79" fillId="0" borderId="166" xfId="0" applyNumberFormat="1" applyFont="1" applyBorder="1" applyAlignment="1" applyProtection="1">
      <alignment horizontal="right" vertical="center"/>
      <protection locked="0"/>
    </xf>
    <xf numFmtId="178" fontId="81" fillId="2" borderId="164" xfId="0" applyNumberFormat="1" applyFont="1" applyFill="1" applyBorder="1" applyAlignment="1" applyProtection="1">
      <alignment horizontal="right" vertical="center"/>
      <protection locked="0"/>
    </xf>
    <xf numFmtId="178" fontId="81" fillId="2" borderId="165" xfId="0" applyNumberFormat="1" applyFont="1" applyFill="1" applyBorder="1" applyAlignment="1" applyProtection="1">
      <alignment horizontal="right" vertical="center"/>
      <protection locked="0"/>
    </xf>
    <xf numFmtId="177" fontId="81" fillId="2" borderId="164" xfId="0" applyNumberFormat="1" applyFont="1" applyFill="1" applyBorder="1" applyAlignment="1" applyProtection="1">
      <alignment horizontal="right" vertical="center"/>
      <protection locked="0"/>
    </xf>
    <xf numFmtId="178" fontId="81" fillId="2" borderId="166" xfId="0" applyNumberFormat="1" applyFont="1" applyFill="1" applyBorder="1" applyAlignment="1" applyProtection="1">
      <alignment horizontal="right" vertical="center"/>
      <protection locked="0"/>
    </xf>
    <xf numFmtId="180" fontId="81" fillId="2" borderId="165" xfId="0" applyNumberFormat="1" applyFont="1" applyFill="1" applyBorder="1" applyAlignment="1" applyProtection="1">
      <alignment horizontal="right" vertical="center"/>
      <protection locked="0"/>
    </xf>
    <xf numFmtId="177" fontId="81" fillId="0" borderId="166" xfId="0" applyNumberFormat="1" applyFont="1" applyBorder="1" applyAlignment="1">
      <alignment horizontal="right" vertical="center"/>
    </xf>
    <xf numFmtId="0" fontId="81" fillId="2" borderId="164" xfId="0" applyFont="1" applyFill="1" applyBorder="1" applyAlignment="1" applyProtection="1">
      <alignment horizontal="right" vertical="center"/>
      <protection locked="0"/>
    </xf>
    <xf numFmtId="180" fontId="81" fillId="2" borderId="164" xfId="0" applyNumberFormat="1" applyFont="1" applyFill="1" applyBorder="1" applyAlignment="1" applyProtection="1">
      <alignment horizontal="right" vertical="center"/>
      <protection locked="0"/>
    </xf>
    <xf numFmtId="178" fontId="11" fillId="2" borderId="164" xfId="0" applyNumberFormat="1" applyFont="1" applyFill="1" applyBorder="1" applyAlignment="1" applyProtection="1">
      <alignment horizontal="right" vertical="center"/>
      <protection locked="0"/>
    </xf>
    <xf numFmtId="178" fontId="11" fillId="2" borderId="165" xfId="0" applyNumberFormat="1" applyFont="1" applyFill="1" applyBorder="1" applyAlignment="1" applyProtection="1">
      <alignment horizontal="right" vertical="center"/>
      <protection locked="0"/>
    </xf>
    <xf numFmtId="178" fontId="11" fillId="2" borderId="166" xfId="0" applyNumberFormat="1" applyFont="1" applyFill="1" applyBorder="1" applyAlignment="1" applyProtection="1">
      <alignment horizontal="right" vertical="center"/>
      <protection locked="0"/>
    </xf>
    <xf numFmtId="177" fontId="11" fillId="2" borderId="164" xfId="0" applyNumberFormat="1" applyFont="1" applyFill="1" applyBorder="1" applyAlignment="1" applyProtection="1">
      <alignment horizontal="right" vertical="center"/>
      <protection locked="0"/>
    </xf>
    <xf numFmtId="178" fontId="11" fillId="80" borderId="164" xfId="0" applyNumberFormat="1" applyFont="1" applyFill="1" applyBorder="1" applyAlignment="1" applyProtection="1">
      <alignment horizontal="right" vertical="center"/>
      <protection locked="0"/>
    </xf>
    <xf numFmtId="177" fontId="11" fillId="2" borderId="165" xfId="0" applyNumberFormat="1" applyFont="1" applyFill="1" applyBorder="1" applyAlignment="1" applyProtection="1">
      <alignment horizontal="right" vertical="center"/>
      <protection locked="0"/>
    </xf>
    <xf numFmtId="178" fontId="11" fillId="2" borderId="164" xfId="0" applyNumberFormat="1" applyFont="1" applyFill="1" applyBorder="1" applyAlignment="1">
      <alignment horizontal="right" vertical="center"/>
    </xf>
    <xf numFmtId="177" fontId="11" fillId="2" borderId="164" xfId="0" applyNumberFormat="1" applyFont="1" applyFill="1" applyBorder="1" applyAlignment="1">
      <alignment horizontal="right" vertical="center"/>
    </xf>
    <xf numFmtId="178" fontId="11" fillId="2" borderId="166" xfId="0" applyNumberFormat="1" applyFont="1" applyFill="1" applyBorder="1" applyAlignment="1">
      <alignment horizontal="right" vertical="center"/>
    </xf>
    <xf numFmtId="177" fontId="11" fillId="2" borderId="165" xfId="0" applyNumberFormat="1" applyFont="1" applyFill="1" applyBorder="1" applyAlignment="1">
      <alignment horizontal="right" vertical="center"/>
    </xf>
    <xf numFmtId="178" fontId="11" fillId="2" borderId="165" xfId="0" applyNumberFormat="1" applyFont="1" applyFill="1" applyBorder="1" applyAlignment="1">
      <alignment horizontal="right" vertical="center"/>
    </xf>
    <xf numFmtId="178" fontId="11" fillId="0" borderId="164" xfId="0" applyNumberFormat="1" applyFont="1" applyBorder="1" applyAlignment="1">
      <alignment horizontal="right" vertical="center"/>
    </xf>
    <xf numFmtId="177" fontId="11" fillId="0" borderId="165" xfId="0" applyNumberFormat="1" applyFont="1" applyBorder="1" applyAlignment="1">
      <alignment horizontal="right" vertical="center"/>
    </xf>
    <xf numFmtId="178" fontId="11" fillId="0" borderId="165" xfId="0" applyNumberFormat="1" applyFont="1" applyBorder="1" applyAlignment="1">
      <alignment horizontal="right" vertical="center"/>
    </xf>
    <xf numFmtId="177" fontId="11" fillId="0" borderId="164" xfId="0" applyNumberFormat="1" applyFont="1" applyBorder="1" applyAlignment="1">
      <alignment horizontal="right" vertical="center" shrinkToFit="1"/>
    </xf>
    <xf numFmtId="178" fontId="11" fillId="0" borderId="165" xfId="0" applyNumberFormat="1" applyFont="1" applyBorder="1" applyAlignment="1">
      <alignment horizontal="right" vertical="center" shrinkToFit="1"/>
    </xf>
    <xf numFmtId="38" fontId="9" fillId="0" borderId="164" xfId="110" applyFont="1" applyBorder="1" applyAlignment="1">
      <alignment horizontal="right" vertical="center"/>
    </xf>
    <xf numFmtId="178" fontId="11" fillId="2" borderId="166" xfId="0" applyNumberFormat="1" applyFont="1" applyFill="1" applyBorder="1" applyAlignment="1">
      <alignment horizontal="right" vertical="center" shrinkToFit="1"/>
    </xf>
    <xf numFmtId="178" fontId="11" fillId="0" borderId="164" xfId="0" applyNumberFormat="1" applyFont="1" applyBorder="1" applyAlignment="1">
      <alignment horizontal="right" vertical="center" shrinkToFit="1"/>
    </xf>
    <xf numFmtId="177" fontId="11" fillId="0" borderId="164" xfId="0" applyNumberFormat="1" applyFont="1" applyBorder="1" applyAlignment="1">
      <alignment horizontal="right" vertical="center"/>
    </xf>
    <xf numFmtId="178" fontId="11" fillId="0" borderId="166" xfId="0" applyNumberFormat="1" applyFont="1" applyBorder="1" applyAlignment="1">
      <alignment horizontal="right" vertical="center"/>
    </xf>
    <xf numFmtId="177" fontId="11" fillId="2" borderId="166" xfId="0" applyNumberFormat="1" applyFont="1" applyFill="1" applyBorder="1" applyAlignment="1">
      <alignment horizontal="right" vertical="center"/>
    </xf>
    <xf numFmtId="177" fontId="11" fillId="2" borderId="166" xfId="0" applyNumberFormat="1" applyFont="1" applyFill="1" applyBorder="1" applyAlignment="1">
      <alignment horizontal="center" vertical="center"/>
    </xf>
    <xf numFmtId="186" fontId="11" fillId="2" borderId="164" xfId="0" applyNumberFormat="1" applyFont="1" applyFill="1" applyBorder="1" applyAlignment="1">
      <alignment horizontal="right" vertical="center"/>
    </xf>
    <xf numFmtId="177" fontId="11" fillId="2" borderId="164" xfId="0" quotePrefix="1" applyNumberFormat="1" applyFont="1" applyFill="1" applyBorder="1" applyAlignment="1">
      <alignment horizontal="right" vertical="center"/>
    </xf>
    <xf numFmtId="177" fontId="11" fillId="81" borderId="164" xfId="0" applyNumberFormat="1" applyFont="1" applyFill="1" applyBorder="1" applyAlignment="1">
      <alignment horizontal="right" vertical="center"/>
    </xf>
    <xf numFmtId="177" fontId="11" fillId="81" borderId="165" xfId="0" applyNumberFormat="1" applyFont="1" applyFill="1" applyBorder="1" applyAlignment="1">
      <alignment horizontal="right" vertical="center"/>
    </xf>
    <xf numFmtId="177" fontId="11" fillId="81" borderId="166" xfId="0" applyNumberFormat="1" applyFont="1" applyFill="1" applyBorder="1" applyAlignment="1">
      <alignment horizontal="right" vertical="center"/>
    </xf>
    <xf numFmtId="191" fontId="11" fillId="81" borderId="164" xfId="0" applyNumberFormat="1" applyFont="1" applyFill="1" applyBorder="1" applyAlignment="1">
      <alignment horizontal="right" vertical="center"/>
    </xf>
    <xf numFmtId="177" fontId="81" fillId="81" borderId="165" xfId="0" applyNumberFormat="1" applyFont="1" applyFill="1" applyBorder="1" applyAlignment="1">
      <alignment horizontal="right" vertical="center"/>
    </xf>
    <xf numFmtId="184" fontId="81" fillId="81" borderId="165" xfId="0" applyNumberFormat="1" applyFont="1" applyFill="1" applyBorder="1" applyAlignment="1">
      <alignment horizontal="right" vertical="center"/>
    </xf>
    <xf numFmtId="184" fontId="81" fillId="81" borderId="164" xfId="0" applyNumberFormat="1" applyFont="1" applyFill="1" applyBorder="1" applyAlignment="1">
      <alignment horizontal="right" vertical="center"/>
    </xf>
    <xf numFmtId="177" fontId="81" fillId="81" borderId="164" xfId="0" applyNumberFormat="1" applyFont="1" applyFill="1" applyBorder="1" applyAlignment="1">
      <alignment horizontal="right" vertical="center"/>
    </xf>
    <xf numFmtId="177" fontId="81" fillId="81" borderId="166" xfId="0" applyNumberFormat="1" applyFont="1" applyFill="1" applyBorder="1" applyAlignment="1">
      <alignment horizontal="right" vertical="center"/>
    </xf>
    <xf numFmtId="177" fontId="81" fillId="0" borderId="164" xfId="0" applyNumberFormat="1" applyFont="1" applyBorder="1" applyAlignment="1">
      <alignment horizontal="right" vertical="center"/>
    </xf>
    <xf numFmtId="178" fontId="81" fillId="0" borderId="166" xfId="0" applyNumberFormat="1" applyFont="1" applyBorder="1" applyAlignment="1">
      <alignment horizontal="right" vertical="center"/>
    </xf>
    <xf numFmtId="177" fontId="82" fillId="0" borderId="164" xfId="0" applyNumberFormat="1" applyFont="1" applyBorder="1" applyAlignment="1">
      <alignment horizontal="right" vertical="center"/>
    </xf>
    <xf numFmtId="178" fontId="81" fillId="0" borderId="164" xfId="0" applyNumberFormat="1" applyFont="1" applyBorder="1" applyAlignment="1" applyProtection="1">
      <alignment horizontal="right" vertical="center"/>
      <protection locked="0"/>
    </xf>
    <xf numFmtId="177" fontId="81" fillId="0" borderId="164" xfId="0" applyNumberFormat="1" applyFont="1" applyBorder="1" applyAlignment="1" applyProtection="1">
      <alignment horizontal="right" vertical="center"/>
      <protection locked="0"/>
    </xf>
    <xf numFmtId="177" fontId="81" fillId="0" borderId="166" xfId="0" applyNumberFormat="1" applyFont="1" applyBorder="1" applyAlignment="1" applyProtection="1">
      <alignment horizontal="right" vertical="center"/>
      <protection locked="0"/>
    </xf>
    <xf numFmtId="177" fontId="81" fillId="2" borderId="164" xfId="136" applyNumberFormat="1" applyFont="1" applyFill="1" applyBorder="1" applyAlignment="1">
      <alignment horizontal="right" vertical="center"/>
    </xf>
    <xf numFmtId="178" fontId="81" fillId="2" borderId="164" xfId="136" applyNumberFormat="1" applyFont="1" applyFill="1" applyBorder="1" applyAlignment="1">
      <alignment horizontal="right" vertical="center"/>
    </xf>
    <xf numFmtId="177" fontId="81" fillId="2" borderId="165" xfId="136" applyNumberFormat="1" applyFont="1" applyFill="1" applyBorder="1" applyAlignment="1">
      <alignment horizontal="right" vertical="center"/>
    </xf>
    <xf numFmtId="178" fontId="81" fillId="2" borderId="165" xfId="136" applyNumberFormat="1" applyFont="1" applyFill="1" applyBorder="1" applyAlignment="1">
      <alignment horizontal="right" vertical="center"/>
    </xf>
    <xf numFmtId="3" fontId="81" fillId="2" borderId="164" xfId="136" applyNumberFormat="1" applyFont="1" applyFill="1" applyBorder="1" applyAlignment="1">
      <alignment horizontal="right" vertical="center"/>
    </xf>
    <xf numFmtId="179" fontId="81" fillId="2" borderId="164" xfId="136" applyNumberFormat="1" applyFont="1" applyFill="1" applyBorder="1" applyAlignment="1">
      <alignment horizontal="right" vertical="center"/>
    </xf>
    <xf numFmtId="177" fontId="81" fillId="2" borderId="166" xfId="136" applyNumberFormat="1" applyFont="1" applyFill="1" applyBorder="1" applyAlignment="1">
      <alignment horizontal="right" vertical="center"/>
    </xf>
    <xf numFmtId="178" fontId="81" fillId="0" borderId="164" xfId="136" applyNumberFormat="1" applyFont="1" applyBorder="1" applyAlignment="1">
      <alignment horizontal="right" vertical="center"/>
    </xf>
    <xf numFmtId="177" fontId="81" fillId="0" borderId="164" xfId="136" applyNumberFormat="1" applyFont="1" applyBorder="1" applyAlignment="1">
      <alignment horizontal="right" vertical="center"/>
    </xf>
    <xf numFmtId="177" fontId="81" fillId="0" borderId="166" xfId="136" applyNumberFormat="1" applyFont="1" applyBorder="1" applyAlignment="1">
      <alignment horizontal="right" vertical="center"/>
    </xf>
    <xf numFmtId="177" fontId="76" fillId="2" borderId="164" xfId="0" applyNumberFormat="1" applyFont="1" applyFill="1" applyBorder="1" applyAlignment="1">
      <alignment horizontal="right" vertical="center"/>
    </xf>
    <xf numFmtId="177" fontId="76" fillId="2" borderId="165" xfId="0" applyNumberFormat="1" applyFont="1" applyFill="1" applyBorder="1" applyAlignment="1">
      <alignment horizontal="right" vertical="center"/>
    </xf>
    <xf numFmtId="178" fontId="76" fillId="2" borderId="166" xfId="0" applyNumberFormat="1" applyFont="1" applyFill="1" applyBorder="1" applyAlignment="1">
      <alignment horizontal="right" vertical="center"/>
    </xf>
    <xf numFmtId="177" fontId="81" fillId="2" borderId="164" xfId="0" applyNumberFormat="1" applyFont="1" applyFill="1" applyBorder="1" applyAlignment="1">
      <alignment horizontal="right" vertical="center"/>
    </xf>
    <xf numFmtId="177" fontId="81" fillId="2" borderId="165" xfId="0" applyNumberFormat="1" applyFont="1" applyFill="1" applyBorder="1" applyAlignment="1">
      <alignment horizontal="right" vertical="center"/>
    </xf>
    <xf numFmtId="178" fontId="81" fillId="2" borderId="164" xfId="0" applyNumberFormat="1" applyFont="1" applyFill="1" applyBorder="1" applyAlignment="1">
      <alignment horizontal="right" vertical="center"/>
    </xf>
    <xf numFmtId="177" fontId="81" fillId="2" borderId="166" xfId="0" applyNumberFormat="1" applyFont="1" applyFill="1" applyBorder="1" applyAlignment="1">
      <alignment horizontal="right" vertical="center"/>
    </xf>
    <xf numFmtId="177" fontId="81" fillId="0" borderId="165" xfId="0" applyNumberFormat="1" applyFont="1" applyBorder="1" applyAlignment="1" applyProtection="1">
      <alignment horizontal="right" vertical="center"/>
      <protection locked="0"/>
    </xf>
    <xf numFmtId="177" fontId="81" fillId="2" borderId="165" xfId="0" applyNumberFormat="1" applyFont="1" applyFill="1" applyBorder="1" applyAlignment="1" applyProtection="1">
      <alignment horizontal="right" vertical="center"/>
      <protection locked="0"/>
    </xf>
    <xf numFmtId="38" fontId="81" fillId="2" borderId="164" xfId="0" applyNumberFormat="1" applyFont="1" applyFill="1" applyBorder="1" applyAlignment="1" applyProtection="1">
      <alignment horizontal="right" vertical="center"/>
      <protection locked="0"/>
    </xf>
    <xf numFmtId="178" fontId="81" fillId="0" borderId="166" xfId="0" applyNumberFormat="1" applyFont="1" applyBorder="1" applyAlignment="1" applyProtection="1">
      <alignment horizontal="right" vertical="center"/>
      <protection locked="0"/>
    </xf>
    <xf numFmtId="178" fontId="81" fillId="80" borderId="164" xfId="0" applyNumberFormat="1" applyFont="1" applyFill="1" applyBorder="1" applyAlignment="1" applyProtection="1">
      <alignment horizontal="right" vertical="center"/>
      <protection locked="0"/>
    </xf>
    <xf numFmtId="0" fontId="81" fillId="81" borderId="165" xfId="95" applyNumberFormat="1" applyFont="1" applyFill="1" applyBorder="1" applyAlignment="1" applyProtection="1">
      <alignment horizontal="right" vertical="center"/>
      <protection locked="0"/>
    </xf>
    <xf numFmtId="178" fontId="81" fillId="81" borderId="166" xfId="0" applyNumberFormat="1" applyFont="1" applyFill="1" applyBorder="1" applyAlignment="1" applyProtection="1">
      <alignment horizontal="right" vertical="center"/>
      <protection locked="0"/>
    </xf>
    <xf numFmtId="180" fontId="81" fillId="81" borderId="165" xfId="0" applyNumberFormat="1" applyFont="1" applyFill="1" applyBorder="1" applyAlignment="1" applyProtection="1">
      <alignment horizontal="right" vertical="center"/>
      <protection locked="0"/>
    </xf>
    <xf numFmtId="180" fontId="81" fillId="81" borderId="4" xfId="0" applyNumberFormat="1" applyFont="1" applyFill="1" applyBorder="1" applyAlignment="1" applyProtection="1">
      <alignment horizontal="right" vertical="center"/>
      <protection locked="0"/>
    </xf>
    <xf numFmtId="178" fontId="11" fillId="81" borderId="166" xfId="0" applyNumberFormat="1" applyFont="1" applyFill="1" applyBorder="1" applyAlignment="1">
      <alignment horizontal="right" vertical="center"/>
    </xf>
    <xf numFmtId="178" fontId="11" fillId="81" borderId="165" xfId="0" applyNumberFormat="1" applyFont="1" applyFill="1" applyBorder="1" applyAlignment="1">
      <alignment horizontal="right" vertical="center"/>
    </xf>
    <xf numFmtId="178" fontId="81" fillId="81" borderId="166" xfId="0" applyNumberFormat="1" applyFont="1" applyFill="1" applyBorder="1" applyAlignment="1">
      <alignment horizontal="right" vertical="center"/>
    </xf>
    <xf numFmtId="177" fontId="81" fillId="81" borderId="166" xfId="0" applyNumberFormat="1" applyFont="1" applyFill="1" applyBorder="1" applyAlignment="1" applyProtection="1">
      <alignment horizontal="right" vertical="center"/>
      <protection locked="0"/>
    </xf>
    <xf numFmtId="177" fontId="81" fillId="5" borderId="165" xfId="0" applyNumberFormat="1" applyFont="1" applyFill="1" applyBorder="1" applyAlignment="1">
      <alignment horizontal="right" vertical="center"/>
    </xf>
    <xf numFmtId="177" fontId="81" fillId="5" borderId="165" xfId="136" applyNumberFormat="1" applyFont="1" applyFill="1" applyBorder="1" applyAlignment="1">
      <alignment horizontal="right" vertical="center"/>
    </xf>
    <xf numFmtId="178" fontId="81" fillId="5" borderId="165" xfId="136" applyNumberFormat="1" applyFont="1" applyFill="1" applyBorder="1" applyAlignment="1">
      <alignment horizontal="right" vertical="center"/>
    </xf>
    <xf numFmtId="177" fontId="81" fillId="81" borderId="165" xfId="136" applyNumberFormat="1" applyFont="1" applyFill="1" applyBorder="1" applyAlignment="1">
      <alignment horizontal="right" vertical="center"/>
    </xf>
    <xf numFmtId="177" fontId="81" fillId="81" borderId="166" xfId="136" applyNumberFormat="1" applyFont="1" applyFill="1" applyBorder="1" applyAlignment="1">
      <alignment horizontal="right" vertical="center"/>
    </xf>
    <xf numFmtId="177" fontId="76" fillId="5" borderId="165" xfId="0" applyNumberFormat="1" applyFont="1" applyFill="1" applyBorder="1" applyAlignment="1">
      <alignment horizontal="right" vertical="center"/>
    </xf>
    <xf numFmtId="178" fontId="76" fillId="5" borderId="166" xfId="0" applyNumberFormat="1" applyFont="1" applyFill="1" applyBorder="1" applyAlignment="1">
      <alignment horizontal="right" vertical="center"/>
    </xf>
    <xf numFmtId="177" fontId="81" fillId="5" borderId="166" xfId="0" applyNumberFormat="1" applyFont="1" applyFill="1" applyBorder="1" applyAlignment="1">
      <alignment horizontal="right" vertical="center"/>
    </xf>
    <xf numFmtId="178" fontId="81" fillId="5" borderId="165" xfId="0" applyNumberFormat="1" applyFont="1" applyFill="1" applyBorder="1" applyAlignment="1" applyProtection="1">
      <alignment horizontal="right" vertical="center"/>
      <protection locked="0"/>
    </xf>
    <xf numFmtId="177" fontId="81" fillId="5" borderId="165" xfId="0" applyNumberFormat="1" applyFont="1" applyFill="1" applyBorder="1" applyAlignment="1" applyProtection="1">
      <alignment horizontal="right" vertical="center"/>
      <protection locked="0"/>
    </xf>
    <xf numFmtId="38" fontId="81" fillId="81" borderId="165" xfId="110" applyFont="1" applyFill="1" applyBorder="1" applyAlignment="1" applyProtection="1">
      <alignment horizontal="right" vertical="center"/>
      <protection locked="0"/>
    </xf>
    <xf numFmtId="177" fontId="81" fillId="5" borderId="166" xfId="0" applyNumberFormat="1" applyFont="1" applyFill="1" applyBorder="1" applyAlignment="1" applyProtection="1">
      <alignment horizontal="right" vertical="center"/>
      <protection locked="0"/>
    </xf>
    <xf numFmtId="178" fontId="81" fillId="5" borderId="166" xfId="0" applyNumberFormat="1" applyFont="1" applyFill="1" applyBorder="1" applyAlignment="1" applyProtection="1">
      <alignment horizontal="right" vertical="center"/>
      <protection locked="0"/>
    </xf>
    <xf numFmtId="177" fontId="11" fillId="0" borderId="166" xfId="0" applyNumberFormat="1" applyFont="1" applyBorder="1" applyAlignment="1">
      <alignment horizontal="right" vertical="center"/>
    </xf>
    <xf numFmtId="177" fontId="81" fillId="0" borderId="165" xfId="0" applyNumberFormat="1" applyFont="1" applyBorder="1" applyAlignment="1">
      <alignment horizontal="right" vertical="center"/>
    </xf>
    <xf numFmtId="184" fontId="81" fillId="0" borderId="165" xfId="0" applyNumberFormat="1" applyFont="1" applyBorder="1" applyAlignment="1">
      <alignment horizontal="right" vertical="center"/>
    </xf>
    <xf numFmtId="178" fontId="81" fillId="5" borderId="164" xfId="0" applyNumberFormat="1" applyFont="1" applyFill="1" applyBorder="1" applyAlignment="1" applyProtection="1">
      <alignment horizontal="right" vertical="center"/>
      <protection locked="0"/>
    </xf>
    <xf numFmtId="177" fontId="81" fillId="5" borderId="164" xfId="0" applyNumberFormat="1" applyFont="1" applyFill="1" applyBorder="1" applyAlignment="1" applyProtection="1">
      <alignment horizontal="right" vertical="center"/>
      <protection locked="0"/>
    </xf>
    <xf numFmtId="180" fontId="81" fillId="5" borderId="164" xfId="0" applyNumberFormat="1" applyFont="1" applyFill="1" applyBorder="1" applyAlignment="1" applyProtection="1">
      <alignment horizontal="right" vertical="center"/>
      <protection locked="0"/>
    </xf>
    <xf numFmtId="177" fontId="81" fillId="5" borderId="164" xfId="0" applyNumberFormat="1" applyFont="1" applyFill="1" applyBorder="1" applyAlignment="1">
      <alignment horizontal="right" vertical="center"/>
    </xf>
    <xf numFmtId="178" fontId="81" fillId="5" borderId="166" xfId="0" applyNumberFormat="1" applyFont="1" applyFill="1" applyBorder="1" applyAlignment="1">
      <alignment horizontal="right" vertical="center"/>
    </xf>
    <xf numFmtId="178" fontId="11" fillId="5" borderId="165" xfId="0" applyNumberFormat="1" applyFont="1" applyFill="1" applyBorder="1" applyAlignment="1">
      <alignment horizontal="right" vertical="center"/>
    </xf>
    <xf numFmtId="177" fontId="82" fillId="5" borderId="164" xfId="0" applyNumberFormat="1" applyFont="1" applyFill="1" applyBorder="1" applyAlignment="1">
      <alignment horizontal="right" vertical="center"/>
    </xf>
    <xf numFmtId="178" fontId="11" fillId="5" borderId="164" xfId="0" applyNumberFormat="1" applyFont="1" applyFill="1" applyBorder="1" applyAlignment="1">
      <alignment horizontal="right" vertical="center"/>
    </xf>
    <xf numFmtId="178" fontId="11" fillId="5" borderId="166" xfId="0" applyNumberFormat="1" applyFont="1" applyFill="1" applyBorder="1" applyAlignment="1">
      <alignment horizontal="right" vertical="center"/>
    </xf>
    <xf numFmtId="177" fontId="81" fillId="81" borderId="164" xfId="0" applyNumberFormat="1" applyFont="1" applyFill="1" applyBorder="1" applyAlignment="1" applyProtection="1">
      <alignment horizontal="right" vertical="center"/>
      <protection locked="0"/>
    </xf>
    <xf numFmtId="179" fontId="81" fillId="5" borderId="164" xfId="136" applyNumberFormat="1" applyFont="1" applyFill="1" applyBorder="1" applyAlignment="1">
      <alignment horizontal="right" vertical="center"/>
    </xf>
    <xf numFmtId="177" fontId="76" fillId="5" borderId="164" xfId="0" applyNumberFormat="1" applyFont="1" applyFill="1" applyBorder="1" applyAlignment="1">
      <alignment horizontal="right" vertical="center"/>
    </xf>
    <xf numFmtId="178" fontId="81" fillId="5" borderId="164" xfId="0" applyNumberFormat="1" applyFont="1" applyFill="1" applyBorder="1" applyAlignment="1">
      <alignment horizontal="right" vertical="center"/>
    </xf>
    <xf numFmtId="178" fontId="11" fillId="5" borderId="164" xfId="0" applyNumberFormat="1" applyFont="1" applyFill="1" applyBorder="1" applyAlignment="1" applyProtection="1">
      <alignment horizontal="right" vertical="center"/>
      <protection locked="0"/>
    </xf>
    <xf numFmtId="177" fontId="11" fillId="5" borderId="164" xfId="0" applyNumberFormat="1" applyFont="1" applyFill="1" applyBorder="1" applyAlignment="1" applyProtection="1">
      <alignment horizontal="right" vertical="center"/>
      <protection locked="0"/>
    </xf>
    <xf numFmtId="178" fontId="11" fillId="5" borderId="165" xfId="0" applyNumberFormat="1" applyFont="1" applyFill="1" applyBorder="1" applyAlignment="1" applyProtection="1">
      <alignment horizontal="right" vertical="center"/>
      <protection locked="0"/>
    </xf>
    <xf numFmtId="178" fontId="81" fillId="81" borderId="164" xfId="0" applyNumberFormat="1" applyFont="1" applyFill="1" applyBorder="1" applyAlignment="1">
      <alignment horizontal="right" vertical="center"/>
    </xf>
    <xf numFmtId="38" fontId="81" fillId="5" borderId="164" xfId="0" applyNumberFormat="1" applyFont="1" applyFill="1" applyBorder="1" applyAlignment="1" applyProtection="1">
      <alignment horizontal="right" vertical="center"/>
      <protection locked="0"/>
    </xf>
    <xf numFmtId="177" fontId="11" fillId="5" borderId="164" xfId="0" applyNumberFormat="1" applyFont="1" applyFill="1" applyBorder="1" applyAlignment="1">
      <alignment horizontal="right" vertical="center"/>
    </xf>
    <xf numFmtId="177" fontId="11" fillId="5" borderId="166" xfId="0" applyNumberFormat="1" applyFont="1" applyFill="1" applyBorder="1" applyAlignment="1">
      <alignment horizontal="right" vertical="center"/>
    </xf>
    <xf numFmtId="177" fontId="11" fillId="5" borderId="165" xfId="0" applyNumberFormat="1" applyFont="1" applyFill="1" applyBorder="1" applyAlignment="1">
      <alignment horizontal="right" vertical="center"/>
    </xf>
    <xf numFmtId="49" fontId="11" fillId="5" borderId="164" xfId="0" applyNumberFormat="1" applyFont="1" applyFill="1" applyBorder="1" applyAlignment="1">
      <alignment horizontal="right" vertical="center"/>
    </xf>
    <xf numFmtId="191" fontId="11" fillId="5" borderId="164" xfId="0" applyNumberFormat="1" applyFont="1" applyFill="1" applyBorder="1" applyAlignment="1">
      <alignment horizontal="right" vertical="center"/>
    </xf>
    <xf numFmtId="184" fontId="81" fillId="5" borderId="165" xfId="0" applyNumberFormat="1" applyFont="1" applyFill="1" applyBorder="1" applyAlignment="1">
      <alignment horizontal="right" vertical="center"/>
    </xf>
    <xf numFmtId="184" fontId="81" fillId="5" borderId="164" xfId="0" applyNumberFormat="1" applyFont="1" applyFill="1" applyBorder="1" applyAlignment="1">
      <alignment horizontal="right" vertical="center"/>
    </xf>
    <xf numFmtId="178" fontId="11" fillId="5" borderId="166" xfId="0" applyNumberFormat="1" applyFont="1" applyFill="1" applyBorder="1" applyAlignment="1" applyProtection="1">
      <alignment horizontal="right" vertical="center"/>
      <protection locked="0"/>
    </xf>
    <xf numFmtId="178" fontId="11" fillId="5" borderId="167" xfId="0" applyNumberFormat="1" applyFont="1" applyFill="1" applyBorder="1" applyAlignment="1">
      <alignment horizontal="right" vertical="center"/>
    </xf>
    <xf numFmtId="191" fontId="11" fillId="0" borderId="164" xfId="0" applyNumberFormat="1" applyFont="1" applyBorder="1" applyAlignment="1">
      <alignment horizontal="right" vertical="center"/>
    </xf>
    <xf numFmtId="184" fontId="81" fillId="0" borderId="164" xfId="0" applyNumberFormat="1" applyFont="1" applyBorder="1" applyAlignment="1">
      <alignment horizontal="right" vertical="center"/>
    </xf>
    <xf numFmtId="186" fontId="11" fillId="0" borderId="164" xfId="0" applyNumberFormat="1" applyFont="1" applyBorder="1" applyAlignment="1">
      <alignment horizontal="right" vertical="center"/>
    </xf>
    <xf numFmtId="178" fontId="81" fillId="81" borderId="164" xfId="0" applyNumberFormat="1" applyFont="1" applyFill="1" applyBorder="1" applyAlignment="1" applyProtection="1">
      <alignment horizontal="right" vertical="center"/>
      <protection locked="0"/>
    </xf>
    <xf numFmtId="0" fontId="81" fillId="81" borderId="164" xfId="95" applyNumberFormat="1" applyFont="1" applyFill="1" applyBorder="1" applyAlignment="1" applyProtection="1">
      <alignment horizontal="right" vertical="center"/>
      <protection locked="0"/>
    </xf>
    <xf numFmtId="0" fontId="81" fillId="81" borderId="164" xfId="0" applyFont="1" applyFill="1" applyBorder="1" applyAlignment="1" applyProtection="1">
      <alignment horizontal="right" vertical="center"/>
      <protection locked="0"/>
    </xf>
    <xf numFmtId="180" fontId="81" fillId="81" borderId="164" xfId="0" applyNumberFormat="1" applyFont="1" applyFill="1" applyBorder="1" applyAlignment="1" applyProtection="1">
      <alignment horizontal="right" vertical="center"/>
      <protection locked="0"/>
    </xf>
    <xf numFmtId="177" fontId="82" fillId="81" borderId="164" xfId="0" applyNumberFormat="1" applyFont="1" applyFill="1" applyBorder="1" applyAlignment="1">
      <alignment horizontal="right" vertical="center"/>
    </xf>
    <xf numFmtId="178" fontId="11" fillId="81" borderId="164" xfId="0" applyNumberFormat="1" applyFont="1" applyFill="1" applyBorder="1" applyAlignment="1">
      <alignment horizontal="right" vertical="center"/>
    </xf>
    <xf numFmtId="177" fontId="81" fillId="5" borderId="164" xfId="136" applyNumberFormat="1" applyFont="1" applyFill="1" applyBorder="1" applyAlignment="1">
      <alignment horizontal="right" vertical="center"/>
    </xf>
    <xf numFmtId="178" fontId="81" fillId="5" borderId="164" xfId="136" applyNumberFormat="1" applyFont="1" applyFill="1" applyBorder="1" applyAlignment="1">
      <alignment horizontal="right" vertical="center"/>
    </xf>
    <xf numFmtId="179" fontId="81" fillId="81" borderId="164" xfId="136" applyNumberFormat="1" applyFont="1" applyFill="1" applyBorder="1" applyAlignment="1">
      <alignment horizontal="right" vertical="center"/>
    </xf>
    <xf numFmtId="178" fontId="81" fillId="81" borderId="164" xfId="136" applyNumberFormat="1" applyFont="1" applyFill="1" applyBorder="1" applyAlignment="1">
      <alignment horizontal="right" vertical="center"/>
    </xf>
    <xf numFmtId="177" fontId="81" fillId="81" borderId="164" xfId="136" applyNumberFormat="1" applyFont="1" applyFill="1" applyBorder="1" applyAlignment="1">
      <alignment horizontal="right" vertical="center"/>
    </xf>
    <xf numFmtId="38" fontId="81" fillId="81" borderId="164" xfId="110" applyFont="1" applyFill="1" applyBorder="1" applyAlignment="1" applyProtection="1">
      <alignment horizontal="right" vertical="center"/>
      <protection locked="0"/>
    </xf>
    <xf numFmtId="177" fontId="11" fillId="81" borderId="166" xfId="0" applyNumberFormat="1" applyFont="1" applyFill="1" applyBorder="1" applyAlignment="1">
      <alignment horizontal="center" vertical="center"/>
    </xf>
    <xf numFmtId="186" fontId="11" fillId="81" borderId="164" xfId="0" applyNumberFormat="1" applyFont="1" applyFill="1" applyBorder="1" applyAlignment="1">
      <alignment horizontal="right" vertical="center"/>
    </xf>
    <xf numFmtId="178" fontId="11" fillId="81" borderId="164" xfId="0" applyNumberFormat="1" applyFont="1" applyFill="1" applyBorder="1" applyAlignment="1" applyProtection="1">
      <alignment horizontal="right" vertical="center"/>
      <protection locked="0"/>
    </xf>
    <xf numFmtId="178" fontId="11" fillId="81" borderId="165" xfId="0" applyNumberFormat="1" applyFont="1" applyFill="1" applyBorder="1" applyAlignment="1" applyProtection="1">
      <alignment horizontal="right" vertical="center"/>
      <protection locked="0"/>
    </xf>
    <xf numFmtId="178" fontId="11" fillId="81" borderId="166" xfId="0" applyNumberFormat="1" applyFont="1" applyFill="1" applyBorder="1" applyAlignment="1" applyProtection="1">
      <alignment horizontal="right" vertical="center"/>
      <protection locked="0"/>
    </xf>
    <xf numFmtId="177" fontId="11" fillId="81" borderId="164" xfId="0" applyNumberFormat="1" applyFont="1" applyFill="1" applyBorder="1" applyAlignment="1" applyProtection="1">
      <alignment horizontal="right" vertical="center"/>
      <protection locked="0"/>
    </xf>
    <xf numFmtId="177" fontId="11" fillId="81" borderId="164" xfId="0" applyNumberFormat="1" applyFont="1" applyFill="1" applyBorder="1" applyAlignment="1">
      <alignment horizontal="right" vertical="center" shrinkToFit="1"/>
    </xf>
    <xf numFmtId="178" fontId="11" fillId="81" borderId="165" xfId="0" applyNumberFormat="1" applyFont="1" applyFill="1" applyBorder="1" applyAlignment="1">
      <alignment horizontal="right" vertical="center" shrinkToFit="1"/>
    </xf>
    <xf numFmtId="38" fontId="9" fillId="81" borderId="164" xfId="110" applyFont="1" applyFill="1" applyBorder="1" applyAlignment="1">
      <alignment horizontal="right" vertical="center"/>
    </xf>
    <xf numFmtId="178" fontId="11" fillId="81" borderId="166" xfId="0" applyNumberFormat="1" applyFont="1" applyFill="1" applyBorder="1" applyAlignment="1">
      <alignment horizontal="right" vertical="center" shrinkToFit="1"/>
    </xf>
    <xf numFmtId="178" fontId="11" fillId="81" borderId="164" xfId="0" applyNumberFormat="1" applyFont="1" applyFill="1" applyBorder="1" applyAlignment="1">
      <alignment horizontal="right" vertical="center" shrinkToFit="1"/>
    </xf>
    <xf numFmtId="177" fontId="81" fillId="80" borderId="164" xfId="0" applyNumberFormat="1" applyFont="1" applyFill="1" applyBorder="1" applyAlignment="1" applyProtection="1">
      <alignment horizontal="right" vertical="center"/>
      <protection locked="0"/>
    </xf>
    <xf numFmtId="177" fontId="81" fillId="80" borderId="165" xfId="0" applyNumberFormat="1" applyFont="1" applyFill="1" applyBorder="1" applyAlignment="1" applyProtection="1">
      <alignment horizontal="right" vertical="center"/>
      <protection locked="0"/>
    </xf>
    <xf numFmtId="180" fontId="81" fillId="0" borderId="165" xfId="0" applyNumberFormat="1" applyFont="1" applyBorder="1" applyAlignment="1" applyProtection="1">
      <alignment horizontal="right" vertical="center"/>
      <protection locked="0"/>
    </xf>
    <xf numFmtId="177" fontId="81" fillId="80" borderId="51" xfId="0" applyNumberFormat="1" applyFont="1" applyFill="1" applyBorder="1" applyAlignment="1" applyProtection="1">
      <alignment horizontal="right" vertical="center"/>
      <protection locked="0"/>
    </xf>
    <xf numFmtId="178" fontId="81" fillId="80" borderId="0" xfId="0" applyNumberFormat="1" applyFont="1" applyFill="1" applyAlignment="1" applyProtection="1">
      <alignment horizontal="right" vertical="center"/>
      <protection locked="0"/>
    </xf>
    <xf numFmtId="178" fontId="81" fillId="0" borderId="164" xfId="0" applyNumberFormat="1" applyFont="1" applyBorder="1" applyAlignment="1">
      <alignment horizontal="right" vertical="center"/>
    </xf>
    <xf numFmtId="0" fontId="81" fillId="0" borderId="164" xfId="0" applyFont="1" applyBorder="1" applyAlignment="1" applyProtection="1">
      <alignment horizontal="right" vertical="center"/>
      <protection locked="0"/>
    </xf>
    <xf numFmtId="180" fontId="81" fillId="80" borderId="164" xfId="0" applyNumberFormat="1" applyFont="1" applyFill="1" applyBorder="1" applyAlignment="1" applyProtection="1">
      <alignment horizontal="right" vertical="center"/>
      <protection locked="0"/>
    </xf>
    <xf numFmtId="177" fontId="11" fillId="80" borderId="47" xfId="0" applyNumberFormat="1" applyFont="1" applyFill="1" applyBorder="1" applyAlignment="1">
      <alignment horizontal="right" vertical="center"/>
    </xf>
    <xf numFmtId="177" fontId="11" fillId="80" borderId="164" xfId="0" applyNumberFormat="1" applyFont="1" applyFill="1" applyBorder="1" applyAlignment="1">
      <alignment horizontal="right" vertical="center"/>
    </xf>
    <xf numFmtId="178" fontId="11" fillId="80" borderId="165" xfId="0" applyNumberFormat="1" applyFont="1" applyFill="1" applyBorder="1" applyAlignment="1">
      <alignment horizontal="right" vertical="center"/>
    </xf>
    <xf numFmtId="177" fontId="82" fillId="80" borderId="164" xfId="0" applyNumberFormat="1" applyFont="1" applyFill="1" applyBorder="1" applyAlignment="1">
      <alignment horizontal="right" vertical="center"/>
    </xf>
    <xf numFmtId="178" fontId="11" fillId="80" borderId="166" xfId="0" applyNumberFormat="1" applyFont="1" applyFill="1" applyBorder="1" applyAlignment="1">
      <alignment horizontal="right" vertical="center"/>
    </xf>
    <xf numFmtId="178" fontId="11" fillId="80" borderId="164" xfId="0" applyNumberFormat="1" applyFont="1" applyFill="1" applyBorder="1" applyAlignment="1">
      <alignment horizontal="right" vertical="center"/>
    </xf>
    <xf numFmtId="177" fontId="81" fillId="80" borderId="166" xfId="0" applyNumberFormat="1" applyFont="1" applyFill="1" applyBorder="1" applyAlignment="1" applyProtection="1">
      <alignment horizontal="right" vertical="center"/>
      <protection locked="0"/>
    </xf>
    <xf numFmtId="177" fontId="81" fillId="80" borderId="164" xfId="0" applyNumberFormat="1" applyFont="1" applyFill="1" applyBorder="1" applyAlignment="1">
      <alignment horizontal="right" vertical="center"/>
    </xf>
    <xf numFmtId="177" fontId="81" fillId="80" borderId="165" xfId="0" applyNumberFormat="1" applyFont="1" applyFill="1" applyBorder="1" applyAlignment="1">
      <alignment horizontal="right" vertical="center"/>
    </xf>
    <xf numFmtId="177" fontId="81" fillId="80" borderId="164" xfId="136" applyNumberFormat="1" applyFont="1" applyFill="1" applyBorder="1" applyAlignment="1">
      <alignment horizontal="right" vertical="center"/>
    </xf>
    <xf numFmtId="178" fontId="81" fillId="80" borderId="164" xfId="136" applyNumberFormat="1" applyFont="1" applyFill="1" applyBorder="1" applyAlignment="1">
      <alignment horizontal="right" vertical="center"/>
    </xf>
    <xf numFmtId="177" fontId="81" fillId="80" borderId="165" xfId="136" applyNumberFormat="1" applyFont="1" applyFill="1" applyBorder="1" applyAlignment="1">
      <alignment horizontal="right" vertical="center"/>
    </xf>
    <xf numFmtId="178" fontId="81" fillId="80" borderId="165" xfId="136" applyNumberFormat="1" applyFont="1" applyFill="1" applyBorder="1" applyAlignment="1">
      <alignment horizontal="right" vertical="center"/>
    </xf>
    <xf numFmtId="177" fontId="81" fillId="80" borderId="53" xfId="136" applyNumberFormat="1" applyFont="1" applyFill="1" applyBorder="1" applyAlignment="1">
      <alignment horizontal="right" vertical="center"/>
    </xf>
    <xf numFmtId="177" fontId="81" fillId="80" borderId="166" xfId="136" applyNumberFormat="1" applyFont="1" applyFill="1" applyBorder="1" applyAlignment="1">
      <alignment horizontal="right" vertical="center"/>
    </xf>
    <xf numFmtId="177" fontId="81" fillId="80" borderId="166" xfId="0" applyNumberFormat="1" applyFont="1" applyFill="1" applyBorder="1" applyAlignment="1">
      <alignment horizontal="right" vertical="center"/>
    </xf>
    <xf numFmtId="177" fontId="81" fillId="80" borderId="15" xfId="0" applyNumberFormat="1" applyFont="1" applyFill="1" applyBorder="1" applyAlignment="1">
      <alignment horizontal="right" vertical="center"/>
    </xf>
    <xf numFmtId="178" fontId="81" fillId="2" borderId="165" xfId="0" applyNumberFormat="1" applyFont="1" applyFill="1" applyBorder="1" applyAlignment="1" applyProtection="1">
      <alignment horizontal="right" vertical="center" wrapText="1"/>
      <protection locked="0"/>
    </xf>
    <xf numFmtId="177" fontId="81" fillId="80" borderId="0" xfId="0" applyNumberFormat="1" applyFont="1" applyFill="1" applyAlignment="1" applyProtection="1">
      <alignment horizontal="right" vertical="center"/>
      <protection locked="0"/>
    </xf>
    <xf numFmtId="38" fontId="81" fillId="0" borderId="164" xfId="0" applyNumberFormat="1" applyFont="1" applyBorder="1" applyAlignment="1" applyProtection="1">
      <alignment horizontal="right" vertical="center"/>
      <protection locked="0"/>
    </xf>
    <xf numFmtId="188" fontId="81" fillId="0" borderId="165" xfId="0" applyNumberFormat="1" applyFont="1" applyBorder="1" applyAlignment="1" applyProtection="1">
      <alignment horizontal="right" vertical="center"/>
      <protection locked="0"/>
    </xf>
    <xf numFmtId="178" fontId="81" fillId="0" borderId="165" xfId="0" applyNumberFormat="1" applyFont="1" applyBorder="1" applyAlignment="1" applyProtection="1">
      <alignment horizontal="right" vertical="center"/>
      <protection locked="0"/>
    </xf>
    <xf numFmtId="177" fontId="11" fillId="80" borderId="165" xfId="0" applyNumberFormat="1" applyFont="1" applyFill="1" applyBorder="1" applyAlignment="1">
      <alignment horizontal="right" vertical="center"/>
    </xf>
    <xf numFmtId="177" fontId="11" fillId="80" borderId="166" xfId="0" applyNumberFormat="1" applyFont="1" applyFill="1" applyBorder="1" applyAlignment="1">
      <alignment horizontal="right" vertical="center"/>
    </xf>
    <xf numFmtId="188" fontId="81" fillId="81" borderId="165" xfId="0" applyNumberFormat="1" applyFont="1" applyFill="1" applyBorder="1" applyAlignment="1" applyProtection="1">
      <alignment horizontal="right" vertical="center"/>
      <protection locked="0"/>
    </xf>
    <xf numFmtId="188" fontId="81" fillId="81" borderId="164" xfId="0" applyNumberFormat="1" applyFont="1" applyFill="1" applyBorder="1" applyAlignment="1" applyProtection="1">
      <alignment horizontal="right" vertical="center"/>
      <protection locked="0"/>
    </xf>
    <xf numFmtId="177" fontId="81" fillId="81" borderId="165" xfId="0" applyNumberFormat="1" applyFont="1" applyFill="1" applyBorder="1" applyAlignment="1" applyProtection="1">
      <alignment horizontal="right" vertical="center"/>
      <protection locked="0"/>
    </xf>
    <xf numFmtId="178" fontId="81" fillId="81" borderId="165" xfId="136" applyNumberFormat="1" applyFont="1" applyFill="1" applyBorder="1" applyAlignment="1">
      <alignment horizontal="right" vertical="center"/>
    </xf>
    <xf numFmtId="177" fontId="76" fillId="81" borderId="164" xfId="0" applyNumberFormat="1" applyFont="1" applyFill="1" applyBorder="1" applyAlignment="1">
      <alignment horizontal="right" vertical="center"/>
    </xf>
    <xf numFmtId="177" fontId="76" fillId="81" borderId="165" xfId="0" applyNumberFormat="1" applyFont="1" applyFill="1" applyBorder="1" applyAlignment="1">
      <alignment horizontal="right" vertical="center"/>
    </xf>
    <xf numFmtId="178" fontId="76" fillId="81" borderId="166" xfId="0" applyNumberFormat="1" applyFont="1" applyFill="1" applyBorder="1" applyAlignment="1">
      <alignment horizontal="right" vertical="center"/>
    </xf>
    <xf numFmtId="178" fontId="81" fillId="81" borderId="165" xfId="0" applyNumberFormat="1" applyFont="1" applyFill="1" applyBorder="1" applyAlignment="1" applyProtection="1">
      <alignment horizontal="right" vertical="center"/>
      <protection locked="0"/>
    </xf>
    <xf numFmtId="38" fontId="81" fillId="81" borderId="164" xfId="0" applyNumberFormat="1" applyFont="1" applyFill="1" applyBorder="1" applyAlignment="1" applyProtection="1">
      <alignment horizontal="right" vertical="center"/>
      <protection locked="0"/>
    </xf>
    <xf numFmtId="177" fontId="81" fillId="82" borderId="164" xfId="0" applyNumberFormat="1" applyFont="1" applyFill="1" applyBorder="1" applyAlignment="1" applyProtection="1">
      <alignment horizontal="right" vertical="center"/>
      <protection locked="0"/>
    </xf>
    <xf numFmtId="188" fontId="81" fillId="82" borderId="165" xfId="0" applyNumberFormat="1" applyFont="1" applyFill="1" applyBorder="1" applyAlignment="1" applyProtection="1">
      <alignment horizontal="right" vertical="center"/>
      <protection locked="0"/>
    </xf>
    <xf numFmtId="178" fontId="81" fillId="82" borderId="164" xfId="0" applyNumberFormat="1" applyFont="1" applyFill="1" applyBorder="1" applyAlignment="1" applyProtection="1">
      <alignment horizontal="right" vertical="center"/>
      <protection locked="0"/>
    </xf>
    <xf numFmtId="178" fontId="81" fillId="82" borderId="165" xfId="0" applyNumberFormat="1" applyFont="1" applyFill="1" applyBorder="1" applyAlignment="1" applyProtection="1">
      <alignment horizontal="right" vertical="center"/>
      <protection locked="0"/>
    </xf>
    <xf numFmtId="178" fontId="81" fillId="82" borderId="166" xfId="0" applyNumberFormat="1" applyFont="1" applyFill="1" applyBorder="1" applyAlignment="1" applyProtection="1">
      <alignment horizontal="right" vertical="center"/>
      <protection locked="0"/>
    </xf>
    <xf numFmtId="177" fontId="11" fillId="80" borderId="47" xfId="0" applyNumberFormat="1" applyFont="1" applyFill="1" applyBorder="1" applyAlignment="1" applyProtection="1">
      <alignment horizontal="right" vertical="center"/>
      <protection locked="0"/>
    </xf>
    <xf numFmtId="177" fontId="11" fillId="80" borderId="51" xfId="0" applyNumberFormat="1" applyFont="1" applyFill="1" applyBorder="1" applyAlignment="1" applyProtection="1">
      <alignment horizontal="right" vertical="center"/>
      <protection locked="0"/>
    </xf>
    <xf numFmtId="188" fontId="11" fillId="80" borderId="165" xfId="0" applyNumberFormat="1" applyFont="1" applyFill="1" applyBorder="1" applyAlignment="1" applyProtection="1">
      <alignment horizontal="right" vertical="center"/>
      <protection locked="0"/>
    </xf>
    <xf numFmtId="188" fontId="11" fillId="80" borderId="164" xfId="0" applyNumberFormat="1" applyFont="1" applyFill="1" applyBorder="1" applyAlignment="1" applyProtection="1">
      <alignment horizontal="right" vertical="center"/>
      <protection locked="0"/>
    </xf>
    <xf numFmtId="177" fontId="11" fillId="80" borderId="164" xfId="0" applyNumberFormat="1" applyFont="1" applyFill="1" applyBorder="1" applyAlignment="1" applyProtection="1">
      <alignment horizontal="right" vertical="center"/>
      <protection locked="0"/>
    </xf>
    <xf numFmtId="177" fontId="11" fillId="0" borderId="164" xfId="0" applyNumberFormat="1" applyFont="1" applyBorder="1" applyAlignment="1" applyProtection="1">
      <alignment horizontal="right" vertical="center"/>
      <protection locked="0"/>
    </xf>
    <xf numFmtId="177" fontId="11" fillId="0" borderId="165" xfId="0" applyNumberFormat="1" applyFont="1" applyBorder="1" applyAlignment="1" applyProtection="1">
      <alignment horizontal="right" vertical="center"/>
      <protection locked="0"/>
    </xf>
    <xf numFmtId="180" fontId="11" fillId="0" borderId="165" xfId="0" applyNumberFormat="1" applyFont="1" applyBorder="1" applyAlignment="1" applyProtection="1">
      <alignment horizontal="right" vertical="center"/>
      <protection locked="0"/>
    </xf>
    <xf numFmtId="177" fontId="11" fillId="0" borderId="51" xfId="0" applyNumberFormat="1" applyFont="1" applyBorder="1" applyAlignment="1" applyProtection="1">
      <alignment horizontal="right" vertical="center" shrinkToFit="1"/>
      <protection locked="0"/>
    </xf>
    <xf numFmtId="178" fontId="11" fillId="0" borderId="164" xfId="0" applyNumberFormat="1" applyFont="1" applyBorder="1" applyAlignment="1" applyProtection="1">
      <alignment horizontal="right" vertical="center" shrinkToFit="1"/>
      <protection locked="0"/>
    </xf>
    <xf numFmtId="177" fontId="11" fillId="0" borderId="166" xfId="0" applyNumberFormat="1" applyFont="1" applyBorder="1" applyAlignment="1" applyProtection="1">
      <alignment horizontal="right" vertical="center" shrinkToFit="1"/>
      <protection locked="0"/>
    </xf>
    <xf numFmtId="180" fontId="11" fillId="0" borderId="47" xfId="0" applyNumberFormat="1" applyFont="1" applyBorder="1" applyAlignment="1" applyProtection="1">
      <alignment horizontal="right" vertical="center" shrinkToFit="1"/>
      <protection locked="0"/>
    </xf>
    <xf numFmtId="178" fontId="11" fillId="0" borderId="166" xfId="0" applyNumberFormat="1" applyFont="1" applyBorder="1" applyAlignment="1" applyProtection="1">
      <alignment horizontal="right" vertical="center" shrinkToFit="1"/>
      <protection locked="0"/>
    </xf>
    <xf numFmtId="189" fontId="11" fillId="0" borderId="15" xfId="0" applyNumberFormat="1" applyFont="1" applyBorder="1" applyAlignment="1" applyProtection="1">
      <alignment horizontal="right" vertical="center" shrinkToFit="1"/>
      <protection locked="0"/>
    </xf>
    <xf numFmtId="0" fontId="11" fillId="0" borderId="164" xfId="0" applyFont="1" applyBorder="1" applyAlignment="1" applyProtection="1">
      <alignment horizontal="right" vertical="center" shrinkToFit="1"/>
      <protection locked="0"/>
    </xf>
    <xf numFmtId="180" fontId="81" fillId="0" borderId="164" xfId="0" applyNumberFormat="1" applyFont="1" applyBorder="1" applyAlignment="1" applyProtection="1">
      <alignment horizontal="right" vertical="center" shrinkToFit="1"/>
      <protection locked="0"/>
    </xf>
    <xf numFmtId="177" fontId="81" fillId="0" borderId="164" xfId="0" applyNumberFormat="1" applyFont="1" applyBorder="1" applyAlignment="1" applyProtection="1">
      <alignment horizontal="right" vertical="center" shrinkToFit="1"/>
      <protection locked="0"/>
    </xf>
    <xf numFmtId="177" fontId="11" fillId="0" borderId="164" xfId="0" applyNumberFormat="1" applyFont="1" applyBorder="1" applyAlignment="1" applyProtection="1">
      <alignment horizontal="right" vertical="center" shrinkToFit="1"/>
      <protection locked="0"/>
    </xf>
    <xf numFmtId="177" fontId="11" fillId="0" borderId="53" xfId="0" applyNumberFormat="1" applyFont="1" applyBorder="1" applyAlignment="1" applyProtection="1">
      <alignment horizontal="right" vertical="center" shrinkToFit="1"/>
      <protection locked="0"/>
    </xf>
    <xf numFmtId="177" fontId="11" fillId="0" borderId="166" xfId="0" applyNumberFormat="1" applyFont="1" applyBorder="1" applyAlignment="1">
      <alignment horizontal="right" vertical="center" shrinkToFit="1"/>
    </xf>
    <xf numFmtId="177" fontId="11" fillId="80" borderId="47" xfId="0" applyNumberFormat="1" applyFont="1" applyFill="1" applyBorder="1" applyAlignment="1">
      <alignment horizontal="right" vertical="center" shrinkToFit="1"/>
    </xf>
    <xf numFmtId="178" fontId="11" fillId="80" borderId="166" xfId="0" applyNumberFormat="1" applyFont="1" applyFill="1" applyBorder="1" applyAlignment="1">
      <alignment horizontal="right" vertical="center" shrinkToFit="1"/>
    </xf>
    <xf numFmtId="177" fontId="79" fillId="0" borderId="164" xfId="0" applyNumberFormat="1" applyFont="1" applyBorder="1" applyAlignment="1">
      <alignment horizontal="right" vertical="center" shrinkToFit="1"/>
    </xf>
    <xf numFmtId="49" fontId="79" fillId="0" borderId="164" xfId="0" applyNumberFormat="1" applyFont="1" applyBorder="1" applyAlignment="1">
      <alignment horizontal="right" vertical="center" shrinkToFit="1"/>
    </xf>
    <xf numFmtId="178" fontId="79" fillId="0" borderId="166" xfId="0" applyNumberFormat="1" applyFont="1" applyBorder="1" applyAlignment="1">
      <alignment horizontal="right" vertical="center" shrinkToFit="1"/>
    </xf>
    <xf numFmtId="177" fontId="79" fillId="80" borderId="47" xfId="0" applyNumberFormat="1" applyFont="1" applyFill="1" applyBorder="1" applyAlignment="1">
      <alignment horizontal="right" vertical="center" shrinkToFit="1"/>
    </xf>
    <xf numFmtId="178" fontId="79" fillId="80" borderId="164" xfId="0" applyNumberFormat="1" applyFont="1" applyFill="1" applyBorder="1" applyAlignment="1">
      <alignment horizontal="right" vertical="center" shrinkToFit="1"/>
    </xf>
    <xf numFmtId="178" fontId="79" fillId="80" borderId="166" xfId="0" applyNumberFormat="1" applyFont="1" applyFill="1" applyBorder="1" applyAlignment="1">
      <alignment horizontal="right" vertical="center" shrinkToFit="1"/>
    </xf>
    <xf numFmtId="177" fontId="11" fillId="0" borderId="47" xfId="0" applyNumberFormat="1" applyFont="1" applyBorder="1" applyAlignment="1" applyProtection="1">
      <alignment horizontal="right" vertical="center" shrinkToFit="1"/>
      <protection locked="0"/>
    </xf>
    <xf numFmtId="3" fontId="81" fillId="0" borderId="164" xfId="136" applyNumberFormat="1" applyFont="1" applyBorder="1" applyAlignment="1">
      <alignment horizontal="right" vertical="center"/>
    </xf>
    <xf numFmtId="179" fontId="11" fillId="0" borderId="164" xfId="136" applyNumberFormat="1" applyFont="1" applyBorder="1" applyAlignment="1">
      <alignment horizontal="right" vertical="center"/>
    </xf>
    <xf numFmtId="177" fontId="11" fillId="80" borderId="47" xfId="136" applyNumberFormat="1" applyFont="1" applyFill="1" applyBorder="1" applyAlignment="1">
      <alignment horizontal="right" vertical="center" shrinkToFit="1"/>
    </xf>
    <xf numFmtId="177" fontId="11" fillId="0" borderId="166" xfId="136" applyNumberFormat="1" applyFont="1" applyBorder="1" applyAlignment="1">
      <alignment horizontal="right" vertical="center" shrinkToFit="1"/>
    </xf>
    <xf numFmtId="177" fontId="9" fillId="0" borderId="47" xfId="0" applyNumberFormat="1" applyFont="1" applyBorder="1" applyAlignment="1">
      <alignment horizontal="right" vertical="center"/>
    </xf>
    <xf numFmtId="177" fontId="9" fillId="0" borderId="164" xfId="0" applyNumberFormat="1" applyFont="1" applyBorder="1" applyAlignment="1">
      <alignment horizontal="right" vertical="center"/>
    </xf>
    <xf numFmtId="177" fontId="9" fillId="0" borderId="165" xfId="0" applyNumberFormat="1" applyFont="1" applyBorder="1" applyAlignment="1">
      <alignment horizontal="right" vertical="center"/>
    </xf>
    <xf numFmtId="178" fontId="9" fillId="0" borderId="166" xfId="0" applyNumberFormat="1" applyFont="1" applyBorder="1" applyAlignment="1">
      <alignment horizontal="right" vertical="center"/>
    </xf>
    <xf numFmtId="177" fontId="11" fillId="80" borderId="47" xfId="0" applyNumberFormat="1" applyFont="1" applyFill="1" applyBorder="1" applyAlignment="1" applyProtection="1">
      <alignment horizontal="right" vertical="center" shrinkToFit="1"/>
      <protection locked="0"/>
    </xf>
    <xf numFmtId="178" fontId="11" fillId="80" borderId="51" xfId="0" applyNumberFormat="1" applyFont="1" applyFill="1" applyBorder="1" applyAlignment="1" applyProtection="1">
      <alignment horizontal="right" vertical="center" shrinkToFit="1"/>
      <protection locked="0"/>
    </xf>
    <xf numFmtId="177" fontId="11" fillId="80" borderId="164" xfId="0" applyNumberFormat="1" applyFont="1" applyFill="1" applyBorder="1" applyAlignment="1" applyProtection="1">
      <alignment horizontal="right" vertical="center" shrinkToFit="1"/>
      <protection locked="0"/>
    </xf>
    <xf numFmtId="177" fontId="11" fillId="80" borderId="164" xfId="0" applyNumberFormat="1" applyFont="1" applyFill="1" applyBorder="1" applyAlignment="1">
      <alignment horizontal="right" vertical="center" shrinkToFit="1"/>
    </xf>
    <xf numFmtId="177" fontId="11" fillId="80" borderId="165" xfId="0" applyNumberFormat="1" applyFont="1" applyFill="1" applyBorder="1" applyAlignment="1">
      <alignment horizontal="right" vertical="center" shrinkToFit="1"/>
    </xf>
    <xf numFmtId="177" fontId="11" fillId="80" borderId="166" xfId="0" applyNumberFormat="1" applyFont="1" applyFill="1" applyBorder="1" applyAlignment="1">
      <alignment horizontal="right" vertical="center" shrinkToFit="1"/>
    </xf>
    <xf numFmtId="177" fontId="11" fillId="80" borderId="15" xfId="0" applyNumberFormat="1" applyFont="1" applyFill="1" applyBorder="1" applyAlignment="1">
      <alignment horizontal="right" vertical="center" shrinkToFit="1"/>
    </xf>
    <xf numFmtId="178" fontId="11" fillId="80" borderId="164" xfId="0" applyNumberFormat="1" applyFont="1" applyFill="1" applyBorder="1" applyAlignment="1">
      <alignment horizontal="right" vertical="center" shrinkToFit="1"/>
    </xf>
    <xf numFmtId="178" fontId="11" fillId="0" borderId="53" xfId="0" applyNumberFormat="1" applyFont="1" applyBorder="1" applyAlignment="1" applyProtection="1">
      <alignment horizontal="right" vertical="center" shrinkToFit="1"/>
      <protection locked="0"/>
    </xf>
    <xf numFmtId="177" fontId="11" fillId="80" borderId="0" xfId="0" applyNumberFormat="1" applyFont="1" applyFill="1" applyAlignment="1" applyProtection="1">
      <alignment horizontal="right" vertical="center" shrinkToFit="1"/>
      <protection locked="0"/>
    </xf>
    <xf numFmtId="177" fontId="11" fillId="80" borderId="165" xfId="0" applyNumberFormat="1" applyFont="1" applyFill="1" applyBorder="1" applyAlignment="1" applyProtection="1">
      <alignment horizontal="right" vertical="center" shrinkToFit="1"/>
      <protection locked="0"/>
    </xf>
    <xf numFmtId="188" fontId="11" fillId="80" borderId="164" xfId="0" applyNumberFormat="1" applyFont="1" applyFill="1" applyBorder="1" applyAlignment="1" applyProtection="1">
      <alignment horizontal="right" vertical="center" shrinkToFit="1"/>
      <protection locked="0"/>
    </xf>
    <xf numFmtId="188" fontId="11" fillId="80" borderId="166" xfId="0" applyNumberFormat="1" applyFont="1" applyFill="1" applyBorder="1" applyAlignment="1" applyProtection="1">
      <alignment horizontal="right" vertical="center" shrinkToFit="1"/>
      <protection locked="0"/>
    </xf>
    <xf numFmtId="177" fontId="11" fillId="80" borderId="32" xfId="0" applyNumberFormat="1" applyFont="1" applyFill="1" applyBorder="1" applyAlignment="1" applyProtection="1">
      <alignment horizontal="right" vertical="center" shrinkToFit="1"/>
      <protection locked="0"/>
    </xf>
    <xf numFmtId="178" fontId="11" fillId="0" borderId="165" xfId="0" applyNumberFormat="1" applyFont="1" applyBorder="1" applyAlignment="1" applyProtection="1">
      <alignment horizontal="right" vertical="center" shrinkToFit="1"/>
      <protection locked="0"/>
    </xf>
    <xf numFmtId="178" fontId="11" fillId="80" borderId="165" xfId="0" applyNumberFormat="1" applyFont="1" applyFill="1" applyBorder="1" applyAlignment="1" applyProtection="1">
      <alignment horizontal="right" vertical="center" shrinkToFit="1"/>
      <protection locked="0"/>
    </xf>
    <xf numFmtId="178" fontId="11" fillId="80" borderId="166" xfId="0" applyNumberFormat="1" applyFont="1" applyFill="1" applyBorder="1" applyAlignment="1" applyProtection="1">
      <alignment horizontal="right" vertical="center" shrinkToFit="1"/>
      <protection locked="0"/>
    </xf>
    <xf numFmtId="177" fontId="11" fillId="80" borderId="51" xfId="0" applyNumberFormat="1" applyFont="1" applyFill="1" applyBorder="1" applyAlignment="1">
      <alignment horizontal="right" vertical="center" shrinkToFit="1"/>
    </xf>
    <xf numFmtId="177" fontId="11" fillId="0" borderId="166" xfId="0" applyNumberFormat="1" applyFont="1" applyBorder="1" applyAlignment="1">
      <alignment horizontal="center" vertical="center"/>
    </xf>
    <xf numFmtId="178" fontId="11" fillId="0" borderId="164" xfId="0" applyNumberFormat="1" applyFont="1" applyBorder="1" applyAlignment="1" applyProtection="1">
      <alignment horizontal="right" vertical="center"/>
      <protection locked="0"/>
    </xf>
    <xf numFmtId="178" fontId="11" fillId="0" borderId="165" xfId="0" applyNumberFormat="1" applyFont="1" applyBorder="1" applyAlignment="1" applyProtection="1">
      <alignment horizontal="right" vertical="center"/>
      <protection locked="0"/>
    </xf>
    <xf numFmtId="178" fontId="11" fillId="0" borderId="166" xfId="0" applyNumberFormat="1" applyFont="1" applyBorder="1" applyAlignment="1" applyProtection="1">
      <alignment horizontal="right" vertical="center"/>
      <protection locked="0"/>
    </xf>
    <xf numFmtId="177" fontId="81" fillId="0" borderId="58" xfId="0" applyNumberFormat="1" applyFont="1" applyBorder="1" applyAlignment="1" applyProtection="1">
      <alignment horizontal="right" vertical="center"/>
      <protection locked="0"/>
    </xf>
    <xf numFmtId="177" fontId="81" fillId="0" borderId="58" xfId="0" applyNumberFormat="1" applyFont="1" applyBorder="1" applyAlignment="1">
      <alignment horizontal="right" vertical="center"/>
    </xf>
    <xf numFmtId="38" fontId="9" fillId="0" borderId="164" xfId="110" applyFont="1" applyFill="1" applyBorder="1" applyAlignment="1">
      <alignment horizontal="right" vertical="center"/>
    </xf>
    <xf numFmtId="178" fontId="11" fillId="0" borderId="166" xfId="0" applyNumberFormat="1" applyFont="1" applyBorder="1" applyAlignment="1">
      <alignment horizontal="right" vertical="center" shrinkToFit="1"/>
    </xf>
    <xf numFmtId="178" fontId="81" fillId="81" borderId="165" xfId="0" applyNumberFormat="1" applyFont="1" applyFill="1" applyBorder="1" applyAlignment="1">
      <alignment horizontal="right" vertical="center"/>
    </xf>
    <xf numFmtId="177" fontId="81" fillId="5" borderId="166" xfId="136" applyNumberFormat="1" applyFont="1" applyFill="1" applyBorder="1" applyAlignment="1">
      <alignment horizontal="right" vertical="center"/>
    </xf>
    <xf numFmtId="0" fontId="81" fillId="5" borderId="164" xfId="95" applyNumberFormat="1" applyFont="1" applyFill="1" applyBorder="1" applyAlignment="1" applyProtection="1">
      <alignment horizontal="right" vertical="center"/>
      <protection locked="0"/>
    </xf>
    <xf numFmtId="177" fontId="11" fillId="81" borderId="165" xfId="0" applyNumberFormat="1" applyFont="1" applyFill="1" applyBorder="1" applyAlignment="1" applyProtection="1">
      <alignment horizontal="right" vertical="center"/>
      <protection locked="0"/>
    </xf>
    <xf numFmtId="0" fontId="118" fillId="81" borderId="32" xfId="0" applyFont="1" applyFill="1" applyBorder="1" applyAlignment="1">
      <alignment horizontal="center" vertical="center"/>
    </xf>
    <xf numFmtId="177" fontId="80" fillId="81" borderId="47" xfId="0" applyNumberFormat="1" applyFont="1" applyFill="1" applyBorder="1" applyAlignment="1" applyProtection="1">
      <alignment horizontal="right" vertical="center"/>
      <protection locked="0"/>
    </xf>
    <xf numFmtId="177" fontId="80" fillId="81" borderId="51" xfId="0" applyNumberFormat="1" applyFont="1" applyFill="1" applyBorder="1" applyAlignment="1" applyProtection="1">
      <alignment horizontal="right" vertical="center"/>
      <protection locked="0"/>
    </xf>
    <xf numFmtId="178" fontId="80" fillId="81" borderId="164" xfId="0" applyNumberFormat="1" applyFont="1" applyFill="1" applyBorder="1" applyAlignment="1" applyProtection="1">
      <alignment horizontal="right" vertical="center"/>
      <protection locked="0"/>
    </xf>
    <xf numFmtId="178" fontId="80" fillId="81" borderId="165" xfId="0" applyNumberFormat="1" applyFont="1" applyFill="1" applyBorder="1" applyAlignment="1" applyProtection="1">
      <alignment horizontal="right" vertical="center"/>
      <protection locked="0"/>
    </xf>
    <xf numFmtId="177" fontId="80" fillId="81" borderId="164" xfId="0" applyNumberFormat="1" applyFont="1" applyFill="1" applyBorder="1" applyAlignment="1" applyProtection="1">
      <alignment horizontal="right" vertical="center"/>
      <protection locked="0"/>
    </xf>
    <xf numFmtId="178" fontId="80" fillId="81" borderId="166" xfId="0" applyNumberFormat="1" applyFont="1" applyFill="1" applyBorder="1" applyAlignment="1" applyProtection="1">
      <alignment horizontal="right" vertical="center"/>
      <protection locked="0"/>
    </xf>
    <xf numFmtId="178" fontId="80" fillId="81" borderId="0" xfId="0" applyNumberFormat="1" applyFont="1" applyFill="1" applyAlignment="1" applyProtection="1">
      <alignment horizontal="right" vertical="center"/>
      <protection locked="0"/>
    </xf>
    <xf numFmtId="177" fontId="80" fillId="81" borderId="166" xfId="0" applyNumberFormat="1" applyFont="1" applyFill="1" applyBorder="1" applyAlignment="1">
      <alignment horizontal="right" vertical="center"/>
    </xf>
    <xf numFmtId="180" fontId="80" fillId="81" borderId="47" xfId="0" applyNumberFormat="1" applyFont="1" applyFill="1" applyBorder="1" applyAlignment="1" applyProtection="1">
      <alignment horizontal="right" vertical="center"/>
      <protection locked="0"/>
    </xf>
    <xf numFmtId="178" fontId="80" fillId="81" borderId="51" xfId="0" applyNumberFormat="1" applyFont="1" applyFill="1" applyBorder="1" applyAlignment="1" applyProtection="1">
      <alignment horizontal="right" vertical="center"/>
      <protection locked="0"/>
    </xf>
    <xf numFmtId="189" fontId="80" fillId="81" borderId="15" xfId="0" applyNumberFormat="1" applyFont="1" applyFill="1" applyBorder="1" applyAlignment="1" applyProtection="1">
      <alignment horizontal="right" vertical="center"/>
      <protection locked="0"/>
    </xf>
    <xf numFmtId="0" fontId="80" fillId="81" borderId="164" xfId="0" applyFont="1" applyFill="1" applyBorder="1" applyAlignment="1" applyProtection="1">
      <alignment horizontal="right" vertical="center"/>
      <protection locked="0"/>
    </xf>
    <xf numFmtId="180" fontId="80" fillId="81" borderId="164" xfId="0" applyNumberFormat="1" applyFont="1" applyFill="1" applyBorder="1" applyAlignment="1" applyProtection="1">
      <alignment horizontal="right" vertical="center"/>
      <protection locked="0"/>
    </xf>
    <xf numFmtId="177" fontId="80" fillId="81" borderId="53" xfId="0" applyNumberFormat="1" applyFont="1" applyFill="1" applyBorder="1" applyAlignment="1" applyProtection="1">
      <alignment horizontal="right" vertical="center"/>
      <protection locked="0"/>
    </xf>
    <xf numFmtId="177" fontId="80" fillId="81" borderId="51" xfId="0" applyNumberFormat="1" applyFont="1" applyFill="1" applyBorder="1" applyAlignment="1">
      <alignment horizontal="right" vertical="center"/>
    </xf>
    <xf numFmtId="177" fontId="80" fillId="81" borderId="164" xfId="0" applyNumberFormat="1" applyFont="1" applyFill="1" applyBorder="1" applyAlignment="1">
      <alignment horizontal="right" vertical="center"/>
    </xf>
    <xf numFmtId="178" fontId="80" fillId="81" borderId="166" xfId="0" applyNumberFormat="1" applyFont="1" applyFill="1" applyBorder="1" applyAlignment="1">
      <alignment horizontal="right" vertical="center"/>
    </xf>
    <xf numFmtId="177" fontId="79" fillId="81" borderId="164" xfId="0" applyNumberFormat="1" applyFont="1" applyFill="1" applyBorder="1" applyAlignment="1">
      <alignment horizontal="right" vertical="center"/>
    </xf>
    <xf numFmtId="178" fontId="79" fillId="81" borderId="165" xfId="0" applyNumberFormat="1" applyFont="1" applyFill="1" applyBorder="1" applyAlignment="1">
      <alignment horizontal="right" vertical="center"/>
    </xf>
    <xf numFmtId="178" fontId="79" fillId="81" borderId="166" xfId="0" applyNumberFormat="1" applyFont="1" applyFill="1" applyBorder="1" applyAlignment="1">
      <alignment horizontal="right" vertical="center"/>
    </xf>
    <xf numFmtId="178" fontId="79" fillId="81" borderId="164" xfId="0" applyNumberFormat="1" applyFont="1" applyFill="1" applyBorder="1" applyAlignment="1">
      <alignment horizontal="right" vertical="center"/>
    </xf>
    <xf numFmtId="177" fontId="80" fillId="81" borderId="166" xfId="0" applyNumberFormat="1" applyFont="1" applyFill="1" applyBorder="1" applyAlignment="1" applyProtection="1">
      <alignment horizontal="right" vertical="center"/>
      <protection locked="0"/>
    </xf>
    <xf numFmtId="0" fontId="118" fillId="81" borderId="15" xfId="0" applyFont="1" applyFill="1" applyBorder="1" applyAlignment="1">
      <alignment horizontal="center" vertical="center"/>
    </xf>
    <xf numFmtId="177" fontId="80" fillId="5" borderId="47" xfId="0" applyNumberFormat="1" applyFont="1" applyFill="1" applyBorder="1" applyAlignment="1">
      <alignment horizontal="right" vertical="center"/>
    </xf>
    <xf numFmtId="177" fontId="80" fillId="5" borderId="164" xfId="0" applyNumberFormat="1" applyFont="1" applyFill="1" applyBorder="1" applyAlignment="1">
      <alignment horizontal="right" vertical="center"/>
    </xf>
    <xf numFmtId="177" fontId="80" fillId="5" borderId="165" xfId="0" applyNumberFormat="1" applyFont="1" applyFill="1" applyBorder="1" applyAlignment="1">
      <alignment horizontal="right" vertical="center"/>
    </xf>
    <xf numFmtId="178" fontId="80" fillId="5" borderId="164" xfId="0" applyNumberFormat="1" applyFont="1" applyFill="1" applyBorder="1" applyAlignment="1">
      <alignment horizontal="right" vertical="center"/>
    </xf>
    <xf numFmtId="178" fontId="80" fillId="5" borderId="165" xfId="260" applyNumberFormat="1" applyFont="1" applyFill="1" applyBorder="1" applyAlignment="1">
      <alignment horizontal="right" vertical="center"/>
    </xf>
    <xf numFmtId="177" fontId="80" fillId="5" borderId="53" xfId="0" applyNumberFormat="1" applyFont="1" applyFill="1" applyBorder="1" applyAlignment="1">
      <alignment horizontal="right" vertical="center"/>
    </xf>
    <xf numFmtId="179" fontId="80" fillId="5" borderId="164" xfId="260" applyNumberFormat="1" applyFont="1" applyFill="1" applyBorder="1" applyAlignment="1">
      <alignment horizontal="right" vertical="center"/>
    </xf>
    <xf numFmtId="177" fontId="80" fillId="5" borderId="166" xfId="0" applyNumberFormat="1" applyFont="1" applyFill="1" applyBorder="1" applyAlignment="1">
      <alignment horizontal="right" vertical="center"/>
    </xf>
    <xf numFmtId="178" fontId="80" fillId="81" borderId="164" xfId="0" applyNumberFormat="1" applyFont="1" applyFill="1" applyBorder="1" applyAlignment="1">
      <alignment horizontal="right" vertical="center"/>
    </xf>
    <xf numFmtId="177" fontId="80" fillId="5" borderId="47" xfId="0" applyNumberFormat="1" applyFont="1" applyFill="1" applyBorder="1" applyAlignment="1" applyProtection="1">
      <alignment horizontal="right" vertical="center"/>
      <protection locked="0"/>
    </xf>
    <xf numFmtId="177" fontId="118" fillId="81" borderId="47" xfId="0" applyNumberFormat="1" applyFont="1" applyFill="1" applyBorder="1" applyAlignment="1">
      <alignment horizontal="right" vertical="center"/>
    </xf>
    <xf numFmtId="177" fontId="118" fillId="81" borderId="164" xfId="0" applyNumberFormat="1" applyFont="1" applyFill="1" applyBorder="1" applyAlignment="1">
      <alignment horizontal="right" vertical="center"/>
    </xf>
    <xf numFmtId="177" fontId="118" fillId="81" borderId="165" xfId="0" applyNumberFormat="1" applyFont="1" applyFill="1" applyBorder="1" applyAlignment="1">
      <alignment horizontal="right" vertical="center"/>
    </xf>
    <xf numFmtId="178" fontId="118" fillId="81" borderId="166" xfId="0" applyNumberFormat="1" applyFont="1" applyFill="1" applyBorder="1" applyAlignment="1">
      <alignment horizontal="right" vertical="center"/>
    </xf>
    <xf numFmtId="177" fontId="80" fillId="81" borderId="165" xfId="0" applyNumberFormat="1" applyFont="1" applyFill="1" applyBorder="1" applyAlignment="1">
      <alignment horizontal="right" vertical="center"/>
    </xf>
    <xf numFmtId="177" fontId="80" fillId="81" borderId="15" xfId="0" applyNumberFormat="1" applyFont="1" applyFill="1" applyBorder="1" applyAlignment="1">
      <alignment horizontal="right" vertical="center"/>
    </xf>
    <xf numFmtId="178" fontId="80" fillId="81" borderId="53" xfId="0" applyNumberFormat="1" applyFont="1" applyFill="1" applyBorder="1" applyAlignment="1" applyProtection="1">
      <alignment horizontal="right" vertical="center"/>
      <protection locked="0"/>
    </xf>
    <xf numFmtId="177" fontId="80" fillId="81" borderId="0" xfId="0" applyNumberFormat="1" applyFont="1" applyFill="1" applyAlignment="1" applyProtection="1">
      <alignment horizontal="right" vertical="center"/>
      <protection locked="0"/>
    </xf>
    <xf numFmtId="177" fontId="80" fillId="81" borderId="165" xfId="0" applyNumberFormat="1" applyFont="1" applyFill="1" applyBorder="1" applyAlignment="1" applyProtection="1">
      <alignment horizontal="right" vertical="center"/>
      <protection locked="0"/>
    </xf>
    <xf numFmtId="38" fontId="80" fillId="81" borderId="164" xfId="259" applyFont="1" applyFill="1" applyBorder="1" applyAlignment="1" applyProtection="1">
      <alignment horizontal="right" vertical="center"/>
      <protection locked="0"/>
    </xf>
    <xf numFmtId="183" fontId="80" fillId="81" borderId="51" xfId="0" applyNumberFormat="1" applyFont="1" applyFill="1" applyBorder="1" applyAlignment="1" applyProtection="1">
      <alignment horizontal="right" vertical="center"/>
      <protection locked="0"/>
    </xf>
    <xf numFmtId="177" fontId="80" fillId="81" borderId="32" xfId="0" applyNumberFormat="1" applyFont="1" applyFill="1" applyBorder="1" applyAlignment="1" applyProtection="1">
      <alignment horizontal="right" vertical="center"/>
      <protection locked="0"/>
    </xf>
    <xf numFmtId="0" fontId="82" fillId="81" borderId="32" xfId="0" applyFont="1" applyFill="1" applyBorder="1" applyAlignment="1">
      <alignment horizontal="center" vertical="center"/>
    </xf>
    <xf numFmtId="177" fontId="79" fillId="81" borderId="51" xfId="0" applyNumberFormat="1" applyFont="1" applyFill="1" applyBorder="1" applyAlignment="1">
      <alignment horizontal="right" vertical="center"/>
    </xf>
    <xf numFmtId="177" fontId="79" fillId="81" borderId="53" xfId="0" applyNumberFormat="1" applyFont="1" applyFill="1" applyBorder="1" applyAlignment="1">
      <alignment horizontal="right" vertical="center"/>
    </xf>
    <xf numFmtId="177" fontId="79" fillId="81" borderId="165" xfId="0" applyNumberFormat="1" applyFont="1" applyFill="1" applyBorder="1" applyAlignment="1">
      <alignment horizontal="right" vertical="center"/>
    </xf>
    <xf numFmtId="177" fontId="79" fillId="81" borderId="166" xfId="0" applyNumberFormat="1" applyFont="1" applyFill="1" applyBorder="1" applyAlignment="1">
      <alignment horizontal="right" vertical="center"/>
    </xf>
    <xf numFmtId="191" fontId="79" fillId="81" borderId="164" xfId="0" applyNumberFormat="1" applyFont="1" applyFill="1" applyBorder="1" applyAlignment="1">
      <alignment horizontal="right" vertical="center"/>
    </xf>
    <xf numFmtId="0" fontId="79" fillId="81" borderId="47" xfId="0" applyFont="1" applyFill="1" applyBorder="1" applyAlignment="1">
      <alignment horizontal="right" vertical="center" justifyLastLine="1"/>
    </xf>
    <xf numFmtId="38" fontId="79" fillId="81" borderId="53" xfId="259" applyFont="1" applyFill="1" applyBorder="1" applyAlignment="1">
      <alignment horizontal="right" vertical="center" justifyLastLine="1"/>
    </xf>
    <xf numFmtId="184" fontId="80" fillId="81" borderId="165" xfId="0" applyNumberFormat="1" applyFont="1" applyFill="1" applyBorder="1" applyAlignment="1">
      <alignment horizontal="right" vertical="center"/>
    </xf>
    <xf numFmtId="184" fontId="80" fillId="81" borderId="164" xfId="0" applyNumberFormat="1" applyFont="1" applyFill="1" applyBorder="1" applyAlignment="1">
      <alignment horizontal="right" vertical="center"/>
    </xf>
    <xf numFmtId="0" fontId="82" fillId="81" borderId="15" xfId="0" applyFont="1" applyFill="1" applyBorder="1" applyAlignment="1">
      <alignment horizontal="center" vertical="center"/>
    </xf>
    <xf numFmtId="177" fontId="79" fillId="81" borderId="166" xfId="0" applyNumberFormat="1" applyFont="1" applyFill="1" applyBorder="1" applyAlignment="1">
      <alignment horizontal="center" vertical="center"/>
    </xf>
    <xf numFmtId="186" fontId="79" fillId="81" borderId="164" xfId="0" applyNumberFormat="1" applyFont="1" applyFill="1" applyBorder="1" applyAlignment="1">
      <alignment horizontal="right" vertical="center"/>
    </xf>
    <xf numFmtId="178" fontId="79" fillId="81" borderId="47" xfId="0" applyNumberFormat="1" applyFont="1" applyFill="1" applyBorder="1" applyAlignment="1">
      <alignment horizontal="right" vertical="center"/>
    </xf>
    <xf numFmtId="178" fontId="79" fillId="5" borderId="51" xfId="0" applyNumberFormat="1" applyFont="1" applyFill="1" applyBorder="1" applyAlignment="1">
      <alignment horizontal="right" vertical="center"/>
    </xf>
    <xf numFmtId="178" fontId="79" fillId="5" borderId="164" xfId="0" applyNumberFormat="1" applyFont="1" applyFill="1" applyBorder="1" applyAlignment="1">
      <alignment horizontal="right" vertical="center"/>
    </xf>
    <xf numFmtId="178" fontId="79" fillId="5" borderId="164" xfId="0" applyNumberFormat="1" applyFont="1" applyFill="1" applyBorder="1" applyAlignment="1" applyProtection="1">
      <alignment horizontal="right" vertical="center"/>
      <protection locked="0"/>
    </xf>
    <xf numFmtId="178" fontId="79" fillId="5" borderId="165" xfId="0" applyNumberFormat="1" applyFont="1" applyFill="1" applyBorder="1" applyAlignment="1" applyProtection="1">
      <alignment horizontal="right" vertical="center"/>
      <protection locked="0"/>
    </xf>
    <xf numFmtId="178" fontId="79" fillId="5" borderId="58" xfId="0" applyNumberFormat="1" applyFont="1" applyFill="1" applyBorder="1" applyAlignment="1" applyProtection="1">
      <alignment horizontal="right" vertical="center"/>
      <protection locked="0"/>
    </xf>
    <xf numFmtId="178" fontId="79" fillId="5" borderId="166" xfId="0" applyNumberFormat="1" applyFont="1" applyFill="1" applyBorder="1" applyAlignment="1" applyProtection="1">
      <alignment horizontal="right" vertical="center"/>
      <protection locked="0"/>
    </xf>
    <xf numFmtId="177" fontId="79" fillId="5" borderId="164" xfId="0" applyNumberFormat="1" applyFont="1" applyFill="1" applyBorder="1" applyAlignment="1" applyProtection="1">
      <alignment horizontal="right" vertical="center"/>
      <protection locked="0"/>
    </xf>
    <xf numFmtId="178" fontId="79" fillId="5" borderId="51" xfId="0" applyNumberFormat="1" applyFont="1" applyFill="1" applyBorder="1" applyAlignment="1" applyProtection="1">
      <alignment horizontal="right" vertical="center"/>
      <protection locked="0"/>
    </xf>
    <xf numFmtId="177" fontId="79" fillId="5" borderId="47" xfId="0" applyNumberFormat="1" applyFont="1" applyFill="1" applyBorder="1" applyAlignment="1" applyProtection="1">
      <alignment horizontal="right" vertical="center"/>
      <protection locked="0"/>
    </xf>
    <xf numFmtId="177" fontId="79" fillId="5" borderId="165" xfId="0" applyNumberFormat="1" applyFont="1" applyFill="1" applyBorder="1" applyAlignment="1" applyProtection="1">
      <alignment horizontal="right" vertical="center"/>
      <protection locked="0"/>
    </xf>
    <xf numFmtId="177" fontId="79" fillId="5" borderId="51" xfId="0" applyNumberFormat="1" applyFont="1" applyFill="1" applyBorder="1" applyAlignment="1" applyProtection="1">
      <alignment horizontal="right" vertical="center"/>
      <protection locked="0"/>
    </xf>
    <xf numFmtId="177" fontId="79" fillId="81" borderId="58" xfId="0" applyNumberFormat="1" applyFont="1" applyFill="1" applyBorder="1" applyAlignment="1">
      <alignment horizontal="right" vertical="center"/>
    </xf>
    <xf numFmtId="177" fontId="79" fillId="5" borderId="51" xfId="0" applyNumberFormat="1" applyFont="1" applyFill="1" applyBorder="1" applyAlignment="1">
      <alignment horizontal="right" vertical="center"/>
    </xf>
    <xf numFmtId="177" fontId="79" fillId="5" borderId="164" xfId="0" applyNumberFormat="1" applyFont="1" applyFill="1" applyBorder="1" applyAlignment="1">
      <alignment horizontal="right" vertical="center"/>
    </xf>
    <xf numFmtId="178" fontId="79" fillId="5" borderId="166" xfId="0" applyNumberFormat="1" applyFont="1" applyFill="1" applyBorder="1" applyAlignment="1">
      <alignment horizontal="right" vertical="center"/>
    </xf>
    <xf numFmtId="177" fontId="79" fillId="5" borderId="165" xfId="0" applyNumberFormat="1" applyFont="1" applyFill="1" applyBorder="1" applyAlignment="1">
      <alignment horizontal="right" vertical="center"/>
    </xf>
    <xf numFmtId="178" fontId="79" fillId="5" borderId="165" xfId="0" applyNumberFormat="1" applyFont="1" applyFill="1" applyBorder="1" applyAlignment="1">
      <alignment horizontal="right" vertical="center"/>
    </xf>
    <xf numFmtId="177" fontId="79" fillId="5" borderId="164" xfId="0" applyNumberFormat="1" applyFont="1" applyFill="1" applyBorder="1" applyAlignment="1">
      <alignment horizontal="right" vertical="center" shrinkToFit="1"/>
    </xf>
    <xf numFmtId="178" fontId="79" fillId="5" borderId="166" xfId="0" applyNumberFormat="1" applyFont="1" applyFill="1" applyBorder="1" applyAlignment="1">
      <alignment horizontal="right" vertical="center" shrinkToFit="1"/>
    </xf>
    <xf numFmtId="178" fontId="79" fillId="5" borderId="164" xfId="0" applyNumberFormat="1" applyFont="1" applyFill="1" applyBorder="1" applyAlignment="1">
      <alignment horizontal="right" vertical="center" shrinkToFit="1"/>
    </xf>
    <xf numFmtId="177" fontId="79" fillId="5" borderId="51" xfId="0" applyNumberFormat="1" applyFont="1" applyFill="1" applyBorder="1" applyAlignment="1">
      <alignment horizontal="right" vertical="center" shrinkToFit="1"/>
    </xf>
    <xf numFmtId="178" fontId="79" fillId="5" borderId="167" xfId="0" applyNumberFormat="1" applyFont="1" applyFill="1" applyBorder="1" applyAlignment="1">
      <alignment horizontal="right" vertical="center"/>
    </xf>
    <xf numFmtId="188" fontId="81" fillId="0" borderId="164" xfId="0" applyNumberFormat="1" applyFont="1" applyBorder="1" applyAlignment="1" applyProtection="1">
      <alignment horizontal="right" vertical="center"/>
      <protection locked="0"/>
    </xf>
    <xf numFmtId="180" fontId="81" fillId="0" borderId="164" xfId="0" applyNumberFormat="1" applyFont="1" applyBorder="1" applyAlignment="1" applyProtection="1">
      <alignment horizontal="right" vertical="center"/>
      <protection locked="0"/>
    </xf>
    <xf numFmtId="177" fontId="81" fillId="0" borderId="165" xfId="136" applyNumberFormat="1" applyFont="1" applyBorder="1" applyAlignment="1">
      <alignment horizontal="right" vertical="center"/>
    </xf>
    <xf numFmtId="178" fontId="81" fillId="0" borderId="165" xfId="136" applyNumberFormat="1" applyFont="1" applyBorder="1" applyAlignment="1">
      <alignment horizontal="right" vertical="center"/>
    </xf>
    <xf numFmtId="177" fontId="11" fillId="0" borderId="166" xfId="0" applyNumberFormat="1" applyFont="1" applyBorder="1" applyAlignment="1" applyProtection="1">
      <alignment horizontal="right" vertical="center"/>
      <protection locked="0"/>
    </xf>
    <xf numFmtId="177" fontId="76" fillId="0" borderId="164" xfId="0" applyNumberFormat="1" applyFont="1" applyBorder="1" applyAlignment="1">
      <alignment horizontal="right" vertical="center"/>
    </xf>
    <xf numFmtId="177" fontId="76" fillId="0" borderId="165" xfId="0" applyNumberFormat="1" applyFont="1" applyBorder="1" applyAlignment="1">
      <alignment horizontal="right" vertical="center"/>
    </xf>
    <xf numFmtId="178" fontId="76" fillId="0" borderId="166" xfId="0" applyNumberFormat="1" applyFont="1" applyBorder="1" applyAlignment="1">
      <alignment horizontal="right" vertical="center"/>
    </xf>
    <xf numFmtId="49" fontId="81" fillId="81" borderId="165" xfId="0" applyNumberFormat="1" applyFont="1" applyFill="1" applyBorder="1" applyAlignment="1" applyProtection="1">
      <alignment horizontal="right" vertical="center"/>
      <protection locked="0"/>
    </xf>
    <xf numFmtId="49" fontId="81" fillId="81" borderId="166" xfId="0" applyNumberFormat="1" applyFont="1" applyFill="1" applyBorder="1" applyAlignment="1" applyProtection="1">
      <alignment horizontal="right" vertical="center"/>
      <protection locked="0"/>
    </xf>
    <xf numFmtId="0" fontId="81" fillId="81" borderId="165" xfId="0" applyFont="1" applyFill="1" applyBorder="1" applyAlignment="1" applyProtection="1">
      <alignment horizontal="right" vertical="center"/>
      <protection locked="0"/>
    </xf>
    <xf numFmtId="38" fontId="81" fillId="81" borderId="166" xfId="110" applyFont="1" applyFill="1" applyBorder="1" applyAlignment="1" applyProtection="1">
      <alignment horizontal="right" vertical="center"/>
      <protection locked="0"/>
    </xf>
    <xf numFmtId="177" fontId="11" fillId="5" borderId="165" xfId="136" applyNumberFormat="1" applyFont="1" applyFill="1" applyBorder="1" applyAlignment="1">
      <alignment horizontal="right" vertical="center"/>
    </xf>
    <xf numFmtId="177" fontId="11" fillId="5" borderId="166" xfId="0" applyNumberFormat="1" applyFont="1" applyFill="1" applyBorder="1" applyAlignment="1">
      <alignment horizontal="center" vertical="center"/>
    </xf>
    <xf numFmtId="186" fontId="11" fillId="5" borderId="164" xfId="0" applyNumberFormat="1" applyFont="1" applyFill="1" applyBorder="1" applyAlignment="1">
      <alignment horizontal="right" vertical="center"/>
    </xf>
    <xf numFmtId="178" fontId="81" fillId="81" borderId="167" xfId="0" applyNumberFormat="1" applyFont="1" applyFill="1" applyBorder="1" applyAlignment="1">
      <alignment horizontal="right" vertical="center"/>
    </xf>
    <xf numFmtId="178" fontId="81" fillId="0" borderId="164" xfId="0" quotePrefix="1" applyNumberFormat="1" applyFont="1" applyBorder="1" applyAlignment="1" applyProtection="1">
      <alignment horizontal="right" vertical="center"/>
      <protection locked="0"/>
    </xf>
    <xf numFmtId="178" fontId="81" fillId="0" borderId="166" xfId="0" quotePrefix="1" applyNumberFormat="1" applyFont="1" applyBorder="1" applyAlignment="1" applyProtection="1">
      <alignment horizontal="right" vertical="center"/>
      <protection locked="0"/>
    </xf>
    <xf numFmtId="0" fontId="81" fillId="0" borderId="164" xfId="0" quotePrefix="1" applyFont="1" applyBorder="1" applyAlignment="1" applyProtection="1">
      <alignment horizontal="right" vertical="center"/>
      <protection locked="0"/>
    </xf>
    <xf numFmtId="179" fontId="81" fillId="0" borderId="164" xfId="136" applyNumberFormat="1" applyFont="1" applyBorder="1" applyAlignment="1">
      <alignment horizontal="right" vertical="center"/>
    </xf>
    <xf numFmtId="177" fontId="81" fillId="0" borderId="166" xfId="136" applyNumberFormat="1" applyFont="1" applyBorder="1" applyAlignment="1">
      <alignment horizontal="right" vertical="center" shrinkToFit="1"/>
    </xf>
    <xf numFmtId="178" fontId="11" fillId="0" borderId="167" xfId="0" applyNumberFormat="1" applyFont="1" applyBorder="1" applyAlignment="1">
      <alignment horizontal="right" vertical="center"/>
    </xf>
    <xf numFmtId="177" fontId="11" fillId="5" borderId="164" xfId="0" applyNumberFormat="1" applyFont="1" applyFill="1" applyBorder="1" applyAlignment="1">
      <alignment horizontal="right" vertical="center" shrinkToFit="1"/>
    </xf>
    <xf numFmtId="178" fontId="11" fillId="5" borderId="166" xfId="0" applyNumberFormat="1" applyFont="1" applyFill="1" applyBorder="1" applyAlignment="1">
      <alignment horizontal="right" vertical="center" shrinkToFit="1"/>
    </xf>
    <xf numFmtId="178" fontId="11" fillId="5" borderId="164" xfId="0" applyNumberFormat="1" applyFont="1" applyFill="1" applyBorder="1" applyAlignment="1">
      <alignment horizontal="right" vertical="center" shrinkToFit="1"/>
    </xf>
    <xf numFmtId="180" fontId="81" fillId="0" borderId="160" xfId="0" applyNumberFormat="1" applyFont="1" applyBorder="1" applyAlignment="1" applyProtection="1">
      <alignment horizontal="right" vertical="center" wrapText="1"/>
      <protection locked="0"/>
    </xf>
    <xf numFmtId="177" fontId="81" fillId="0" borderId="168" xfId="0" applyNumberFormat="1" applyFont="1" applyBorder="1" applyAlignment="1" applyProtection="1">
      <alignment horizontal="right" vertical="center"/>
      <protection locked="0"/>
    </xf>
    <xf numFmtId="177" fontId="81" fillId="0" borderId="169" xfId="0" applyNumberFormat="1" applyFont="1" applyBorder="1" applyAlignment="1">
      <alignment horizontal="right" vertical="center"/>
    </xf>
    <xf numFmtId="178" fontId="81" fillId="0" borderId="168" xfId="0" applyNumberFormat="1" applyFont="1" applyBorder="1" applyAlignment="1" applyProtection="1">
      <alignment horizontal="right" vertical="center"/>
      <protection locked="0"/>
    </xf>
    <xf numFmtId="178" fontId="81" fillId="0" borderId="169" xfId="0" applyNumberFormat="1" applyFont="1" applyBorder="1" applyAlignment="1" applyProtection="1">
      <alignment horizontal="right" vertical="center"/>
      <protection locked="0"/>
    </xf>
    <xf numFmtId="0" fontId="81" fillId="0" borderId="168" xfId="0" applyFont="1" applyBorder="1" applyAlignment="1" applyProtection="1">
      <alignment horizontal="right" vertical="center"/>
      <protection locked="0"/>
    </xf>
    <xf numFmtId="180" fontId="81" fillId="0" borderId="168" xfId="0" applyNumberFormat="1" applyFont="1" applyBorder="1" applyAlignment="1" applyProtection="1">
      <alignment horizontal="right" vertical="center"/>
      <protection locked="0"/>
    </xf>
    <xf numFmtId="177" fontId="81" fillId="2" borderId="168" xfId="0" applyNumberFormat="1" applyFont="1" applyFill="1" applyBorder="1" applyAlignment="1">
      <alignment horizontal="right" vertical="center"/>
    </xf>
    <xf numFmtId="177" fontId="81" fillId="2" borderId="169" xfId="0" applyNumberFormat="1" applyFont="1" applyFill="1" applyBorder="1" applyAlignment="1">
      <alignment horizontal="right" vertical="center"/>
    </xf>
    <xf numFmtId="188" fontId="81" fillId="2" borderId="169" xfId="0" applyNumberFormat="1" applyFont="1" applyFill="1" applyBorder="1" applyAlignment="1">
      <alignment horizontal="right" vertical="center"/>
    </xf>
    <xf numFmtId="177" fontId="11" fillId="2" borderId="168" xfId="0" applyNumberFormat="1" applyFont="1" applyFill="1" applyBorder="1" applyAlignment="1">
      <alignment horizontal="right" vertical="center"/>
    </xf>
    <xf numFmtId="178" fontId="11" fillId="2" borderId="170" xfId="0" applyNumberFormat="1" applyFont="1" applyFill="1" applyBorder="1" applyAlignment="1">
      <alignment horizontal="right" vertical="center"/>
    </xf>
    <xf numFmtId="177" fontId="82" fillId="2" borderId="168" xfId="0" applyNumberFormat="1" applyFont="1" applyFill="1" applyBorder="1" applyAlignment="1">
      <alignment horizontal="right" vertical="center"/>
    </xf>
    <xf numFmtId="178" fontId="11" fillId="2" borderId="169" xfId="0" applyNumberFormat="1" applyFont="1" applyFill="1" applyBorder="1" applyAlignment="1">
      <alignment horizontal="right" vertical="center"/>
    </xf>
    <xf numFmtId="178" fontId="11" fillId="2" borderId="168" xfId="0" applyNumberFormat="1" applyFont="1" applyFill="1" applyBorder="1" applyAlignment="1">
      <alignment horizontal="right" vertical="center"/>
    </xf>
    <xf numFmtId="178" fontId="81" fillId="2" borderId="168" xfId="0" applyNumberFormat="1" applyFont="1" applyFill="1" applyBorder="1" applyAlignment="1" applyProtection="1">
      <alignment horizontal="right" vertical="center"/>
      <protection locked="0"/>
    </xf>
    <xf numFmtId="177" fontId="81" fillId="2" borderId="168" xfId="0" applyNumberFormat="1" applyFont="1" applyFill="1" applyBorder="1" applyAlignment="1" applyProtection="1">
      <alignment horizontal="right" vertical="center"/>
      <protection locked="0"/>
    </xf>
    <xf numFmtId="177" fontId="81" fillId="0" borderId="169" xfId="0" applyNumberFormat="1" applyFont="1" applyBorder="1" applyAlignment="1" applyProtection="1">
      <alignment horizontal="right" vertical="center"/>
      <protection locked="0"/>
    </xf>
    <xf numFmtId="177" fontId="81" fillId="2" borderId="168" xfId="136" applyNumberFormat="1" applyFont="1" applyFill="1" applyBorder="1" applyAlignment="1">
      <alignment horizontal="right" vertical="center"/>
    </xf>
    <xf numFmtId="178" fontId="81" fillId="2" borderId="168" xfId="136" applyNumberFormat="1" applyFont="1" applyFill="1" applyBorder="1" applyAlignment="1">
      <alignment horizontal="right" vertical="center"/>
    </xf>
    <xf numFmtId="177" fontId="81" fillId="2" borderId="170" xfId="136" applyNumberFormat="1" applyFont="1" applyFill="1" applyBorder="1" applyAlignment="1">
      <alignment horizontal="right" vertical="center"/>
    </xf>
    <xf numFmtId="178" fontId="81" fillId="2" borderId="170" xfId="136" applyNumberFormat="1" applyFont="1" applyFill="1" applyBorder="1" applyAlignment="1">
      <alignment horizontal="right" vertical="center"/>
    </xf>
    <xf numFmtId="179" fontId="81" fillId="2" borderId="168" xfId="136" applyNumberFormat="1" applyFont="1" applyFill="1" applyBorder="1" applyAlignment="1">
      <alignment horizontal="right" vertical="center"/>
    </xf>
    <xf numFmtId="177" fontId="81" fillId="2" borderId="169" xfId="136" applyNumberFormat="1" applyFont="1" applyFill="1" applyBorder="1" applyAlignment="1">
      <alignment horizontal="right" vertical="center"/>
    </xf>
    <xf numFmtId="178" fontId="81" fillId="0" borderId="168" xfId="136" applyNumberFormat="1" applyFont="1" applyBorder="1" applyAlignment="1">
      <alignment horizontal="right" vertical="center"/>
    </xf>
    <xf numFmtId="177" fontId="81" fillId="0" borderId="168" xfId="136" applyNumberFormat="1" applyFont="1" applyBorder="1" applyAlignment="1">
      <alignment horizontal="right" vertical="center"/>
    </xf>
    <xf numFmtId="177" fontId="81" fillId="0" borderId="169" xfId="136" applyNumberFormat="1" applyFont="1" applyBorder="1" applyAlignment="1">
      <alignment horizontal="right" vertical="center"/>
    </xf>
    <xf numFmtId="177" fontId="76" fillId="0" borderId="168" xfId="0" applyNumberFormat="1" applyFont="1" applyBorder="1" applyAlignment="1">
      <alignment horizontal="right" vertical="center"/>
    </xf>
    <xf numFmtId="177" fontId="76" fillId="0" borderId="170" xfId="0" applyNumberFormat="1" applyFont="1" applyBorder="1" applyAlignment="1">
      <alignment horizontal="right" vertical="center"/>
    </xf>
    <xf numFmtId="178" fontId="76" fillId="0" borderId="169" xfId="0" applyNumberFormat="1" applyFont="1" applyBorder="1" applyAlignment="1">
      <alignment horizontal="right" vertical="center"/>
    </xf>
    <xf numFmtId="177" fontId="81" fillId="0" borderId="168" xfId="0" applyNumberFormat="1" applyFont="1" applyBorder="1" applyAlignment="1">
      <alignment horizontal="right" vertical="center"/>
    </xf>
    <xf numFmtId="177" fontId="81" fillId="0" borderId="170" xfId="0" applyNumberFormat="1" applyFont="1" applyBorder="1" applyAlignment="1">
      <alignment horizontal="right" vertical="center"/>
    </xf>
    <xf numFmtId="178" fontId="81" fillId="0" borderId="170" xfId="0" applyNumberFormat="1" applyFont="1" applyBorder="1" applyAlignment="1" applyProtection="1">
      <alignment horizontal="right" vertical="center"/>
      <protection locked="0"/>
    </xf>
    <xf numFmtId="177" fontId="81" fillId="0" borderId="170" xfId="0" applyNumberFormat="1" applyFont="1" applyBorder="1" applyAlignment="1" applyProtection="1">
      <alignment horizontal="right" vertical="center"/>
      <protection locked="0"/>
    </xf>
    <xf numFmtId="38" fontId="81" fillId="2" borderId="168" xfId="0" applyNumberFormat="1" applyFont="1" applyFill="1" applyBorder="1" applyAlignment="1" applyProtection="1">
      <alignment horizontal="right" vertical="center"/>
      <protection locked="0"/>
    </xf>
    <xf numFmtId="178" fontId="81" fillId="80" borderId="168" xfId="0" applyNumberFormat="1" applyFont="1" applyFill="1" applyBorder="1" applyAlignment="1" applyProtection="1">
      <alignment horizontal="right" vertical="center"/>
      <protection locked="0"/>
    </xf>
    <xf numFmtId="177" fontId="11" fillId="0" borderId="168" xfId="0" applyNumberFormat="1" applyFont="1" applyBorder="1" applyAlignment="1">
      <alignment horizontal="right" vertical="center"/>
    </xf>
    <xf numFmtId="177" fontId="11" fillId="0" borderId="170" xfId="0" applyNumberFormat="1" applyFont="1" applyBorder="1" applyAlignment="1">
      <alignment horizontal="right" vertical="center"/>
    </xf>
    <xf numFmtId="177" fontId="11" fillId="2" borderId="170" xfId="0" applyNumberFormat="1" applyFont="1" applyFill="1" applyBorder="1" applyAlignment="1">
      <alignment horizontal="right" vertical="center"/>
    </xf>
    <xf numFmtId="177" fontId="11" fillId="2" borderId="169" xfId="0" applyNumberFormat="1" applyFont="1" applyFill="1" applyBorder="1" applyAlignment="1">
      <alignment horizontal="right" vertical="center"/>
    </xf>
    <xf numFmtId="191" fontId="11" fillId="2" borderId="168" xfId="0" applyNumberFormat="1" applyFont="1" applyFill="1" applyBorder="1" applyAlignment="1">
      <alignment horizontal="right" vertical="center"/>
    </xf>
    <xf numFmtId="177" fontId="11" fillId="0" borderId="169" xfId="0" applyNumberFormat="1" applyFont="1" applyBorder="1" applyAlignment="1">
      <alignment horizontal="right" vertical="center"/>
    </xf>
    <xf numFmtId="177" fontId="11" fillId="80" borderId="168" xfId="0" applyNumberFormat="1" applyFont="1" applyFill="1" applyBorder="1" applyAlignment="1">
      <alignment horizontal="right" vertical="center"/>
    </xf>
    <xf numFmtId="177" fontId="11" fillId="80" borderId="169" xfId="0" applyNumberFormat="1" applyFont="1" applyFill="1" applyBorder="1" applyAlignment="1">
      <alignment horizontal="right" vertical="center"/>
    </xf>
    <xf numFmtId="177" fontId="81" fillId="2" borderId="170" xfId="0" applyNumberFormat="1" applyFont="1" applyFill="1" applyBorder="1" applyAlignment="1">
      <alignment horizontal="right" vertical="center"/>
    </xf>
    <xf numFmtId="184" fontId="81" fillId="2" borderId="170" xfId="0" applyNumberFormat="1" applyFont="1" applyFill="1" applyBorder="1" applyAlignment="1">
      <alignment horizontal="right" vertical="center"/>
    </xf>
    <xf numFmtId="184" fontId="81" fillId="2" borderId="168" xfId="0" applyNumberFormat="1" applyFont="1" applyFill="1" applyBorder="1" applyAlignment="1">
      <alignment horizontal="right" vertical="center"/>
    </xf>
    <xf numFmtId="177" fontId="11" fillId="2" borderId="169" xfId="0" applyNumberFormat="1" applyFont="1" applyFill="1" applyBorder="1" applyAlignment="1">
      <alignment horizontal="center" vertical="center"/>
    </xf>
    <xf numFmtId="186" fontId="11" fillId="2" borderId="168" xfId="0" applyNumberFormat="1" applyFont="1" applyFill="1" applyBorder="1" applyAlignment="1">
      <alignment horizontal="right" vertical="center"/>
    </xf>
    <xf numFmtId="178" fontId="11" fillId="0" borderId="168" xfId="0" applyNumberFormat="1" applyFont="1" applyBorder="1" applyAlignment="1" applyProtection="1">
      <alignment horizontal="right" vertical="center"/>
      <protection locked="0"/>
    </xf>
    <xf numFmtId="178" fontId="11" fillId="2" borderId="170" xfId="0" applyNumberFormat="1" applyFont="1" applyFill="1" applyBorder="1" applyAlignment="1" applyProtection="1">
      <alignment horizontal="right" vertical="center"/>
      <protection locked="0"/>
    </xf>
    <xf numFmtId="178" fontId="11" fillId="2" borderId="168" xfId="0" applyNumberFormat="1" applyFont="1" applyFill="1" applyBorder="1" applyAlignment="1" applyProtection="1">
      <alignment horizontal="right" vertical="center"/>
      <protection locked="0"/>
    </xf>
    <xf numFmtId="178" fontId="11" fillId="2" borderId="169" xfId="0" applyNumberFormat="1" applyFont="1" applyFill="1" applyBorder="1" applyAlignment="1" applyProtection="1">
      <alignment horizontal="right" vertical="center"/>
      <protection locked="0"/>
    </xf>
    <xf numFmtId="177" fontId="11" fillId="0" borderId="168" xfId="0" applyNumberFormat="1" applyFont="1" applyBorder="1" applyAlignment="1" applyProtection="1">
      <alignment horizontal="right" vertical="center"/>
      <protection locked="0"/>
    </xf>
    <xf numFmtId="178" fontId="11" fillId="0" borderId="169" xfId="0" applyNumberFormat="1" applyFont="1" applyBorder="1" applyAlignment="1" applyProtection="1">
      <alignment horizontal="right" vertical="center"/>
      <protection locked="0"/>
    </xf>
    <xf numFmtId="177" fontId="11" fillId="0" borderId="170" xfId="0" applyNumberFormat="1" applyFont="1" applyBorder="1" applyAlignment="1" applyProtection="1">
      <alignment horizontal="right" vertical="center"/>
      <protection locked="0"/>
    </xf>
    <xf numFmtId="177" fontId="11" fillId="2" borderId="168" xfId="0" applyNumberFormat="1" applyFont="1" applyFill="1" applyBorder="1" applyAlignment="1" applyProtection="1">
      <alignment horizontal="right" vertical="center"/>
      <protection locked="0"/>
    </xf>
    <xf numFmtId="177" fontId="11" fillId="2" borderId="168" xfId="0" applyNumberFormat="1" applyFont="1" applyFill="1" applyBorder="1" applyAlignment="1">
      <alignment horizontal="right" vertical="center" shrinkToFit="1"/>
    </xf>
    <xf numFmtId="178" fontId="11" fillId="2" borderId="169" xfId="0" applyNumberFormat="1" applyFont="1" applyFill="1" applyBorder="1" applyAlignment="1">
      <alignment horizontal="right" vertical="center" shrinkToFit="1"/>
    </xf>
    <xf numFmtId="178" fontId="11" fillId="2" borderId="168" xfId="0" applyNumberFormat="1" applyFont="1" applyFill="1" applyBorder="1" applyAlignment="1">
      <alignment horizontal="right" vertical="center" shrinkToFit="1"/>
    </xf>
    <xf numFmtId="178" fontId="11" fillId="2" borderId="171" xfId="0" applyNumberFormat="1" applyFont="1" applyFill="1" applyBorder="1" applyAlignment="1">
      <alignment horizontal="right" vertical="center"/>
    </xf>
    <xf numFmtId="178" fontId="81" fillId="81" borderId="168" xfId="0" applyNumberFormat="1" applyFont="1" applyFill="1" applyBorder="1" applyAlignment="1" applyProtection="1">
      <alignment horizontal="right" vertical="center"/>
      <protection locked="0"/>
    </xf>
    <xf numFmtId="178" fontId="81" fillId="81" borderId="170" xfId="0" applyNumberFormat="1" applyFont="1" applyFill="1" applyBorder="1" applyAlignment="1" applyProtection="1">
      <alignment horizontal="right" vertical="center"/>
      <protection locked="0"/>
    </xf>
    <xf numFmtId="177" fontId="81" fillId="81" borderId="168" xfId="0" applyNumberFormat="1" applyFont="1" applyFill="1" applyBorder="1" applyAlignment="1" applyProtection="1">
      <alignment horizontal="right" vertical="center"/>
      <protection locked="0"/>
    </xf>
    <xf numFmtId="178" fontId="81" fillId="81" borderId="169" xfId="0" applyNumberFormat="1" applyFont="1" applyFill="1" applyBorder="1" applyAlignment="1" applyProtection="1">
      <alignment horizontal="right" vertical="center"/>
      <protection locked="0"/>
    </xf>
    <xf numFmtId="177" fontId="81" fillId="81" borderId="170" xfId="0" applyNumberFormat="1" applyFont="1" applyFill="1" applyBorder="1" applyAlignment="1" applyProtection="1">
      <alignment horizontal="right" vertical="center"/>
      <protection locked="0"/>
    </xf>
    <xf numFmtId="180" fontId="81" fillId="81" borderId="170" xfId="0" applyNumberFormat="1" applyFont="1" applyFill="1" applyBorder="1" applyAlignment="1" applyProtection="1">
      <alignment horizontal="right" vertical="center"/>
      <protection locked="0"/>
    </xf>
    <xf numFmtId="177" fontId="81" fillId="81" borderId="169" xfId="0" applyNumberFormat="1" applyFont="1" applyFill="1" applyBorder="1" applyAlignment="1">
      <alignment horizontal="right" vertical="center"/>
    </xf>
    <xf numFmtId="0" fontId="81" fillId="81" borderId="168" xfId="0" applyFont="1" applyFill="1" applyBorder="1" applyAlignment="1" applyProtection="1">
      <alignment horizontal="right" vertical="center"/>
      <protection locked="0"/>
    </xf>
    <xf numFmtId="180" fontId="81" fillId="81" borderId="168" xfId="0" applyNumberFormat="1" applyFont="1" applyFill="1" applyBorder="1" applyAlignment="1" applyProtection="1">
      <alignment horizontal="right" vertical="center"/>
      <protection locked="0"/>
    </xf>
    <xf numFmtId="177" fontId="81" fillId="5" borderId="168" xfId="0" applyNumberFormat="1" applyFont="1" applyFill="1" applyBorder="1" applyAlignment="1">
      <alignment horizontal="right" vertical="center"/>
    </xf>
    <xf numFmtId="177" fontId="81" fillId="5" borderId="169" xfId="0" applyNumberFormat="1" applyFont="1" applyFill="1" applyBorder="1" applyAlignment="1">
      <alignment horizontal="right" vertical="center"/>
    </xf>
    <xf numFmtId="178" fontId="81" fillId="5" borderId="169" xfId="0" applyNumberFormat="1" applyFont="1" applyFill="1" applyBorder="1" applyAlignment="1">
      <alignment horizontal="right" vertical="center"/>
    </xf>
    <xf numFmtId="177" fontId="11" fillId="5" borderId="168" xfId="0" applyNumberFormat="1" applyFont="1" applyFill="1" applyBorder="1" applyAlignment="1">
      <alignment horizontal="right" vertical="center"/>
    </xf>
    <xf numFmtId="178" fontId="11" fillId="5" borderId="170" xfId="0" applyNumberFormat="1" applyFont="1" applyFill="1" applyBorder="1" applyAlignment="1">
      <alignment horizontal="right" vertical="center"/>
    </xf>
    <xf numFmtId="177" fontId="82" fillId="5" borderId="168" xfId="0" applyNumberFormat="1" applyFont="1" applyFill="1" applyBorder="1" applyAlignment="1">
      <alignment horizontal="right" vertical="center"/>
    </xf>
    <xf numFmtId="178" fontId="11" fillId="5" borderId="169" xfId="0" applyNumberFormat="1" applyFont="1" applyFill="1" applyBorder="1" applyAlignment="1">
      <alignment horizontal="right" vertical="center"/>
    </xf>
    <xf numFmtId="178" fontId="11" fillId="5" borderId="168" xfId="0" applyNumberFormat="1" applyFont="1" applyFill="1" applyBorder="1" applyAlignment="1">
      <alignment horizontal="right" vertical="center"/>
    </xf>
    <xf numFmtId="178" fontId="81" fillId="5" borderId="168" xfId="0" applyNumberFormat="1" applyFont="1" applyFill="1" applyBorder="1" applyAlignment="1" applyProtection="1">
      <alignment horizontal="right" vertical="center"/>
      <protection locked="0"/>
    </xf>
    <xf numFmtId="177" fontId="81" fillId="5" borderId="168" xfId="0" applyNumberFormat="1" applyFont="1" applyFill="1" applyBorder="1" applyAlignment="1" applyProtection="1">
      <alignment horizontal="right" vertical="center"/>
      <protection locked="0"/>
    </xf>
    <xf numFmtId="177" fontId="81" fillId="5" borderId="169" xfId="0" applyNumberFormat="1" applyFont="1" applyFill="1" applyBorder="1" applyAlignment="1" applyProtection="1">
      <alignment horizontal="right" vertical="center"/>
      <protection locked="0"/>
    </xf>
    <xf numFmtId="177" fontId="81" fillId="5" borderId="168" xfId="136" applyNumberFormat="1" applyFont="1" applyFill="1" applyBorder="1" applyAlignment="1">
      <alignment horizontal="right" vertical="center"/>
    </xf>
    <xf numFmtId="178" fontId="81" fillId="81" borderId="168" xfId="110" applyNumberFormat="1" applyFont="1" applyFill="1" applyBorder="1" applyAlignment="1">
      <alignment horizontal="right" vertical="center"/>
    </xf>
    <xf numFmtId="177" fontId="81" fillId="5" borderId="170" xfId="136" applyNumberFormat="1" applyFont="1" applyFill="1" applyBorder="1" applyAlignment="1">
      <alignment horizontal="right" vertical="center"/>
    </xf>
    <xf numFmtId="178" fontId="81" fillId="81" borderId="170" xfId="110" applyNumberFormat="1" applyFont="1" applyFill="1" applyBorder="1" applyAlignment="1">
      <alignment horizontal="right" vertical="center"/>
    </xf>
    <xf numFmtId="177" fontId="81" fillId="81" borderId="169" xfId="136" applyNumberFormat="1" applyFont="1" applyFill="1" applyBorder="1" applyAlignment="1">
      <alignment horizontal="right" vertical="center"/>
    </xf>
    <xf numFmtId="178" fontId="81" fillId="81" borderId="168" xfId="136" applyNumberFormat="1" applyFont="1" applyFill="1" applyBorder="1" applyAlignment="1">
      <alignment horizontal="right" vertical="center"/>
    </xf>
    <xf numFmtId="177" fontId="81" fillId="81" borderId="168" xfId="136" applyNumberFormat="1" applyFont="1" applyFill="1" applyBorder="1" applyAlignment="1">
      <alignment horizontal="right" vertical="center"/>
    </xf>
    <xf numFmtId="177" fontId="76" fillId="5" borderId="168" xfId="0" applyNumberFormat="1" applyFont="1" applyFill="1" applyBorder="1" applyAlignment="1">
      <alignment horizontal="right" vertical="center"/>
    </xf>
    <xf numFmtId="177" fontId="76" fillId="5" borderId="168" xfId="0" quotePrefix="1" applyNumberFormat="1" applyFont="1" applyFill="1" applyBorder="1" applyAlignment="1">
      <alignment horizontal="right" vertical="center"/>
    </xf>
    <xf numFmtId="177" fontId="76" fillId="5" borderId="170" xfId="0" applyNumberFormat="1" applyFont="1" applyFill="1" applyBorder="1" applyAlignment="1">
      <alignment horizontal="right" vertical="center"/>
    </xf>
    <xf numFmtId="178" fontId="76" fillId="5" borderId="169" xfId="0" applyNumberFormat="1" applyFont="1" applyFill="1" applyBorder="1" applyAlignment="1">
      <alignment horizontal="right" vertical="center"/>
    </xf>
    <xf numFmtId="177" fontId="81" fillId="5" borderId="170" xfId="0" applyNumberFormat="1" applyFont="1" applyFill="1" applyBorder="1" applyAlignment="1">
      <alignment horizontal="right" vertical="center"/>
    </xf>
    <xf numFmtId="178" fontId="81" fillId="5" borderId="168" xfId="0" applyNumberFormat="1" applyFont="1" applyFill="1" applyBorder="1" applyAlignment="1">
      <alignment horizontal="right" vertical="center"/>
    </xf>
    <xf numFmtId="178" fontId="81" fillId="5" borderId="170" xfId="0" applyNumberFormat="1" applyFont="1" applyFill="1" applyBorder="1" applyAlignment="1" applyProtection="1">
      <alignment horizontal="right" vertical="center"/>
      <protection locked="0"/>
    </xf>
    <xf numFmtId="177" fontId="81" fillId="5" borderId="170" xfId="0" applyNumberFormat="1" applyFont="1" applyFill="1" applyBorder="1" applyAlignment="1" applyProtection="1">
      <alignment horizontal="right" vertical="center"/>
      <protection locked="0"/>
    </xf>
    <xf numFmtId="38" fontId="81" fillId="81" borderId="168" xfId="0" applyNumberFormat="1" applyFont="1" applyFill="1" applyBorder="1" applyAlignment="1" applyProtection="1">
      <alignment horizontal="right" vertical="center"/>
      <protection locked="0"/>
    </xf>
    <xf numFmtId="178" fontId="81" fillId="5" borderId="169" xfId="0" applyNumberFormat="1" applyFont="1" applyFill="1" applyBorder="1" applyAlignment="1" applyProtection="1">
      <alignment horizontal="right" vertical="center"/>
      <protection locked="0"/>
    </xf>
    <xf numFmtId="177" fontId="11" fillId="5" borderId="170" xfId="0" applyNumberFormat="1" applyFont="1" applyFill="1" applyBorder="1" applyAlignment="1">
      <alignment horizontal="right" vertical="center"/>
    </xf>
    <xf numFmtId="177" fontId="11" fillId="5" borderId="169" xfId="0" applyNumberFormat="1" applyFont="1" applyFill="1" applyBorder="1" applyAlignment="1">
      <alignment horizontal="right" vertical="center"/>
    </xf>
    <xf numFmtId="191" fontId="11" fillId="5" borderId="168" xfId="0" applyNumberFormat="1" applyFont="1" applyFill="1" applyBorder="1" applyAlignment="1">
      <alignment horizontal="right" vertical="center"/>
    </xf>
    <xf numFmtId="177" fontId="11" fillId="81" borderId="168" xfId="0" applyNumberFormat="1" applyFont="1" applyFill="1" applyBorder="1" applyAlignment="1">
      <alignment horizontal="right" vertical="center"/>
    </xf>
    <xf numFmtId="177" fontId="11" fillId="81" borderId="169" xfId="0" applyNumberFormat="1" applyFont="1" applyFill="1" applyBorder="1" applyAlignment="1">
      <alignment horizontal="right" vertical="center"/>
    </xf>
    <xf numFmtId="184" fontId="81" fillId="81" borderId="170" xfId="0" applyNumberFormat="1" applyFont="1" applyFill="1" applyBorder="1" applyAlignment="1">
      <alignment horizontal="right" vertical="center"/>
    </xf>
    <xf numFmtId="177" fontId="11" fillId="5" borderId="169" xfId="0" applyNumberFormat="1" applyFont="1" applyFill="1" applyBorder="1" applyAlignment="1">
      <alignment horizontal="center" vertical="center"/>
    </xf>
    <xf numFmtId="186" fontId="11" fillId="5" borderId="168" xfId="0" applyNumberFormat="1" applyFont="1" applyFill="1" applyBorder="1" applyAlignment="1">
      <alignment horizontal="right" vertical="center"/>
    </xf>
    <xf numFmtId="178" fontId="11" fillId="5" borderId="168" xfId="0" applyNumberFormat="1" applyFont="1" applyFill="1" applyBorder="1" applyAlignment="1" applyProtection="1">
      <alignment horizontal="right" vertical="center"/>
      <protection locked="0"/>
    </xf>
    <xf numFmtId="178" fontId="11" fillId="5" borderId="170" xfId="0" applyNumberFormat="1" applyFont="1" applyFill="1" applyBorder="1" applyAlignment="1" applyProtection="1">
      <alignment horizontal="right" vertical="center"/>
      <protection locked="0"/>
    </xf>
    <xf numFmtId="178" fontId="11" fillId="5" borderId="169" xfId="0" applyNumberFormat="1" applyFont="1" applyFill="1" applyBorder="1" applyAlignment="1" applyProtection="1">
      <alignment horizontal="right" vertical="center"/>
      <protection locked="0"/>
    </xf>
    <xf numFmtId="177" fontId="11" fillId="5" borderId="168" xfId="0" applyNumberFormat="1" applyFont="1" applyFill="1" applyBorder="1" applyAlignment="1" applyProtection="1">
      <alignment horizontal="right" vertical="center"/>
      <protection locked="0"/>
    </xf>
    <xf numFmtId="49" fontId="11" fillId="5" borderId="168" xfId="0" quotePrefix="1" applyNumberFormat="1" applyFont="1" applyFill="1" applyBorder="1" applyAlignment="1" applyProtection="1">
      <alignment horizontal="right" vertical="center"/>
      <protection locked="0"/>
    </xf>
    <xf numFmtId="177" fontId="11" fillId="5" borderId="168" xfId="0" quotePrefix="1" applyNumberFormat="1" applyFont="1" applyFill="1" applyBorder="1" applyAlignment="1">
      <alignment horizontal="right" vertical="center"/>
    </xf>
    <xf numFmtId="178" fontId="11" fillId="81" borderId="168" xfId="0" applyNumberFormat="1" applyFont="1" applyFill="1" applyBorder="1" applyAlignment="1">
      <alignment horizontal="right" vertical="center"/>
    </xf>
    <xf numFmtId="187" fontId="11" fillId="5" borderId="169" xfId="110" quotePrefix="1" applyNumberFormat="1" applyFont="1" applyFill="1" applyBorder="1" applyAlignment="1">
      <alignment horizontal="right" vertical="center"/>
    </xf>
    <xf numFmtId="178" fontId="11" fillId="5" borderId="168" xfId="0" applyNumberFormat="1" applyFont="1" applyFill="1" applyBorder="1" applyAlignment="1">
      <alignment horizontal="right" vertical="center" shrinkToFit="1"/>
    </xf>
    <xf numFmtId="177" fontId="11" fillId="5" borderId="168" xfId="0" applyNumberFormat="1" applyFont="1" applyFill="1" applyBorder="1" applyAlignment="1">
      <alignment horizontal="right" vertical="center" shrinkToFit="1"/>
    </xf>
    <xf numFmtId="178" fontId="11" fillId="5" borderId="169" xfId="0" applyNumberFormat="1" applyFont="1" applyFill="1" applyBorder="1" applyAlignment="1">
      <alignment horizontal="right" vertical="center" shrinkToFit="1"/>
    </xf>
    <xf numFmtId="178" fontId="11" fillId="5" borderId="171" xfId="0" applyNumberFormat="1" applyFont="1" applyFill="1" applyBorder="1" applyAlignment="1">
      <alignment horizontal="right" vertical="center"/>
    </xf>
    <xf numFmtId="178" fontId="11" fillId="0" borderId="170" xfId="0" applyNumberFormat="1" applyFont="1" applyBorder="1" applyAlignment="1" applyProtection="1">
      <alignment horizontal="right" vertical="center"/>
      <protection locked="0"/>
    </xf>
    <xf numFmtId="180" fontId="11" fillId="0" borderId="170" xfId="0" applyNumberFormat="1" applyFont="1" applyBorder="1" applyAlignment="1" applyProtection="1">
      <alignment horizontal="right" vertical="center"/>
      <protection locked="0"/>
    </xf>
    <xf numFmtId="178" fontId="81" fillId="80" borderId="169" xfId="0" applyNumberFormat="1" applyFont="1" applyFill="1" applyBorder="1" applyAlignment="1">
      <alignment horizontal="right" vertical="center"/>
    </xf>
    <xf numFmtId="177" fontId="81" fillId="80" borderId="168" xfId="0" applyNumberFormat="1" applyFont="1" applyFill="1" applyBorder="1" applyAlignment="1" applyProtection="1">
      <alignment horizontal="right" vertical="center"/>
      <protection locked="0"/>
    </xf>
    <xf numFmtId="177" fontId="81" fillId="80" borderId="169" xfId="0" applyNumberFormat="1" applyFont="1" applyFill="1" applyBorder="1" applyAlignment="1" applyProtection="1">
      <alignment horizontal="right" vertical="center"/>
      <protection locked="0"/>
    </xf>
    <xf numFmtId="177" fontId="81" fillId="80" borderId="168" xfId="136" applyNumberFormat="1" applyFont="1" applyFill="1" applyBorder="1" applyAlignment="1">
      <alignment horizontal="right" vertical="center"/>
    </xf>
    <xf numFmtId="178" fontId="81" fillId="80" borderId="168" xfId="136" applyNumberFormat="1" applyFont="1" applyFill="1" applyBorder="1" applyAlignment="1">
      <alignment horizontal="right" vertical="center"/>
    </xf>
    <xf numFmtId="177" fontId="81" fillId="0" borderId="170" xfId="136" applyNumberFormat="1" applyFont="1" applyBorder="1" applyAlignment="1">
      <alignment horizontal="right" vertical="center"/>
    </xf>
    <xf numFmtId="178" fontId="81" fillId="0" borderId="170" xfId="136" applyNumberFormat="1" applyFont="1" applyBorder="1" applyAlignment="1">
      <alignment horizontal="right" vertical="center"/>
    </xf>
    <xf numFmtId="179" fontId="81" fillId="80" borderId="168" xfId="136" applyNumberFormat="1" applyFont="1" applyFill="1" applyBorder="1" applyAlignment="1">
      <alignment horizontal="right" vertical="center"/>
    </xf>
    <xf numFmtId="177" fontId="81" fillId="80" borderId="170" xfId="136" applyNumberFormat="1" applyFont="1" applyFill="1" applyBorder="1" applyAlignment="1">
      <alignment horizontal="right" vertical="center"/>
    </xf>
    <xf numFmtId="177" fontId="81" fillId="80" borderId="169" xfId="136" applyNumberFormat="1" applyFont="1" applyFill="1" applyBorder="1" applyAlignment="1">
      <alignment horizontal="right" vertical="center"/>
    </xf>
    <xf numFmtId="177" fontId="76" fillId="2" borderId="168" xfId="0" applyNumberFormat="1" applyFont="1" applyFill="1" applyBorder="1" applyAlignment="1">
      <alignment horizontal="right" vertical="center"/>
    </xf>
    <xf numFmtId="177" fontId="76" fillId="2" borderId="170" xfId="0" applyNumberFormat="1" applyFont="1" applyFill="1" applyBorder="1" applyAlignment="1">
      <alignment horizontal="right" vertical="center"/>
    </xf>
    <xf numFmtId="178" fontId="76" fillId="2" borderId="169" xfId="0" applyNumberFormat="1" applyFont="1" applyFill="1" applyBorder="1" applyAlignment="1">
      <alignment horizontal="right" vertical="center"/>
    </xf>
    <xf numFmtId="0" fontId="81" fillId="2" borderId="168" xfId="95" applyNumberFormat="1" applyFont="1" applyFill="1" applyBorder="1" applyAlignment="1">
      <alignment horizontal="right" vertical="center"/>
    </xf>
    <xf numFmtId="178" fontId="81" fillId="80" borderId="170" xfId="0" applyNumberFormat="1" applyFont="1" applyFill="1" applyBorder="1" applyAlignment="1" applyProtection="1">
      <alignment horizontal="right" vertical="center"/>
      <protection locked="0"/>
    </xf>
    <xf numFmtId="0" fontId="81" fillId="0" borderId="170" xfId="0" applyFont="1" applyBorder="1" applyAlignment="1" applyProtection="1">
      <alignment horizontal="right" vertical="center"/>
      <protection locked="0"/>
    </xf>
    <xf numFmtId="177" fontId="81" fillId="0" borderId="172" xfId="0" applyNumberFormat="1" applyFont="1" applyBorder="1" applyAlignment="1" applyProtection="1">
      <alignment horizontal="right" vertical="center" wrapText="1"/>
      <protection locked="0"/>
    </xf>
    <xf numFmtId="38" fontId="81" fillId="0" borderId="168" xfId="0" applyNumberFormat="1" applyFont="1" applyBorder="1" applyAlignment="1" applyProtection="1">
      <alignment horizontal="right" vertical="center"/>
      <protection locked="0"/>
    </xf>
    <xf numFmtId="177" fontId="81" fillId="0" borderId="159" xfId="0" applyNumberFormat="1" applyFont="1" applyBorder="1" applyAlignment="1" applyProtection="1">
      <alignment horizontal="right" vertical="center" wrapText="1"/>
      <protection locked="0"/>
    </xf>
    <xf numFmtId="177" fontId="81" fillId="0" borderId="160" xfId="0" applyNumberFormat="1" applyFont="1" applyBorder="1" applyAlignment="1" applyProtection="1">
      <alignment horizontal="right" vertical="center" wrapText="1"/>
      <protection locked="0"/>
    </xf>
    <xf numFmtId="178" fontId="81" fillId="80" borderId="159" xfId="0" applyNumberFormat="1" applyFont="1" applyFill="1" applyBorder="1" applyAlignment="1" applyProtection="1">
      <alignment horizontal="right" vertical="center" wrapText="1"/>
      <protection locked="0"/>
    </xf>
    <xf numFmtId="177" fontId="81" fillId="80" borderId="159" xfId="0" applyNumberFormat="1" applyFont="1" applyFill="1" applyBorder="1" applyAlignment="1" applyProtection="1">
      <alignment horizontal="right" vertical="center" wrapText="1"/>
      <protection locked="0"/>
    </xf>
    <xf numFmtId="191" fontId="11" fillId="2" borderId="164" xfId="0" applyNumberFormat="1" applyFont="1" applyFill="1" applyBorder="1" applyAlignment="1">
      <alignment horizontal="right" vertical="center"/>
    </xf>
    <xf numFmtId="184" fontId="81" fillId="2" borderId="165" xfId="0" applyNumberFormat="1" applyFont="1" applyFill="1" applyBorder="1" applyAlignment="1">
      <alignment horizontal="right" vertical="center"/>
    </xf>
    <xf numFmtId="177" fontId="0" fillId="2" borderId="165" xfId="0" applyNumberFormat="1" applyFill="1" applyBorder="1" applyAlignment="1">
      <alignment horizontal="right" vertical="center"/>
    </xf>
    <xf numFmtId="177" fontId="11" fillId="2" borderId="164" xfId="0" applyNumberFormat="1" applyFont="1" applyFill="1" applyBorder="1" applyAlignment="1">
      <alignment horizontal="right" vertical="center" shrinkToFit="1"/>
    </xf>
    <xf numFmtId="178" fontId="11" fillId="2" borderId="164" xfId="0" applyNumberFormat="1" applyFont="1" applyFill="1" applyBorder="1" applyAlignment="1">
      <alignment horizontal="right" vertical="center" shrinkToFit="1"/>
    </xf>
    <xf numFmtId="178" fontId="11" fillId="2" borderId="167" xfId="0" applyNumberFormat="1" applyFont="1" applyFill="1" applyBorder="1" applyAlignment="1">
      <alignment horizontal="right" vertical="center"/>
    </xf>
    <xf numFmtId="177" fontId="81" fillId="81" borderId="164" xfId="0" applyNumberFormat="1" applyFont="1" applyFill="1" applyBorder="1" applyAlignment="1" applyProtection="1">
      <alignment horizontal="right" vertical="center" shrinkToFit="1"/>
      <protection locked="0"/>
    </xf>
    <xf numFmtId="177" fontId="81" fillId="81" borderId="166" xfId="0" applyNumberFormat="1" applyFont="1" applyFill="1" applyBorder="1" applyAlignment="1" applyProtection="1">
      <alignment horizontal="right" vertical="center" shrinkToFit="1"/>
      <protection locked="0"/>
    </xf>
    <xf numFmtId="177" fontId="81" fillId="5" borderId="159" xfId="0" applyNumberFormat="1" applyFont="1" applyFill="1" applyBorder="1" applyAlignment="1">
      <alignment horizontal="right" vertical="center" wrapText="1"/>
    </xf>
    <xf numFmtId="178" fontId="81" fillId="5" borderId="159" xfId="0" applyNumberFormat="1" applyFont="1" applyFill="1" applyBorder="1" applyAlignment="1">
      <alignment horizontal="right" vertical="center" wrapText="1"/>
    </xf>
    <xf numFmtId="0" fontId="81" fillId="5" borderId="164" xfId="0" applyFont="1" applyFill="1" applyBorder="1" applyAlignment="1" applyProtection="1">
      <alignment horizontal="right" vertical="center"/>
      <protection locked="0"/>
    </xf>
    <xf numFmtId="178" fontId="81" fillId="5" borderId="165" xfId="0" applyNumberFormat="1" applyFont="1" applyFill="1" applyBorder="1" applyAlignment="1" applyProtection="1">
      <alignment horizontal="right" vertical="center" wrapText="1"/>
      <protection locked="0"/>
    </xf>
    <xf numFmtId="179" fontId="11" fillId="5" borderId="164" xfId="136" applyNumberFormat="1" applyFont="1" applyFill="1" applyBorder="1" applyAlignment="1">
      <alignment horizontal="right" vertical="center"/>
    </xf>
    <xf numFmtId="178" fontId="11" fillId="5" borderId="164" xfId="0" quotePrefix="1" applyNumberFormat="1" applyFont="1" applyFill="1" applyBorder="1" applyAlignment="1" applyProtection="1">
      <alignment horizontal="right" vertical="center"/>
      <protection locked="0"/>
    </xf>
    <xf numFmtId="177" fontId="11" fillId="5" borderId="164" xfId="0" quotePrefix="1" applyNumberFormat="1" applyFont="1" applyFill="1" applyBorder="1" applyAlignment="1" applyProtection="1">
      <alignment horizontal="right" vertical="center"/>
      <protection locked="0"/>
    </xf>
    <xf numFmtId="179" fontId="11" fillId="81" borderId="164" xfId="136" applyNumberFormat="1" applyFont="1" applyFill="1" applyBorder="1" applyAlignment="1">
      <alignment horizontal="right" vertical="center"/>
    </xf>
    <xf numFmtId="178" fontId="11" fillId="81" borderId="167" xfId="0" applyNumberFormat="1" applyFont="1" applyFill="1" applyBorder="1" applyAlignment="1">
      <alignment horizontal="right" vertical="center"/>
    </xf>
    <xf numFmtId="180" fontId="81" fillId="5" borderId="166" xfId="0" applyNumberFormat="1" applyFont="1" applyFill="1" applyBorder="1" applyAlignment="1">
      <alignment horizontal="right" vertical="center"/>
    </xf>
    <xf numFmtId="177" fontId="82" fillId="5" borderId="164" xfId="0" applyNumberFormat="1" applyFont="1" applyFill="1" applyBorder="1" applyAlignment="1">
      <alignment horizontal="right" vertical="center" shrinkToFit="1"/>
    </xf>
    <xf numFmtId="177" fontId="11" fillId="5" borderId="164" xfId="0" quotePrefix="1" applyNumberFormat="1" applyFont="1" applyFill="1" applyBorder="1" applyAlignment="1">
      <alignment horizontal="right" vertical="center"/>
    </xf>
    <xf numFmtId="177" fontId="11" fillId="5" borderId="165" xfId="0" quotePrefix="1" applyNumberFormat="1" applyFont="1" applyFill="1" applyBorder="1" applyAlignment="1">
      <alignment horizontal="right" vertical="center"/>
    </xf>
    <xf numFmtId="177" fontId="11" fillId="97" borderId="47" xfId="0" applyNumberFormat="1" applyFont="1" applyFill="1" applyBorder="1" applyAlignment="1">
      <alignment horizontal="right" vertical="center"/>
    </xf>
    <xf numFmtId="177" fontId="11" fillId="97" borderId="0" xfId="0" applyNumberFormat="1" applyFont="1" applyFill="1" applyAlignment="1">
      <alignment horizontal="right" vertical="center"/>
    </xf>
    <xf numFmtId="177" fontId="11" fillId="97" borderId="165" xfId="0" applyNumberFormat="1" applyFont="1" applyFill="1" applyBorder="1" applyAlignment="1">
      <alignment horizontal="right" vertical="center"/>
    </xf>
    <xf numFmtId="184" fontId="11" fillId="97" borderId="165" xfId="0" applyNumberFormat="1" applyFont="1" applyFill="1" applyBorder="1" applyAlignment="1">
      <alignment horizontal="right" vertical="center"/>
    </xf>
    <xf numFmtId="177" fontId="11" fillId="5" borderId="165" xfId="0" applyNumberFormat="1" applyFont="1" applyFill="1" applyBorder="1" applyAlignment="1" applyProtection="1">
      <alignment horizontal="right" vertical="center"/>
      <protection locked="0"/>
    </xf>
    <xf numFmtId="177" fontId="81" fillId="2" borderId="166" xfId="0" applyNumberFormat="1" applyFont="1" applyFill="1" applyBorder="1" applyAlignment="1" applyProtection="1">
      <alignment horizontal="right" vertical="center"/>
      <protection locked="0"/>
    </xf>
    <xf numFmtId="187" fontId="81" fillId="81" borderId="164" xfId="110" applyNumberFormat="1" applyFont="1" applyFill="1" applyBorder="1" applyAlignment="1" applyProtection="1">
      <alignment horizontal="right" vertical="center"/>
      <protection locked="0"/>
    </xf>
    <xf numFmtId="177" fontId="11" fillId="5" borderId="51" xfId="0" applyNumberFormat="1" applyFont="1" applyFill="1" applyBorder="1" applyAlignment="1">
      <alignment horizontal="right" vertical="center" wrapText="1"/>
    </xf>
    <xf numFmtId="177" fontId="11" fillId="5" borderId="164" xfId="0" applyNumberFormat="1" applyFont="1" applyFill="1" applyBorder="1" applyAlignment="1">
      <alignment horizontal="right" vertical="center" wrapText="1"/>
    </xf>
    <xf numFmtId="177" fontId="11" fillId="5" borderId="166" xfId="0" applyNumberFormat="1" applyFont="1" applyFill="1" applyBorder="1" applyAlignment="1">
      <alignment horizontal="right" vertical="center" wrapText="1"/>
    </xf>
    <xf numFmtId="178" fontId="11" fillId="81" borderId="161" xfId="0" applyNumberFormat="1" applyFont="1" applyFill="1" applyBorder="1" applyAlignment="1">
      <alignment horizontal="right" vertical="center" wrapText="1"/>
    </xf>
    <xf numFmtId="178" fontId="11" fillId="81" borderId="4" xfId="0" applyNumberFormat="1" applyFont="1" applyFill="1" applyBorder="1" applyAlignment="1">
      <alignment horizontal="right" vertical="center" wrapText="1"/>
    </xf>
    <xf numFmtId="178" fontId="11" fillId="81" borderId="160" xfId="0" applyNumberFormat="1" applyFont="1" applyFill="1" applyBorder="1" applyAlignment="1">
      <alignment horizontal="right" vertical="center" wrapText="1"/>
    </xf>
    <xf numFmtId="178" fontId="11" fillId="81" borderId="166" xfId="0" applyNumberFormat="1" applyFont="1" applyFill="1" applyBorder="1" applyAlignment="1">
      <alignment horizontal="right" vertical="center" wrapText="1"/>
    </xf>
    <xf numFmtId="177" fontId="81" fillId="5" borderId="161" xfId="0" applyNumberFormat="1" applyFont="1" applyFill="1" applyBorder="1" applyAlignment="1">
      <alignment horizontal="right" vertical="center" wrapText="1"/>
    </xf>
    <xf numFmtId="178" fontId="81" fillId="81" borderId="159" xfId="0" applyNumberFormat="1" applyFont="1" applyFill="1" applyBorder="1" applyAlignment="1">
      <alignment horizontal="right" vertical="center" wrapText="1"/>
    </xf>
    <xf numFmtId="177" fontId="81" fillId="81" borderId="159" xfId="0" applyNumberFormat="1" applyFont="1" applyFill="1" applyBorder="1" applyAlignment="1">
      <alignment horizontal="right" vertical="center" wrapText="1"/>
    </xf>
    <xf numFmtId="177" fontId="81" fillId="81" borderId="158" xfId="0" applyNumberFormat="1" applyFont="1" applyFill="1" applyBorder="1" applyAlignment="1">
      <alignment horizontal="right" vertical="center" wrapText="1"/>
    </xf>
    <xf numFmtId="177" fontId="76" fillId="5" borderId="159" xfId="0" applyNumberFormat="1" applyFont="1" applyFill="1" applyBorder="1" applyAlignment="1">
      <alignment horizontal="right" vertical="center" wrapText="1"/>
    </xf>
    <xf numFmtId="178" fontId="76" fillId="5" borderId="158" xfId="0" applyNumberFormat="1" applyFont="1" applyFill="1" applyBorder="1" applyAlignment="1">
      <alignment horizontal="right" vertical="center" wrapText="1"/>
    </xf>
    <xf numFmtId="180" fontId="81" fillId="0" borderId="4" xfId="0" applyNumberFormat="1" applyFont="1" applyBorder="1" applyAlignment="1" applyProtection="1">
      <alignment horizontal="right" vertical="center"/>
      <protection locked="0"/>
    </xf>
    <xf numFmtId="178" fontId="81" fillId="2" borderId="166" xfId="0" applyNumberFormat="1" applyFont="1" applyFill="1" applyBorder="1" applyAlignment="1">
      <alignment horizontal="right" vertical="center"/>
    </xf>
    <xf numFmtId="0" fontId="81" fillId="2" borderId="166" xfId="0" applyFont="1" applyFill="1" applyBorder="1" applyAlignment="1">
      <alignment horizontal="right" vertical="center"/>
    </xf>
    <xf numFmtId="178" fontId="81" fillId="80" borderId="165" xfId="0" applyNumberFormat="1" applyFont="1" applyFill="1" applyBorder="1" applyAlignment="1" applyProtection="1">
      <alignment horizontal="right" vertical="center"/>
      <protection locked="0"/>
    </xf>
    <xf numFmtId="187" fontId="81" fillId="81" borderId="4" xfId="110" applyNumberFormat="1" applyFont="1" applyFill="1" applyBorder="1" applyAlignment="1" applyProtection="1">
      <alignment horizontal="right" vertical="center"/>
      <protection locked="0"/>
    </xf>
    <xf numFmtId="177" fontId="81" fillId="5" borderId="173" xfId="0" applyNumberFormat="1" applyFont="1" applyFill="1" applyBorder="1" applyAlignment="1" applyProtection="1">
      <alignment horizontal="right" vertical="center"/>
      <protection locked="0"/>
    </xf>
    <xf numFmtId="177" fontId="81" fillId="81" borderId="173" xfId="0" applyNumberFormat="1" applyFont="1" applyFill="1" applyBorder="1" applyAlignment="1">
      <alignment horizontal="right" vertical="center"/>
    </xf>
    <xf numFmtId="177" fontId="81" fillId="5" borderId="173" xfId="0" applyNumberFormat="1" applyFont="1" applyFill="1" applyBorder="1" applyAlignment="1">
      <alignment horizontal="right" vertical="center"/>
    </xf>
    <xf numFmtId="177" fontId="81" fillId="81" borderId="174" xfId="0" applyNumberFormat="1" applyFont="1" applyFill="1" applyBorder="1" applyAlignment="1">
      <alignment horizontal="right" vertical="center"/>
    </xf>
    <xf numFmtId="177" fontId="81" fillId="5" borderId="175" xfId="0" applyNumberFormat="1" applyFont="1" applyFill="1" applyBorder="1" applyAlignment="1">
      <alignment horizontal="right" vertical="center"/>
    </xf>
    <xf numFmtId="177" fontId="81" fillId="5" borderId="174" xfId="0" applyNumberFormat="1" applyFont="1" applyFill="1" applyBorder="1" applyAlignment="1">
      <alignment horizontal="right" vertical="center"/>
    </xf>
    <xf numFmtId="178" fontId="81" fillId="5" borderId="173" xfId="0" applyNumberFormat="1" applyFont="1" applyFill="1" applyBorder="1" applyAlignment="1">
      <alignment horizontal="right" vertical="center"/>
    </xf>
    <xf numFmtId="178" fontId="81" fillId="5" borderId="173" xfId="0" applyNumberFormat="1" applyFont="1" applyFill="1" applyBorder="1" applyAlignment="1" applyProtection="1">
      <alignment horizontal="right" vertical="center"/>
      <protection locked="0"/>
    </xf>
    <xf numFmtId="178" fontId="81" fillId="81" borderId="174" xfId="0" applyNumberFormat="1" applyFont="1" applyFill="1" applyBorder="1" applyAlignment="1" applyProtection="1">
      <alignment horizontal="right" vertical="center"/>
      <protection locked="0"/>
    </xf>
    <xf numFmtId="177" fontId="81" fillId="5" borderId="174" xfId="0" applyNumberFormat="1" applyFont="1" applyFill="1" applyBorder="1" applyAlignment="1" applyProtection="1">
      <alignment horizontal="right" vertical="center"/>
      <protection locked="0"/>
    </xf>
    <xf numFmtId="177" fontId="81" fillId="5" borderId="175" xfId="0" applyNumberFormat="1" applyFont="1" applyFill="1" applyBorder="1" applyAlignment="1" applyProtection="1">
      <alignment horizontal="right" vertical="center"/>
      <protection locked="0"/>
    </xf>
    <xf numFmtId="38" fontId="81" fillId="5" borderId="173" xfId="0" applyNumberFormat="1" applyFont="1" applyFill="1" applyBorder="1" applyAlignment="1" applyProtection="1">
      <alignment horizontal="right" vertical="center"/>
      <protection locked="0"/>
    </xf>
    <xf numFmtId="178" fontId="81" fillId="5" borderId="175" xfId="0" applyNumberFormat="1" applyFont="1" applyFill="1" applyBorder="1" applyAlignment="1" applyProtection="1">
      <alignment horizontal="right" vertical="center"/>
      <protection locked="0"/>
    </xf>
    <xf numFmtId="178" fontId="81" fillId="5" borderId="174" xfId="0" applyNumberFormat="1" applyFont="1" applyFill="1" applyBorder="1" applyAlignment="1" applyProtection="1">
      <alignment horizontal="right" vertical="center"/>
      <protection locked="0"/>
    </xf>
    <xf numFmtId="177" fontId="11" fillId="81" borderId="175" xfId="0" applyNumberFormat="1" applyFont="1" applyFill="1" applyBorder="1" applyAlignment="1">
      <alignment horizontal="right" vertical="center"/>
    </xf>
    <xf numFmtId="177" fontId="11" fillId="81" borderId="173" xfId="0" applyNumberFormat="1" applyFont="1" applyFill="1" applyBorder="1" applyAlignment="1">
      <alignment horizontal="right" vertical="center"/>
    </xf>
    <xf numFmtId="177" fontId="11" fillId="81" borderId="174" xfId="0" applyNumberFormat="1" applyFont="1" applyFill="1" applyBorder="1" applyAlignment="1">
      <alignment horizontal="right" vertical="center"/>
    </xf>
    <xf numFmtId="191" fontId="11" fillId="81" borderId="173" xfId="0" applyNumberFormat="1" applyFont="1" applyFill="1" applyBorder="1" applyAlignment="1">
      <alignment horizontal="right" vertical="center"/>
    </xf>
    <xf numFmtId="184" fontId="81" fillId="81" borderId="174" xfId="0" applyNumberFormat="1" applyFont="1" applyFill="1" applyBorder="1" applyAlignment="1">
      <alignment horizontal="right" vertical="center"/>
    </xf>
    <xf numFmtId="184" fontId="81" fillId="81" borderId="173" xfId="0" applyNumberFormat="1" applyFont="1" applyFill="1" applyBorder="1" applyAlignment="1">
      <alignment horizontal="right" vertical="center"/>
    </xf>
    <xf numFmtId="177" fontId="81" fillId="81" borderId="175" xfId="0" applyNumberFormat="1" applyFont="1" applyFill="1" applyBorder="1" applyAlignment="1">
      <alignment horizontal="right" vertical="center"/>
    </xf>
    <xf numFmtId="0" fontId="56" fillId="0" borderId="0" xfId="0" applyFont="1">
      <alignment vertical="center"/>
    </xf>
    <xf numFmtId="177" fontId="11" fillId="81" borderId="173" xfId="0" quotePrefix="1" applyNumberFormat="1" applyFont="1" applyFill="1" applyBorder="1" applyAlignment="1">
      <alignment horizontal="right" vertical="center"/>
    </xf>
    <xf numFmtId="177" fontId="11" fillId="81" borderId="175" xfId="0" applyNumberFormat="1" applyFont="1" applyFill="1" applyBorder="1" applyAlignment="1">
      <alignment horizontal="center" vertical="center"/>
    </xf>
    <xf numFmtId="186" fontId="11" fillId="81" borderId="173" xfId="0" applyNumberFormat="1" applyFont="1" applyFill="1" applyBorder="1" applyAlignment="1">
      <alignment horizontal="right" vertical="center"/>
    </xf>
    <xf numFmtId="178" fontId="11" fillId="81" borderId="173" xfId="0" applyNumberFormat="1" applyFont="1" applyFill="1" applyBorder="1" applyAlignment="1">
      <alignment horizontal="right" vertical="center"/>
    </xf>
    <xf numFmtId="178" fontId="11" fillId="81" borderId="175" xfId="0" applyNumberFormat="1" applyFont="1" applyFill="1" applyBorder="1" applyAlignment="1">
      <alignment horizontal="right" vertical="center"/>
    </xf>
    <xf numFmtId="178" fontId="11" fillId="81" borderId="173" xfId="0" quotePrefix="1" applyNumberFormat="1" applyFont="1" applyFill="1" applyBorder="1" applyAlignment="1">
      <alignment horizontal="right" vertical="center"/>
    </xf>
    <xf numFmtId="178" fontId="11" fillId="81" borderId="173" xfId="0" applyNumberFormat="1" applyFont="1" applyFill="1" applyBorder="1" applyAlignment="1" applyProtection="1">
      <alignment horizontal="right" vertical="center"/>
      <protection locked="0"/>
    </xf>
    <xf numFmtId="178" fontId="11" fillId="81" borderId="174" xfId="0" applyNumberFormat="1" applyFont="1" applyFill="1" applyBorder="1" applyAlignment="1" applyProtection="1">
      <alignment horizontal="right" vertical="center"/>
      <protection locked="0"/>
    </xf>
    <xf numFmtId="178" fontId="11" fillId="81" borderId="175" xfId="0" applyNumberFormat="1" applyFont="1" applyFill="1" applyBorder="1" applyAlignment="1" applyProtection="1">
      <alignment horizontal="right" vertical="center"/>
      <protection locked="0"/>
    </xf>
    <xf numFmtId="177" fontId="11" fillId="81" borderId="173" xfId="0" applyNumberFormat="1" applyFont="1" applyFill="1" applyBorder="1" applyAlignment="1" applyProtection="1">
      <alignment horizontal="right" vertical="center"/>
      <protection locked="0"/>
    </xf>
    <xf numFmtId="178" fontId="11" fillId="81" borderId="174" xfId="0" applyNumberFormat="1" applyFont="1" applyFill="1" applyBorder="1" applyAlignment="1">
      <alignment horizontal="right" vertical="center"/>
    </xf>
    <xf numFmtId="177" fontId="11" fillId="81" borderId="173" xfId="0" applyNumberFormat="1" applyFont="1" applyFill="1" applyBorder="1" applyAlignment="1">
      <alignment horizontal="right" vertical="center" shrinkToFit="1"/>
    </xf>
    <xf numFmtId="178" fontId="11" fillId="81" borderId="175" xfId="0" applyNumberFormat="1" applyFont="1" applyFill="1" applyBorder="1" applyAlignment="1">
      <alignment horizontal="right" vertical="center" shrinkToFit="1"/>
    </xf>
    <xf numFmtId="178" fontId="11" fillId="81" borderId="173" xfId="0" applyNumberFormat="1" applyFont="1" applyFill="1" applyBorder="1" applyAlignment="1">
      <alignment horizontal="right" vertical="center" shrinkToFit="1"/>
    </xf>
    <xf numFmtId="178" fontId="11" fillId="81" borderId="176" xfId="0" applyNumberFormat="1" applyFont="1" applyFill="1" applyBorder="1" applyAlignment="1">
      <alignment horizontal="right" vertical="center"/>
    </xf>
    <xf numFmtId="178" fontId="11" fillId="5" borderId="175" xfId="0" applyNumberFormat="1" applyFont="1" applyFill="1" applyBorder="1" applyAlignment="1">
      <alignment horizontal="right" vertical="center"/>
    </xf>
    <xf numFmtId="178" fontId="81" fillId="0" borderId="173" xfId="0" applyNumberFormat="1" applyFont="1" applyBorder="1" applyAlignment="1" applyProtection="1">
      <alignment horizontal="right" vertical="center"/>
      <protection locked="0"/>
    </xf>
    <xf numFmtId="178" fontId="81" fillId="0" borderId="174" xfId="0" applyNumberFormat="1" applyFont="1" applyBorder="1" applyAlignment="1" applyProtection="1">
      <alignment horizontal="right" vertical="center"/>
      <protection locked="0"/>
    </xf>
    <xf numFmtId="177" fontId="81" fillId="0" borderId="173" xfId="0" applyNumberFormat="1" applyFont="1" applyBorder="1" applyAlignment="1" applyProtection="1">
      <alignment horizontal="right" vertical="center"/>
      <protection locked="0"/>
    </xf>
    <xf numFmtId="178" fontId="81" fillId="0" borderId="175" xfId="0" applyNumberFormat="1" applyFont="1" applyBorder="1" applyAlignment="1" applyProtection="1">
      <alignment horizontal="right" vertical="center"/>
      <protection locked="0"/>
    </xf>
    <xf numFmtId="180" fontId="11" fillId="0" borderId="174" xfId="0" applyNumberFormat="1" applyFont="1" applyBorder="1" applyAlignment="1" applyProtection="1">
      <alignment horizontal="right" vertical="center"/>
      <protection locked="0"/>
    </xf>
    <xf numFmtId="177" fontId="81" fillId="0" borderId="175" xfId="0" applyNumberFormat="1" applyFont="1" applyBorder="1" applyAlignment="1">
      <alignment horizontal="right" vertical="center"/>
    </xf>
    <xf numFmtId="0" fontId="81" fillId="0" borderId="173" xfId="0" applyFont="1" applyBorder="1" applyAlignment="1" applyProtection="1">
      <alignment horizontal="right" vertical="center"/>
      <protection locked="0"/>
    </xf>
    <xf numFmtId="180" fontId="81" fillId="0" borderId="173" xfId="0" applyNumberFormat="1" applyFont="1" applyBorder="1" applyAlignment="1" applyProtection="1">
      <alignment horizontal="right" vertical="center"/>
      <protection locked="0"/>
    </xf>
    <xf numFmtId="177" fontId="81" fillId="0" borderId="173" xfId="0" applyNumberFormat="1" applyFont="1" applyBorder="1" applyAlignment="1">
      <alignment horizontal="right" vertical="center"/>
    </xf>
    <xf numFmtId="178" fontId="81" fillId="0" borderId="175" xfId="0" applyNumberFormat="1" applyFont="1" applyBorder="1" applyAlignment="1">
      <alignment horizontal="right" vertical="center"/>
    </xf>
    <xf numFmtId="177" fontId="11" fillId="0" borderId="173" xfId="0" applyNumberFormat="1" applyFont="1" applyBorder="1" applyAlignment="1">
      <alignment horizontal="right" vertical="center"/>
    </xf>
    <xf numFmtId="178" fontId="11" fillId="0" borderId="174" xfId="0" applyNumberFormat="1" applyFont="1" applyBorder="1" applyAlignment="1">
      <alignment horizontal="right" vertical="center"/>
    </xf>
    <xf numFmtId="177" fontId="82" fillId="0" borderId="173" xfId="0" applyNumberFormat="1" applyFont="1" applyBorder="1" applyAlignment="1">
      <alignment horizontal="right" vertical="center" shrinkToFit="1"/>
    </xf>
    <xf numFmtId="178" fontId="11" fillId="0" borderId="175" xfId="0" applyNumberFormat="1" applyFont="1" applyBorder="1" applyAlignment="1">
      <alignment horizontal="right" vertical="center"/>
    </xf>
    <xf numFmtId="178" fontId="11" fillId="0" borderId="173" xfId="0" applyNumberFormat="1" applyFont="1" applyBorder="1" applyAlignment="1">
      <alignment horizontal="right" vertical="center"/>
    </xf>
    <xf numFmtId="177" fontId="81" fillId="0" borderId="175" xfId="0" applyNumberFormat="1" applyFont="1" applyBorder="1" applyAlignment="1" applyProtection="1">
      <alignment horizontal="right" vertical="center"/>
      <protection locked="0"/>
    </xf>
    <xf numFmtId="178" fontId="81" fillId="0" borderId="173" xfId="136" applyNumberFormat="1" applyFont="1" applyBorder="1" applyAlignment="1">
      <alignment horizontal="right" vertical="center"/>
    </xf>
    <xf numFmtId="177" fontId="81" fillId="0" borderId="173" xfId="136" applyNumberFormat="1" applyFont="1" applyBorder="1" applyAlignment="1">
      <alignment horizontal="right" vertical="center"/>
    </xf>
    <xf numFmtId="179" fontId="81" fillId="2" borderId="173" xfId="136" applyNumberFormat="1" applyFont="1" applyFill="1" applyBorder="1" applyAlignment="1">
      <alignment horizontal="right" vertical="center"/>
    </xf>
    <xf numFmtId="177" fontId="81" fillId="0" borderId="174" xfId="136" applyNumberFormat="1" applyFont="1" applyBorder="1" applyAlignment="1">
      <alignment horizontal="right" vertical="center"/>
    </xf>
    <xf numFmtId="177" fontId="81" fillId="0" borderId="175" xfId="136" applyNumberFormat="1" applyFont="1" applyBorder="1" applyAlignment="1">
      <alignment horizontal="right" vertical="center"/>
    </xf>
    <xf numFmtId="177" fontId="11" fillId="0" borderId="175" xfId="136" applyNumberFormat="1" applyFont="1" applyBorder="1" applyAlignment="1">
      <alignment horizontal="right" vertical="center"/>
    </xf>
    <xf numFmtId="177" fontId="76" fillId="0" borderId="173" xfId="0" applyNumberFormat="1" applyFont="1" applyBorder="1" applyAlignment="1">
      <alignment horizontal="right" vertical="center"/>
    </xf>
    <xf numFmtId="177" fontId="76" fillId="0" borderId="159" xfId="0" applyNumberFormat="1" applyFont="1" applyBorder="1" applyAlignment="1">
      <alignment horizontal="right" vertical="center" wrapText="1"/>
    </xf>
    <xf numFmtId="177" fontId="11" fillId="0" borderId="47" xfId="0" quotePrefix="1" applyNumberFormat="1" applyFont="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83" fontId="11" fillId="0" borderId="51" xfId="0" applyNumberFormat="1" applyFont="1" applyBorder="1" applyAlignment="1" applyProtection="1">
      <alignment horizontal="right" vertical="center"/>
      <protection locked="0"/>
    </xf>
    <xf numFmtId="177" fontId="11" fillId="0" borderId="32" xfId="0" applyNumberFormat="1" applyFont="1" applyBorder="1" applyAlignment="1" applyProtection="1">
      <alignment horizontal="right" vertical="center"/>
      <protection locked="0"/>
    </xf>
    <xf numFmtId="178" fontId="81" fillId="0" borderId="166" xfId="0" applyNumberFormat="1" applyFont="1" applyBorder="1" applyAlignment="1" applyProtection="1">
      <alignment horizontal="right" vertical="center" shrinkToFit="1"/>
      <protection locked="0"/>
    </xf>
    <xf numFmtId="177" fontId="11" fillId="0" borderId="4" xfId="0" quotePrefix="1" applyNumberFormat="1" applyFont="1" applyBorder="1" applyAlignment="1">
      <alignment horizontal="right" vertical="center"/>
    </xf>
    <xf numFmtId="177" fontId="82" fillId="0" borderId="4" xfId="0" applyNumberFormat="1" applyFont="1" applyBorder="1" applyAlignment="1">
      <alignment horizontal="right" vertical="center"/>
    </xf>
    <xf numFmtId="178" fontId="11" fillId="81" borderId="5" xfId="0" applyNumberFormat="1" applyFont="1" applyFill="1" applyBorder="1" applyAlignment="1" applyProtection="1">
      <alignment horizontal="right" vertical="center"/>
      <protection locked="0"/>
    </xf>
    <xf numFmtId="178" fontId="11" fillId="81" borderId="10" xfId="0" applyNumberFormat="1" applyFont="1" applyFill="1" applyBorder="1" applyAlignment="1" applyProtection="1">
      <alignment horizontal="right" vertical="center"/>
      <protection locked="0"/>
    </xf>
    <xf numFmtId="178" fontId="11" fillId="81" borderId="21" xfId="0" applyNumberFormat="1" applyFont="1" applyFill="1" applyBorder="1" applyAlignment="1" applyProtection="1">
      <alignment horizontal="right" vertical="center"/>
      <protection locked="0"/>
    </xf>
    <xf numFmtId="189" fontId="11" fillId="81" borderId="119" xfId="0" applyNumberFormat="1" applyFont="1" applyFill="1" applyBorder="1" applyAlignment="1" applyProtection="1">
      <alignment horizontal="right" vertical="center"/>
      <protection locked="0"/>
    </xf>
    <xf numFmtId="0" fontId="11" fillId="81" borderId="5" xfId="0" applyFont="1" applyFill="1" applyBorder="1" applyAlignment="1" applyProtection="1">
      <alignment horizontal="right" vertical="center"/>
      <protection locked="0"/>
    </xf>
    <xf numFmtId="178" fontId="81" fillId="81" borderId="166" xfId="0" applyNumberFormat="1" applyFont="1" applyFill="1" applyBorder="1" applyAlignment="1" applyProtection="1">
      <alignment horizontal="right" vertical="center" shrinkToFit="1"/>
      <protection locked="0"/>
    </xf>
    <xf numFmtId="178" fontId="11" fillId="80" borderId="4" xfId="0" applyNumberFormat="1" applyFont="1" applyFill="1" applyBorder="1" applyAlignment="1">
      <alignment horizontal="right" vertical="center"/>
    </xf>
    <xf numFmtId="0" fontId="81" fillId="0" borderId="4" xfId="0" applyFont="1" applyBorder="1" applyAlignment="1">
      <alignment horizontal="right" vertical="center"/>
    </xf>
    <xf numFmtId="177" fontId="81" fillId="80" borderId="4" xfId="0" applyNumberFormat="1" applyFont="1" applyFill="1" applyBorder="1" applyAlignment="1">
      <alignment horizontal="right" vertical="center"/>
    </xf>
    <xf numFmtId="184" fontId="81" fillId="0" borderId="4" xfId="136" applyNumberFormat="1" applyFont="1" applyBorder="1" applyAlignment="1">
      <alignment horizontal="right" vertical="center"/>
    </xf>
    <xf numFmtId="38" fontId="81" fillId="0" borderId="4" xfId="110" applyFont="1" applyBorder="1" applyAlignment="1">
      <alignment horizontal="right" vertical="center"/>
    </xf>
    <xf numFmtId="189" fontId="11" fillId="81" borderId="15" xfId="0" applyNumberFormat="1" applyFont="1" applyFill="1" applyBorder="1" applyAlignment="1" applyProtection="1">
      <alignment horizontal="right" vertical="center"/>
      <protection locked="0"/>
    </xf>
    <xf numFmtId="177" fontId="82" fillId="81" borderId="47" xfId="0" applyNumberFormat="1" applyFont="1" applyFill="1" applyBorder="1" applyAlignment="1">
      <alignment horizontal="right" vertical="center"/>
    </xf>
    <xf numFmtId="178" fontId="79" fillId="81" borderId="4" xfId="0" applyNumberFormat="1" applyFont="1" applyFill="1" applyBorder="1" applyAlignment="1">
      <alignment horizontal="right" vertical="center"/>
    </xf>
    <xf numFmtId="177" fontId="11" fillId="81" borderId="166" xfId="0" applyNumberFormat="1" applyFont="1" applyFill="1" applyBorder="1" applyAlignment="1" applyProtection="1">
      <alignment horizontal="right" vertical="center"/>
      <protection locked="0"/>
    </xf>
    <xf numFmtId="177" fontId="11" fillId="81" borderId="47" xfId="136" applyNumberFormat="1" applyFont="1" applyFill="1" applyBorder="1" applyAlignment="1">
      <alignment horizontal="right" vertical="center"/>
    </xf>
    <xf numFmtId="177" fontId="11" fillId="81" borderId="165" xfId="136" applyNumberFormat="1" applyFont="1" applyFill="1" applyBorder="1" applyAlignment="1">
      <alignment horizontal="right" vertical="center"/>
    </xf>
    <xf numFmtId="177" fontId="11" fillId="81" borderId="166" xfId="136" applyNumberFormat="1" applyFont="1" applyFill="1" applyBorder="1" applyAlignment="1">
      <alignment horizontal="right" vertical="center"/>
    </xf>
    <xf numFmtId="177" fontId="9" fillId="81" borderId="47" xfId="0" applyNumberFormat="1" applyFont="1" applyFill="1" applyBorder="1" applyAlignment="1">
      <alignment horizontal="right" vertical="center"/>
    </xf>
    <xf numFmtId="177" fontId="9" fillId="81" borderId="165" xfId="0" applyNumberFormat="1" applyFont="1" applyFill="1" applyBorder="1" applyAlignment="1">
      <alignment horizontal="right" vertical="center"/>
    </xf>
    <xf numFmtId="178" fontId="9" fillId="81" borderId="166" xfId="0" applyNumberFormat="1" applyFont="1" applyFill="1" applyBorder="1" applyAlignment="1">
      <alignment horizontal="right" vertical="center"/>
    </xf>
    <xf numFmtId="183" fontId="11" fillId="81" borderId="51" xfId="0" applyNumberFormat="1" applyFont="1" applyFill="1" applyBorder="1" applyAlignment="1" applyProtection="1">
      <alignment horizontal="right" vertical="center"/>
      <protection locked="0"/>
    </xf>
    <xf numFmtId="177" fontId="11" fillId="81" borderId="32" xfId="0" applyNumberFormat="1" applyFont="1" applyFill="1" applyBorder="1" applyAlignment="1" applyProtection="1">
      <alignment horizontal="right" vertical="center"/>
      <protection locked="0"/>
    </xf>
    <xf numFmtId="184" fontId="11" fillId="81" borderId="165" xfId="0" applyNumberFormat="1" applyFont="1" applyFill="1" applyBorder="1" applyAlignment="1">
      <alignment horizontal="right" vertical="center"/>
    </xf>
    <xf numFmtId="178" fontId="81" fillId="0" borderId="165" xfId="0" applyNumberFormat="1" applyFont="1" applyBorder="1" applyAlignment="1">
      <alignment horizontal="right" vertical="center"/>
    </xf>
    <xf numFmtId="178" fontId="11" fillId="2" borderId="165" xfId="0" applyNumberFormat="1" applyFont="1" applyFill="1" applyBorder="1" applyAlignment="1">
      <alignment horizontal="right" vertical="center" shrinkToFit="1"/>
    </xf>
    <xf numFmtId="177" fontId="81" fillId="0" borderId="165" xfId="143" applyNumberFormat="1" applyFont="1" applyBorder="1" applyAlignment="1" applyProtection="1">
      <alignment horizontal="right" vertical="center"/>
      <protection locked="0"/>
    </xf>
    <xf numFmtId="177" fontId="81" fillId="81" borderId="165" xfId="143" applyNumberFormat="1" applyFont="1" applyFill="1" applyBorder="1" applyAlignment="1" applyProtection="1">
      <alignment horizontal="right" vertical="center"/>
      <protection locked="0"/>
    </xf>
    <xf numFmtId="1" fontId="81" fillId="81" borderId="166" xfId="0" applyNumberFormat="1" applyFont="1" applyFill="1" applyBorder="1" applyAlignment="1">
      <alignment horizontal="right" vertical="center"/>
    </xf>
    <xf numFmtId="177" fontId="11" fillId="5" borderId="165" xfId="0" applyNumberFormat="1" applyFont="1" applyFill="1" applyBorder="1" applyAlignment="1">
      <alignment horizontal="right" vertical="center" shrinkToFit="1"/>
    </xf>
    <xf numFmtId="178" fontId="11" fillId="5" borderId="165" xfId="0" applyNumberFormat="1" applyFont="1" applyFill="1" applyBorder="1" applyAlignment="1">
      <alignment horizontal="right" vertical="center" shrinkToFit="1"/>
    </xf>
    <xf numFmtId="177" fontId="0" fillId="5" borderId="4" xfId="0" applyNumberFormat="1" applyFill="1" applyBorder="1" applyAlignment="1">
      <alignment horizontal="right" vertical="center"/>
    </xf>
    <xf numFmtId="180" fontId="81" fillId="0" borderId="166" xfId="0" applyNumberFormat="1" applyFont="1" applyBorder="1" applyAlignment="1">
      <alignment horizontal="right" vertical="center"/>
    </xf>
    <xf numFmtId="178" fontId="11" fillId="84" borderId="166" xfId="0" applyNumberFormat="1" applyFont="1" applyFill="1" applyBorder="1" applyAlignment="1" applyProtection="1">
      <alignment horizontal="right" vertical="center"/>
      <protection locked="0"/>
    </xf>
    <xf numFmtId="191" fontId="81" fillId="0" borderId="4" xfId="0" applyNumberFormat="1" applyFont="1" applyBorder="1" applyAlignment="1">
      <alignment horizontal="right" vertical="center"/>
    </xf>
    <xf numFmtId="192" fontId="81" fillId="0" borderId="4" xfId="0" applyNumberFormat="1" applyFont="1" applyBorder="1" applyAlignment="1">
      <alignment horizontal="right" vertical="center"/>
    </xf>
    <xf numFmtId="177" fontId="81" fillId="82" borderId="165" xfId="0" applyNumberFormat="1" applyFont="1" applyFill="1" applyBorder="1" applyAlignment="1" applyProtection="1">
      <alignment horizontal="right" vertical="center"/>
      <protection locked="0"/>
    </xf>
    <xf numFmtId="180" fontId="81" fillId="82" borderId="165" xfId="0" applyNumberFormat="1" applyFont="1" applyFill="1" applyBorder="1" applyAlignment="1" applyProtection="1">
      <alignment horizontal="right" vertical="center"/>
      <protection locked="0"/>
    </xf>
    <xf numFmtId="1" fontId="81" fillId="82" borderId="166" xfId="0" applyNumberFormat="1" applyFont="1" applyFill="1" applyBorder="1" applyAlignment="1">
      <alignment horizontal="right" vertical="center"/>
    </xf>
    <xf numFmtId="0" fontId="81" fillId="82" borderId="4" xfId="0" applyFont="1" applyFill="1" applyBorder="1" applyAlignment="1" applyProtection="1">
      <alignment horizontal="right" vertical="center"/>
      <protection locked="0"/>
    </xf>
    <xf numFmtId="177" fontId="81" fillId="0" borderId="166" xfId="0" applyNumberFormat="1" applyFont="1" applyBorder="1" applyAlignment="1">
      <alignment horizontal="right" vertical="center" shrinkToFit="1"/>
    </xf>
    <xf numFmtId="177" fontId="11" fillId="0" borderId="54" xfId="0" applyNumberFormat="1" applyFont="1" applyBorder="1" applyAlignment="1">
      <alignment horizontal="right" vertical="center"/>
    </xf>
    <xf numFmtId="177" fontId="11" fillId="0" borderId="18" xfId="0" applyNumberFormat="1" applyFont="1" applyBorder="1" applyAlignment="1">
      <alignment horizontal="right" vertical="center"/>
    </xf>
    <xf numFmtId="177" fontId="81" fillId="81" borderId="32" xfId="0" applyNumberFormat="1" applyFont="1" applyFill="1" applyBorder="1" applyAlignment="1">
      <alignment horizontal="right" vertical="center"/>
    </xf>
    <xf numFmtId="177" fontId="11" fillId="0" borderId="47" xfId="136" applyNumberFormat="1" applyFont="1" applyBorder="1" applyAlignment="1">
      <alignment horizontal="right" vertical="center"/>
    </xf>
    <xf numFmtId="177" fontId="11" fillId="0" borderId="173" xfId="136" applyNumberFormat="1" applyFont="1" applyBorder="1" applyAlignment="1">
      <alignment horizontal="right" vertical="center"/>
    </xf>
    <xf numFmtId="178" fontId="11" fillId="0" borderId="173" xfId="136" applyNumberFormat="1" applyFont="1" applyBorder="1" applyAlignment="1">
      <alignment horizontal="right" vertical="center"/>
    </xf>
    <xf numFmtId="177" fontId="11" fillId="0" borderId="174" xfId="136" applyNumberFormat="1" applyFont="1" applyBorder="1" applyAlignment="1">
      <alignment horizontal="right" vertical="center"/>
    </xf>
    <xf numFmtId="178" fontId="11" fillId="0" borderId="174" xfId="136" applyNumberFormat="1" applyFont="1" applyBorder="1" applyAlignment="1">
      <alignment horizontal="right" vertical="center"/>
    </xf>
    <xf numFmtId="180" fontId="80" fillId="81" borderId="173" xfId="0" applyNumberFormat="1" applyFont="1" applyFill="1" applyBorder="1" applyAlignment="1" applyProtection="1">
      <alignment horizontal="right" vertical="center"/>
      <protection locked="0"/>
    </xf>
    <xf numFmtId="180" fontId="11" fillId="81" borderId="173" xfId="0" applyNumberFormat="1" applyFont="1" applyFill="1" applyBorder="1" applyAlignment="1" applyProtection="1">
      <alignment horizontal="right" vertical="center"/>
      <protection locked="0"/>
    </xf>
    <xf numFmtId="177" fontId="80" fillId="2" borderId="175" xfId="0" applyNumberFormat="1" applyFont="1" applyFill="1" applyBorder="1" applyAlignment="1" applyProtection="1">
      <alignment horizontal="right" vertical="center"/>
      <protection locked="0"/>
    </xf>
    <xf numFmtId="177" fontId="81" fillId="81" borderId="175" xfId="0" applyNumberFormat="1" applyFont="1" applyFill="1" applyBorder="1" applyAlignment="1" applyProtection="1">
      <alignment horizontal="right" vertical="center"/>
      <protection locked="0"/>
    </xf>
    <xf numFmtId="177" fontId="81" fillId="80" borderId="175" xfId="0" applyNumberFormat="1" applyFont="1" applyFill="1" applyBorder="1" applyAlignment="1" applyProtection="1">
      <alignment horizontal="right" vertical="center"/>
      <protection locked="0"/>
    </xf>
    <xf numFmtId="177" fontId="11" fillId="80" borderId="175" xfId="0" applyNumberFormat="1" applyFont="1" applyFill="1" applyBorder="1" applyAlignment="1" applyProtection="1">
      <alignment horizontal="right" vertical="center" shrinkToFit="1"/>
      <protection locked="0"/>
    </xf>
    <xf numFmtId="177" fontId="81" fillId="2" borderId="175" xfId="0" applyNumberFormat="1" applyFont="1" applyFill="1" applyBorder="1" applyAlignment="1" applyProtection="1">
      <alignment horizontal="right" vertical="center"/>
      <protection locked="0"/>
    </xf>
    <xf numFmtId="177" fontId="80" fillId="81" borderId="175" xfId="0" applyNumberFormat="1" applyFont="1" applyFill="1" applyBorder="1" applyAlignment="1" applyProtection="1">
      <alignment horizontal="right" vertical="center"/>
      <protection locked="0"/>
    </xf>
    <xf numFmtId="177" fontId="11" fillId="81" borderId="175" xfId="0" applyNumberFormat="1" applyFont="1" applyFill="1" applyBorder="1" applyAlignment="1" applyProtection="1">
      <alignment horizontal="right" vertical="center"/>
      <protection locked="0"/>
    </xf>
    <xf numFmtId="177" fontId="81" fillId="0" borderId="175" xfId="143" applyNumberFormat="1" applyFont="1" applyBorder="1" applyAlignment="1" applyProtection="1">
      <alignment horizontal="right" vertical="center"/>
      <protection locked="0"/>
    </xf>
    <xf numFmtId="177" fontId="81" fillId="81" borderId="175" xfId="143" applyNumberFormat="1" applyFont="1" applyFill="1" applyBorder="1" applyAlignment="1" applyProtection="1">
      <alignment horizontal="right" vertical="center"/>
      <protection locked="0"/>
    </xf>
    <xf numFmtId="177" fontId="80" fillId="0" borderId="175" xfId="0" applyNumberFormat="1" applyFont="1" applyBorder="1" applyAlignment="1" applyProtection="1">
      <alignment horizontal="right" vertical="center"/>
      <protection locked="0"/>
    </xf>
    <xf numFmtId="177" fontId="81" fillId="81" borderId="175" xfId="0" quotePrefix="1" applyNumberFormat="1" applyFont="1" applyFill="1" applyBorder="1" applyAlignment="1" applyProtection="1">
      <alignment horizontal="right" vertical="center"/>
      <protection locked="0"/>
    </xf>
    <xf numFmtId="177" fontId="11" fillId="0" borderId="175" xfId="0" applyNumberFormat="1" applyFont="1" applyBorder="1" applyAlignment="1" applyProtection="1">
      <alignment horizontal="right" vertical="center"/>
      <protection locked="0"/>
    </xf>
    <xf numFmtId="177" fontId="9" fillId="81" borderId="51" xfId="0" applyNumberFormat="1" applyFont="1" applyFill="1" applyBorder="1" applyAlignment="1">
      <alignment horizontal="right" vertical="center"/>
    </xf>
    <xf numFmtId="177" fontId="79" fillId="2" borderId="175" xfId="260" applyNumberFormat="1" applyFont="1" applyFill="1" applyBorder="1" applyAlignment="1">
      <alignment horizontal="right" vertical="center"/>
    </xf>
    <xf numFmtId="177" fontId="11" fillId="2" borderId="175" xfId="0" applyNumberFormat="1" applyFont="1" applyFill="1" applyBorder="1" applyAlignment="1">
      <alignment horizontal="right" vertical="center"/>
    </xf>
    <xf numFmtId="177" fontId="11" fillId="80" borderId="175" xfId="0" applyNumberFormat="1" applyFont="1" applyFill="1" applyBorder="1" applyAlignment="1">
      <alignment horizontal="right" vertical="center"/>
    </xf>
    <xf numFmtId="177" fontId="11" fillId="80" borderId="175" xfId="0" applyNumberFormat="1" applyFont="1" applyFill="1" applyBorder="1" applyAlignment="1">
      <alignment horizontal="right" vertical="center" shrinkToFit="1"/>
    </xf>
    <xf numFmtId="177" fontId="79" fillId="81" borderId="175" xfId="0" applyNumberFormat="1" applyFont="1" applyFill="1" applyBorder="1" applyAlignment="1">
      <alignment horizontal="right" vertical="center"/>
    </xf>
    <xf numFmtId="177" fontId="11" fillId="0" borderId="175" xfId="0" applyNumberFormat="1" applyFont="1" applyBorder="1" applyAlignment="1">
      <alignment horizontal="right" vertical="center"/>
    </xf>
    <xf numFmtId="177" fontId="11" fillId="5" borderId="175" xfId="0" applyNumberFormat="1" applyFont="1" applyFill="1" applyBorder="1" applyAlignment="1">
      <alignment horizontal="right" vertical="center"/>
    </xf>
    <xf numFmtId="177" fontId="79" fillId="0" borderId="175" xfId="136" applyNumberFormat="1" applyFont="1" applyBorder="1" applyAlignment="1">
      <alignment horizontal="right" vertical="center"/>
    </xf>
    <xf numFmtId="177" fontId="79" fillId="0" borderId="175" xfId="0" applyNumberFormat="1" applyFont="1" applyBorder="1" applyAlignment="1">
      <alignment horizontal="right" vertical="center"/>
    </xf>
    <xf numFmtId="177" fontId="11" fillId="2" borderId="63" xfId="0" applyNumberFormat="1" applyFont="1" applyFill="1" applyBorder="1" applyAlignment="1">
      <alignment horizontal="right" vertical="center"/>
    </xf>
    <xf numFmtId="177" fontId="11" fillId="0" borderId="51" xfId="0" quotePrefix="1" applyNumberFormat="1" applyFont="1" applyBorder="1" applyAlignment="1">
      <alignment horizontal="right" vertical="center"/>
    </xf>
    <xf numFmtId="179" fontId="11" fillId="2" borderId="51" xfId="136" applyNumberFormat="1" applyFont="1" applyFill="1" applyBorder="1" applyAlignment="1">
      <alignment horizontal="right" vertical="center"/>
    </xf>
    <xf numFmtId="177" fontId="79" fillId="2" borderId="175" xfId="0" applyNumberFormat="1" applyFont="1" applyFill="1" applyBorder="1" applyAlignment="1">
      <alignment horizontal="right" vertical="center"/>
    </xf>
    <xf numFmtId="0" fontId="11" fillId="81" borderId="173" xfId="0" applyFont="1" applyFill="1" applyBorder="1" applyAlignment="1">
      <alignment horizontal="right" vertical="center"/>
    </xf>
    <xf numFmtId="0" fontId="11" fillId="81" borderId="174" xfId="0" applyFont="1" applyFill="1" applyBorder="1" applyAlignment="1">
      <alignment horizontal="right" vertical="center"/>
    </xf>
    <xf numFmtId="3" fontId="11" fillId="81" borderId="174" xfId="0" applyNumberFormat="1" applyFont="1" applyFill="1" applyBorder="1" applyAlignment="1">
      <alignment horizontal="right" vertical="center"/>
    </xf>
    <xf numFmtId="180" fontId="81" fillId="81" borderId="47" xfId="0" applyNumberFormat="1" applyFont="1" applyFill="1" applyBorder="1" applyAlignment="1">
      <alignment horizontal="right" vertical="center"/>
    </xf>
    <xf numFmtId="190" fontId="81" fillId="81" borderId="0" xfId="0" applyNumberFormat="1" applyFont="1" applyFill="1" applyAlignment="1">
      <alignment horizontal="right" vertical="center"/>
    </xf>
    <xf numFmtId="190" fontId="75" fillId="81" borderId="0" xfId="0" applyNumberFormat="1" applyFont="1" applyFill="1" applyAlignment="1">
      <alignment horizontal="right" vertical="center"/>
    </xf>
    <xf numFmtId="177" fontId="81" fillId="5" borderId="68" xfId="0" applyNumberFormat="1" applyFont="1" applyFill="1" applyBorder="1" applyAlignment="1" applyProtection="1">
      <alignment horizontal="right" vertical="center"/>
      <protection locked="0"/>
    </xf>
    <xf numFmtId="180" fontId="81" fillId="5" borderId="68" xfId="0" applyNumberFormat="1" applyFont="1" applyFill="1" applyBorder="1" applyAlignment="1" applyProtection="1">
      <alignment horizontal="right" vertical="center"/>
      <protection locked="0"/>
    </xf>
    <xf numFmtId="180" fontId="81" fillId="5" borderId="70" xfId="0" applyNumberFormat="1" applyFont="1" applyFill="1" applyBorder="1" applyAlignment="1">
      <alignment horizontal="right" vertical="center"/>
    </xf>
    <xf numFmtId="177" fontId="81" fillId="5" borderId="71" xfId="0" applyNumberFormat="1" applyFont="1" applyFill="1" applyBorder="1" applyAlignment="1">
      <alignment horizontal="right" vertical="center"/>
    </xf>
    <xf numFmtId="180" fontId="81" fillId="0" borderId="45" xfId="0" applyNumberFormat="1" applyFont="1" applyBorder="1" applyAlignment="1" applyProtection="1">
      <alignment horizontal="right" vertical="center"/>
      <protection locked="0"/>
    </xf>
    <xf numFmtId="180" fontId="81" fillId="0" borderId="15" xfId="0" applyNumberFormat="1" applyFont="1" applyBorder="1" applyAlignment="1" applyProtection="1">
      <alignment horizontal="right" vertical="center"/>
      <protection locked="0"/>
    </xf>
    <xf numFmtId="177" fontId="11" fillId="0" borderId="15" xfId="0" applyNumberFormat="1" applyFont="1" applyBorder="1" applyAlignment="1" applyProtection="1">
      <alignment horizontal="right" vertical="center" shrinkToFit="1"/>
      <protection locked="0"/>
    </xf>
    <xf numFmtId="178" fontId="81" fillId="2" borderId="151" xfId="0" applyNumberFormat="1" applyFont="1" applyFill="1" applyBorder="1" applyAlignment="1">
      <alignment horizontal="right" vertical="center"/>
    </xf>
    <xf numFmtId="178" fontId="81" fillId="2" borderId="152" xfId="0" applyNumberFormat="1" applyFont="1" applyFill="1" applyBorder="1" applyAlignment="1">
      <alignment horizontal="right" vertical="center"/>
    </xf>
    <xf numFmtId="177" fontId="11" fillId="0" borderId="164" xfId="136" applyNumberFormat="1" applyFont="1" applyBorder="1" applyAlignment="1">
      <alignment horizontal="right" vertical="center"/>
    </xf>
    <xf numFmtId="178" fontId="11" fillId="0" borderId="164" xfId="136" applyNumberFormat="1" applyFont="1" applyBorder="1" applyAlignment="1">
      <alignment horizontal="right" vertical="center"/>
    </xf>
    <xf numFmtId="177" fontId="11" fillId="0" borderId="165" xfId="136" applyNumberFormat="1" applyFont="1" applyBorder="1" applyAlignment="1">
      <alignment horizontal="right" vertical="center"/>
    </xf>
    <xf numFmtId="177" fontId="81" fillId="81" borderId="73" xfId="136" applyNumberFormat="1" applyFont="1" applyFill="1" applyBorder="1" applyAlignment="1">
      <alignment horizontal="right" vertical="center"/>
    </xf>
    <xf numFmtId="177" fontId="81" fillId="81" borderId="68" xfId="136" applyNumberFormat="1" applyFont="1" applyFill="1" applyBorder="1" applyAlignment="1">
      <alignment horizontal="right" vertical="center"/>
    </xf>
    <xf numFmtId="177" fontId="81" fillId="81" borderId="80" xfId="136" applyNumberFormat="1" applyFont="1" applyFill="1" applyBorder="1" applyAlignment="1">
      <alignment horizontal="right" vertical="center"/>
    </xf>
    <xf numFmtId="177" fontId="81" fillId="81" borderId="75" xfId="136" applyNumberFormat="1" applyFont="1" applyFill="1" applyBorder="1" applyAlignment="1">
      <alignment horizontal="right" vertical="center" shrinkToFit="1"/>
    </xf>
    <xf numFmtId="0" fontId="40" fillId="0" borderId="32" xfId="0" applyFont="1" applyBorder="1" applyAlignment="1">
      <alignment horizontal="right" vertical="center" shrinkToFit="1"/>
    </xf>
    <xf numFmtId="177" fontId="81" fillId="81" borderId="73" xfId="136" applyNumberFormat="1" applyFont="1" applyFill="1" applyBorder="1" applyAlignment="1">
      <alignment horizontal="right" vertical="center" shrinkToFit="1"/>
    </xf>
    <xf numFmtId="178" fontId="81" fillId="0" borderId="156" xfId="136" applyNumberFormat="1" applyFont="1" applyBorder="1" applyAlignment="1">
      <alignment horizontal="right" vertical="center"/>
    </xf>
    <xf numFmtId="177" fontId="81" fillId="0" borderId="0" xfId="136" applyNumberFormat="1" applyFont="1" applyAlignment="1">
      <alignment horizontal="right" vertical="center"/>
    </xf>
    <xf numFmtId="178" fontId="6" fillId="2" borderId="170" xfId="0" applyNumberFormat="1" applyFont="1" applyFill="1" applyBorder="1" applyAlignment="1">
      <alignment horizontal="right" vertical="center"/>
    </xf>
    <xf numFmtId="178" fontId="6" fillId="2" borderId="169" xfId="0" applyNumberFormat="1" applyFont="1" applyFill="1" applyBorder="1" applyAlignment="1">
      <alignment horizontal="right" vertical="center"/>
    </xf>
    <xf numFmtId="0" fontId="9" fillId="0" borderId="15" xfId="0" applyFont="1" applyBorder="1" applyAlignment="1">
      <alignment horizontal="right" vertical="center" justifyLastLine="1"/>
    </xf>
    <xf numFmtId="38" fontId="79" fillId="2" borderId="53" xfId="259" applyFont="1" applyFill="1" applyBorder="1" applyAlignment="1">
      <alignment horizontal="right" vertical="center" justifyLastLine="1"/>
    </xf>
    <xf numFmtId="0" fontId="82" fillId="0" borderId="15" xfId="0" applyFont="1" applyBorder="1" applyAlignment="1">
      <alignment horizontal="right" vertical="center" justifyLastLine="1"/>
    </xf>
    <xf numFmtId="38" fontId="11" fillId="81" borderId="53" xfId="110" applyFont="1" applyFill="1" applyBorder="1" applyAlignment="1">
      <alignment horizontal="right" vertical="center" justifyLastLine="1"/>
    </xf>
    <xf numFmtId="38" fontId="11" fillId="0" borderId="53" xfId="110" applyFont="1" applyBorder="1" applyAlignment="1">
      <alignment horizontal="right" vertical="center" justifyLastLine="1"/>
    </xf>
    <xf numFmtId="38" fontId="11" fillId="80" borderId="53" xfId="110" applyFont="1" applyFill="1" applyBorder="1" applyAlignment="1">
      <alignment horizontal="right" vertical="center" justifyLastLine="1"/>
    </xf>
    <xf numFmtId="0" fontId="9" fillId="0" borderId="0" xfId="0" applyFont="1" applyAlignment="1">
      <alignment horizontal="right" vertical="center" justifyLastLine="1"/>
    </xf>
    <xf numFmtId="0" fontId="11" fillId="0" borderId="0" xfId="0" applyFont="1" applyAlignment="1">
      <alignment horizontal="right" vertical="center"/>
    </xf>
    <xf numFmtId="0" fontId="76" fillId="0" borderId="15" xfId="0" applyFont="1" applyBorder="1" applyAlignment="1">
      <alignment horizontal="right" vertical="center" justifyLastLine="1"/>
    </xf>
    <xf numFmtId="38" fontId="11" fillId="0" borderId="166" xfId="110" applyFont="1" applyFill="1" applyBorder="1" applyAlignment="1">
      <alignment horizontal="right" vertical="center" justifyLastLine="1"/>
    </xf>
    <xf numFmtId="38" fontId="11" fillId="2" borderId="53" xfId="110" applyFont="1" applyFill="1" applyBorder="1" applyAlignment="1">
      <alignment horizontal="right" vertical="center" justifyLastLine="1"/>
    </xf>
    <xf numFmtId="38" fontId="11" fillId="0" borderId="53" xfId="111" applyFont="1" applyBorder="1" applyAlignment="1">
      <alignment horizontal="right" vertical="center" justifyLastLine="1"/>
    </xf>
    <xf numFmtId="0" fontId="0" fillId="0" borderId="15" xfId="0" applyBorder="1" applyAlignment="1">
      <alignment horizontal="right" vertical="center"/>
    </xf>
    <xf numFmtId="38" fontId="11" fillId="0" borderId="53" xfId="110" applyFont="1" applyFill="1" applyBorder="1" applyAlignment="1">
      <alignment horizontal="right" vertical="center"/>
    </xf>
    <xf numFmtId="0" fontId="9" fillId="0" borderId="15" xfId="0" applyFont="1" applyBorder="1" applyAlignment="1">
      <alignment horizontal="right" vertical="center"/>
    </xf>
    <xf numFmtId="38" fontId="11" fillId="5" borderId="166" xfId="110" applyFont="1" applyFill="1" applyBorder="1" applyAlignment="1">
      <alignment horizontal="right" vertical="center" justifyLastLine="1"/>
    </xf>
    <xf numFmtId="38" fontId="11" fillId="5" borderId="53" xfId="111" applyFont="1" applyFill="1" applyBorder="1" applyAlignment="1">
      <alignment horizontal="right" vertical="center" justifyLastLine="1"/>
    </xf>
    <xf numFmtId="0" fontId="9" fillId="81" borderId="15" xfId="0" applyFont="1" applyFill="1" applyBorder="1" applyAlignment="1">
      <alignment horizontal="right" vertical="center" justifyLastLine="1"/>
    </xf>
    <xf numFmtId="38" fontId="79" fillId="0" borderId="53" xfId="110" applyFont="1" applyFill="1" applyBorder="1" applyAlignment="1">
      <alignment horizontal="right" vertical="center" justifyLastLine="1"/>
    </xf>
    <xf numFmtId="38" fontId="81" fillId="2" borderId="53" xfId="110" applyFont="1" applyFill="1" applyBorder="1" applyAlignment="1">
      <alignment horizontal="right" vertical="center" justifyLastLine="1"/>
    </xf>
    <xf numFmtId="0" fontId="11" fillId="0" borderId="15" xfId="0" applyFont="1" applyBorder="1" applyAlignment="1">
      <alignment horizontal="right" vertical="center" justifyLastLine="1"/>
    </xf>
    <xf numFmtId="38" fontId="11" fillId="5" borderId="157" xfId="110" applyFont="1" applyFill="1" applyBorder="1" applyAlignment="1">
      <alignment horizontal="right" vertical="center" justifyLastLine="1"/>
    </xf>
    <xf numFmtId="178" fontId="11" fillId="81" borderId="70" xfId="0" applyNumberFormat="1" applyFont="1" applyFill="1" applyBorder="1" applyAlignment="1">
      <alignment horizontal="right" vertical="center" shrinkToFit="1"/>
    </xf>
    <xf numFmtId="0" fontId="11" fillId="81" borderId="73" xfId="0" applyFont="1" applyFill="1" applyBorder="1" applyAlignment="1">
      <alignment horizontal="right" vertical="center" shrinkToFit="1"/>
    </xf>
    <xf numFmtId="38" fontId="11" fillId="81" borderId="71" xfId="110" applyFont="1" applyFill="1" applyBorder="1" applyAlignment="1">
      <alignment horizontal="right" vertical="center" shrinkToFit="1"/>
    </xf>
    <xf numFmtId="0" fontId="9" fillId="0" borderId="15" xfId="0" applyFont="1" applyBorder="1" applyAlignment="1">
      <alignment horizontal="right" vertical="center" shrinkToFit="1"/>
    </xf>
    <xf numFmtId="177" fontId="81" fillId="81" borderId="71" xfId="0" applyNumberFormat="1" applyFont="1" applyFill="1" applyBorder="1" applyAlignment="1">
      <alignment horizontal="right" vertical="center" shrinkToFit="1"/>
    </xf>
    <xf numFmtId="177" fontId="11" fillId="81" borderId="68" xfId="0" applyNumberFormat="1" applyFont="1" applyFill="1" applyBorder="1" applyAlignment="1">
      <alignment horizontal="right" vertical="center"/>
    </xf>
    <xf numFmtId="177" fontId="11" fillId="81" borderId="77" xfId="0" applyNumberFormat="1" applyFont="1" applyFill="1" applyBorder="1" applyAlignment="1">
      <alignment horizontal="right" vertical="center" shrinkToFit="1"/>
    </xf>
    <xf numFmtId="177" fontId="11" fillId="0" borderId="15" xfId="0" applyNumberFormat="1" applyFont="1" applyBorder="1" applyAlignment="1">
      <alignment horizontal="right" vertical="center" shrinkToFit="1"/>
    </xf>
    <xf numFmtId="177" fontId="11" fillId="0" borderId="41" xfId="0" applyNumberFormat="1" applyFont="1" applyBorder="1" applyAlignment="1">
      <alignment horizontal="right" vertical="center" shrinkToFit="1"/>
    </xf>
    <xf numFmtId="177" fontId="11" fillId="0" borderId="149" xfId="0" applyNumberFormat="1" applyFont="1" applyBorder="1" applyAlignment="1">
      <alignment horizontal="right" vertical="center" shrinkToFit="1"/>
    </xf>
    <xf numFmtId="178" fontId="11" fillId="81" borderId="169" xfId="0" applyNumberFormat="1" applyFont="1" applyFill="1" applyBorder="1" applyAlignment="1">
      <alignment horizontal="right" vertical="center"/>
    </xf>
    <xf numFmtId="177" fontId="79" fillId="5" borderId="58" xfId="0" applyNumberFormat="1" applyFont="1" applyFill="1" applyBorder="1" applyAlignment="1" applyProtection="1">
      <alignment horizontal="right" vertical="center"/>
      <protection locked="0"/>
    </xf>
    <xf numFmtId="177" fontId="80" fillId="81" borderId="164" xfId="0" quotePrefix="1" applyNumberFormat="1" applyFont="1" applyFill="1" applyBorder="1" applyAlignment="1" applyProtection="1">
      <alignment horizontal="right" vertical="center"/>
      <protection locked="0"/>
    </xf>
    <xf numFmtId="177" fontId="80" fillId="2" borderId="174" xfId="0" applyNumberFormat="1" applyFont="1" applyFill="1" applyBorder="1" applyAlignment="1" applyProtection="1">
      <alignment horizontal="right" vertical="center"/>
      <protection locked="0"/>
    </xf>
    <xf numFmtId="177" fontId="81" fillId="81" borderId="174" xfId="0" applyNumberFormat="1" applyFont="1" applyFill="1" applyBorder="1" applyAlignment="1" applyProtection="1">
      <alignment horizontal="right" vertical="center"/>
      <protection locked="0"/>
    </xf>
    <xf numFmtId="177" fontId="81" fillId="0" borderId="174" xfId="0" applyNumberFormat="1" applyFont="1" applyBorder="1" applyAlignment="1" applyProtection="1">
      <alignment horizontal="right" vertical="center"/>
      <protection locked="0"/>
    </xf>
    <xf numFmtId="177" fontId="81" fillId="80" borderId="174" xfId="0" applyNumberFormat="1" applyFont="1" applyFill="1" applyBorder="1" applyAlignment="1" applyProtection="1">
      <alignment horizontal="right" vertical="center"/>
      <protection locked="0"/>
    </xf>
    <xf numFmtId="177" fontId="11" fillId="80" borderId="174" xfId="0" applyNumberFormat="1" applyFont="1" applyFill="1" applyBorder="1" applyAlignment="1" applyProtection="1">
      <alignment horizontal="right" vertical="center" shrinkToFit="1"/>
      <protection locked="0"/>
    </xf>
    <xf numFmtId="177" fontId="81" fillId="2" borderId="174" xfId="0" applyNumberFormat="1" applyFont="1" applyFill="1" applyBorder="1" applyAlignment="1" applyProtection="1">
      <alignment horizontal="right" vertical="center"/>
      <protection locked="0"/>
    </xf>
    <xf numFmtId="177" fontId="80" fillId="5" borderId="174" xfId="0" applyNumberFormat="1" applyFont="1" applyFill="1" applyBorder="1" applyAlignment="1" applyProtection="1">
      <alignment horizontal="right" vertical="center"/>
      <protection locked="0"/>
    </xf>
    <xf numFmtId="177" fontId="11" fillId="81" borderId="174" xfId="0" applyNumberFormat="1" applyFont="1" applyFill="1" applyBorder="1" applyAlignment="1" applyProtection="1">
      <alignment horizontal="right" vertical="center"/>
      <protection locked="0"/>
    </xf>
    <xf numFmtId="177" fontId="81" fillId="0" borderId="174" xfId="143" applyNumberFormat="1" applyFont="1" applyBorder="1" applyAlignment="1" applyProtection="1">
      <alignment horizontal="right" vertical="center"/>
      <protection locked="0"/>
    </xf>
    <xf numFmtId="177" fontId="81" fillId="81" borderId="174" xfId="143" applyNumberFormat="1" applyFont="1" applyFill="1" applyBorder="1" applyAlignment="1" applyProtection="1">
      <alignment horizontal="right" vertical="center"/>
      <protection locked="0"/>
    </xf>
    <xf numFmtId="177" fontId="80" fillId="0" borderId="174" xfId="0" applyNumberFormat="1" applyFont="1" applyBorder="1" applyAlignment="1" applyProtection="1">
      <alignment horizontal="right" vertical="center"/>
      <protection locked="0"/>
    </xf>
    <xf numFmtId="177" fontId="80" fillId="0" borderId="173" xfId="0" applyNumberFormat="1" applyFont="1" applyBorder="1" applyAlignment="1" applyProtection="1">
      <alignment horizontal="right" vertical="center"/>
      <protection locked="0"/>
    </xf>
    <xf numFmtId="177" fontId="81" fillId="81" borderId="173" xfId="0" applyNumberFormat="1" applyFont="1" applyFill="1" applyBorder="1" applyAlignment="1" applyProtection="1">
      <alignment horizontal="right" vertical="center"/>
      <protection locked="0"/>
    </xf>
    <xf numFmtId="177" fontId="81" fillId="2" borderId="173" xfId="0" applyNumberFormat="1" applyFont="1" applyFill="1" applyBorder="1" applyAlignment="1" applyProtection="1">
      <alignment horizontal="right" vertical="center"/>
      <protection locked="0"/>
    </xf>
    <xf numFmtId="177" fontId="80" fillId="5" borderId="173" xfId="0" applyNumberFormat="1" applyFont="1" applyFill="1" applyBorder="1" applyAlignment="1" applyProtection="1">
      <alignment horizontal="right" vertical="center"/>
      <protection locked="0"/>
    </xf>
    <xf numFmtId="177" fontId="81" fillId="81" borderId="173" xfId="0" quotePrefix="1" applyNumberFormat="1" applyFont="1" applyFill="1" applyBorder="1" applyAlignment="1" applyProtection="1">
      <alignment horizontal="right" vertical="center"/>
      <protection locked="0"/>
    </xf>
    <xf numFmtId="177" fontId="81" fillId="0" borderId="173" xfId="143" applyNumberFormat="1" applyFont="1" applyBorder="1" applyAlignment="1" applyProtection="1">
      <alignment horizontal="right" vertical="center"/>
      <protection locked="0"/>
    </xf>
    <xf numFmtId="177" fontId="11" fillId="0" borderId="173" xfId="0" applyNumberFormat="1" applyFont="1" applyBorder="1" applyAlignment="1" applyProtection="1">
      <alignment horizontal="right" vertical="center"/>
      <protection locked="0"/>
    </xf>
    <xf numFmtId="177" fontId="11" fillId="80" borderId="173" xfId="0" applyNumberFormat="1" applyFont="1" applyFill="1" applyBorder="1" applyAlignment="1" applyProtection="1">
      <alignment horizontal="right" vertical="center" shrinkToFit="1"/>
      <protection locked="0"/>
    </xf>
    <xf numFmtId="177" fontId="80" fillId="81" borderId="173" xfId="0" applyNumberFormat="1" applyFont="1" applyFill="1" applyBorder="1" applyAlignment="1" applyProtection="1">
      <alignment horizontal="right" vertical="center"/>
      <protection locked="0"/>
    </xf>
    <xf numFmtId="177" fontId="80" fillId="2" borderId="173" xfId="0" applyNumberFormat="1" applyFont="1" applyFill="1" applyBorder="1" applyAlignment="1" applyProtection="1">
      <alignment horizontal="right" vertical="center"/>
      <protection locked="0"/>
    </xf>
    <xf numFmtId="177" fontId="81" fillId="80" borderId="173" xfId="0" applyNumberFormat="1" applyFont="1" applyFill="1" applyBorder="1" applyAlignment="1" applyProtection="1">
      <alignment horizontal="right" vertical="center"/>
      <protection locked="0"/>
    </xf>
    <xf numFmtId="179" fontId="81" fillId="5" borderId="173" xfId="136" applyNumberFormat="1" applyFont="1" applyFill="1" applyBorder="1" applyAlignment="1">
      <alignment horizontal="right" vertical="center"/>
    </xf>
    <xf numFmtId="177" fontId="81" fillId="81" borderId="173" xfId="143" applyNumberFormat="1" applyFont="1" applyFill="1" applyBorder="1" applyAlignment="1" applyProtection="1">
      <alignment horizontal="right" vertical="center"/>
      <protection locked="0"/>
    </xf>
    <xf numFmtId="177" fontId="81" fillId="0" borderId="173" xfId="0" applyNumberFormat="1" applyFont="1" applyBorder="1" applyAlignment="1" applyProtection="1">
      <alignment horizontal="right" vertical="center" wrapText="1"/>
      <protection locked="0"/>
    </xf>
    <xf numFmtId="179" fontId="81" fillId="81" borderId="173" xfId="136" applyNumberFormat="1" applyFont="1" applyFill="1" applyBorder="1" applyAlignment="1">
      <alignment horizontal="right" vertical="center"/>
    </xf>
    <xf numFmtId="177" fontId="11" fillId="81" borderId="164" xfId="136" applyNumberFormat="1" applyFont="1" applyFill="1" applyBorder="1" applyAlignment="1">
      <alignment horizontal="right" vertical="center"/>
    </xf>
    <xf numFmtId="38" fontId="81" fillId="0" borderId="0" xfId="110" applyFont="1" applyFill="1" applyBorder="1" applyAlignment="1" applyProtection="1">
      <alignment horizontal="right" vertical="center"/>
      <protection locked="0"/>
    </xf>
    <xf numFmtId="177" fontId="81" fillId="81" borderId="25" xfId="0" applyNumberFormat="1" applyFont="1" applyFill="1" applyBorder="1" applyAlignment="1" applyProtection="1">
      <alignment horizontal="right" vertical="center"/>
      <protection locked="0"/>
    </xf>
    <xf numFmtId="179" fontId="81" fillId="0" borderId="173" xfId="136" applyNumberFormat="1" applyFont="1" applyBorder="1" applyAlignment="1">
      <alignment horizontal="right" vertical="center"/>
    </xf>
    <xf numFmtId="0" fontId="81" fillId="0" borderId="151" xfId="0" applyFont="1" applyBorder="1" applyAlignment="1" applyProtection="1">
      <alignment horizontal="right" vertical="center"/>
      <protection locked="0"/>
    </xf>
    <xf numFmtId="177" fontId="11" fillId="0" borderId="173" xfId="0" applyNumberFormat="1" applyFont="1" applyBorder="1" applyAlignment="1" applyProtection="1">
      <alignment horizontal="right" vertical="center" shrinkToFit="1"/>
      <protection locked="0"/>
    </xf>
    <xf numFmtId="177" fontId="11" fillId="0" borderId="175" xfId="0" applyNumberFormat="1" applyFont="1" applyBorder="1" applyAlignment="1" applyProtection="1">
      <alignment horizontal="right" vertical="center" shrinkToFit="1"/>
      <protection locked="0"/>
    </xf>
    <xf numFmtId="177" fontId="11" fillId="0" borderId="175" xfId="0" applyNumberFormat="1" applyFont="1" applyBorder="1" applyAlignment="1">
      <alignment horizontal="right" vertical="center" shrinkToFit="1"/>
    </xf>
    <xf numFmtId="177" fontId="11" fillId="0" borderId="165" xfId="0" applyNumberFormat="1" applyFont="1" applyBorder="1" applyAlignment="1">
      <alignment horizontal="right" vertical="center" shrinkToFit="1"/>
    </xf>
    <xf numFmtId="0" fontId="11" fillId="0" borderId="47" xfId="0" applyFont="1" applyBorder="1" applyAlignment="1">
      <alignment horizontal="right" vertical="center" shrinkToFit="1"/>
    </xf>
    <xf numFmtId="38" fontId="11" fillId="0" borderId="53" xfId="110" applyFont="1" applyFill="1" applyBorder="1" applyAlignment="1">
      <alignment horizontal="right" vertical="center" shrinkToFit="1"/>
    </xf>
    <xf numFmtId="177" fontId="11" fillId="0" borderId="63" xfId="0" applyNumberFormat="1" applyFont="1" applyBorder="1" applyAlignment="1">
      <alignment horizontal="right" vertical="center"/>
    </xf>
    <xf numFmtId="0" fontId="77" fillId="0" borderId="13" xfId="0" applyFont="1" applyBorder="1" applyAlignment="1">
      <alignment horizontal="left" vertical="center" wrapText="1"/>
    </xf>
    <xf numFmtId="0" fontId="127" fillId="0" borderId="24" xfId="0" applyFont="1" applyBorder="1">
      <alignment vertical="center"/>
    </xf>
    <xf numFmtId="0" fontId="127" fillId="0" borderId="88" xfId="0" applyFont="1" applyBorder="1" applyAlignment="1">
      <alignment vertical="top" wrapText="1"/>
    </xf>
    <xf numFmtId="0" fontId="127" fillId="0" borderId="15" xfId="0" applyFont="1" applyBorder="1">
      <alignment vertical="center"/>
    </xf>
    <xf numFmtId="0" fontId="127" fillId="0" borderId="15" xfId="0" applyFont="1" applyBorder="1" applyAlignment="1">
      <alignment vertical="center" wrapText="1"/>
    </xf>
    <xf numFmtId="0" fontId="127" fillId="0" borderId="89" xfId="0" applyFont="1" applyBorder="1">
      <alignment vertical="center"/>
    </xf>
    <xf numFmtId="0" fontId="127" fillId="0" borderId="90" xfId="0" applyFont="1" applyBorder="1" applyAlignment="1">
      <alignment vertical="top" wrapText="1"/>
    </xf>
    <xf numFmtId="0" fontId="127" fillId="0" borderId="57" xfId="0" applyFont="1" applyBorder="1">
      <alignment vertical="center"/>
    </xf>
    <xf numFmtId="0" fontId="127" fillId="0" borderId="91" xfId="0" applyFont="1" applyBorder="1" applyAlignment="1">
      <alignment vertical="top" wrapText="1"/>
    </xf>
    <xf numFmtId="0" fontId="127" fillId="2" borderId="31" xfId="0" applyFont="1" applyFill="1" applyBorder="1" applyAlignment="1">
      <alignment vertical="center" wrapText="1"/>
    </xf>
    <xf numFmtId="0" fontId="127" fillId="0" borderId="24" xfId="0" applyFont="1" applyBorder="1" applyAlignment="1">
      <alignment vertical="center" wrapText="1"/>
    </xf>
    <xf numFmtId="0" fontId="127" fillId="2" borderId="24" xfId="0" applyFont="1" applyFill="1" applyBorder="1">
      <alignment vertical="center"/>
    </xf>
    <xf numFmtId="0" fontId="127" fillId="2" borderId="88" xfId="0" applyFont="1" applyFill="1" applyBorder="1" applyAlignment="1">
      <alignment vertical="top" wrapText="1"/>
    </xf>
    <xf numFmtId="0" fontId="127" fillId="2" borderId="92" xfId="0" applyFont="1" applyFill="1" applyBorder="1" applyAlignment="1">
      <alignment vertical="center" wrapText="1"/>
    </xf>
    <xf numFmtId="0" fontId="127" fillId="2" borderId="93" xfId="0" applyFont="1" applyFill="1" applyBorder="1" applyAlignment="1">
      <alignment vertical="top" wrapText="1"/>
    </xf>
    <xf numFmtId="0" fontId="127" fillId="2" borderId="95" xfId="0" applyFont="1" applyFill="1" applyBorder="1" applyAlignment="1">
      <alignment horizontal="left" vertical="center"/>
    </xf>
    <xf numFmtId="0" fontId="127" fillId="2" borderId="93" xfId="0" applyFont="1" applyFill="1" applyBorder="1" applyAlignment="1">
      <alignment horizontal="left" vertical="top" wrapText="1"/>
    </xf>
    <xf numFmtId="0" fontId="127" fillId="80" borderId="90" xfId="0" applyFont="1" applyFill="1" applyBorder="1" applyAlignment="1">
      <alignment vertical="top" wrapText="1"/>
    </xf>
    <xf numFmtId="0" fontId="127" fillId="2" borderId="92" xfId="0" applyFont="1" applyFill="1" applyBorder="1" applyAlignment="1">
      <alignment horizontal="left" vertical="center" wrapText="1"/>
    </xf>
    <xf numFmtId="0" fontId="127" fillId="2" borderId="96" xfId="0" applyFont="1" applyFill="1" applyBorder="1" applyAlignment="1">
      <alignment horizontal="left" vertical="center" wrapText="1"/>
    </xf>
    <xf numFmtId="0" fontId="127" fillId="2" borderId="100" xfId="0" applyFont="1" applyFill="1" applyBorder="1" applyAlignment="1">
      <alignment vertical="top" wrapText="1"/>
    </xf>
    <xf numFmtId="0" fontId="127" fillId="0" borderId="97" xfId="0" applyFont="1" applyBorder="1">
      <alignment vertical="center"/>
    </xf>
    <xf numFmtId="0" fontId="127" fillId="0" borderId="98" xfId="0" applyFont="1" applyBorder="1" applyAlignment="1">
      <alignment vertical="top" wrapText="1"/>
    </xf>
    <xf numFmtId="0" fontId="127" fillId="0" borderId="90" xfId="0" applyFont="1" applyBorder="1" applyAlignment="1">
      <alignment vertical="top"/>
    </xf>
    <xf numFmtId="0" fontId="127" fillId="80" borderId="90" xfId="0" applyFont="1" applyFill="1" applyBorder="1" applyAlignment="1">
      <alignment vertical="top"/>
    </xf>
    <xf numFmtId="0" fontId="127" fillId="0" borderId="99" xfId="0" applyFont="1" applyBorder="1">
      <alignment vertical="center"/>
    </xf>
    <xf numFmtId="0" fontId="127" fillId="0" borderId="96" xfId="0" applyFont="1" applyBorder="1">
      <alignment vertical="center"/>
    </xf>
    <xf numFmtId="0" fontId="127" fillId="0" borderId="100" xfId="0" applyFont="1" applyBorder="1" applyAlignment="1">
      <alignment vertical="top" wrapText="1"/>
    </xf>
    <xf numFmtId="0" fontId="127" fillId="2" borderId="101" xfId="0" applyFont="1" applyFill="1" applyBorder="1">
      <alignment vertical="center"/>
    </xf>
    <xf numFmtId="0" fontId="127" fillId="2" borderId="89" xfId="0" applyFont="1" applyFill="1" applyBorder="1">
      <alignment vertical="center"/>
    </xf>
    <xf numFmtId="0" fontId="127" fillId="2" borderId="96" xfId="0" applyFont="1" applyFill="1" applyBorder="1">
      <alignment vertical="center"/>
    </xf>
    <xf numFmtId="0" fontId="0" fillId="0" borderId="100" xfId="0" applyBorder="1" applyAlignment="1">
      <alignment vertical="top" wrapText="1"/>
    </xf>
    <xf numFmtId="0" fontId="127" fillId="2" borderId="102" xfId="0" applyFont="1" applyFill="1" applyBorder="1" applyAlignment="1">
      <alignment vertical="center" wrapText="1"/>
    </xf>
    <xf numFmtId="0" fontId="127" fillId="0" borderId="94" xfId="0" applyFont="1" applyBorder="1" applyAlignment="1">
      <alignment vertical="top" wrapText="1"/>
    </xf>
    <xf numFmtId="0" fontId="127" fillId="2" borderId="143" xfId="0" applyFont="1" applyFill="1" applyBorder="1">
      <alignment vertical="center"/>
    </xf>
    <xf numFmtId="0" fontId="127" fillId="2" borderId="144" xfId="0" applyFont="1" applyFill="1" applyBorder="1" applyAlignment="1">
      <alignment vertical="top" wrapText="1"/>
    </xf>
    <xf numFmtId="0" fontId="127" fillId="2" borderId="103" xfId="0" applyFont="1" applyFill="1" applyBorder="1">
      <alignment vertical="center"/>
    </xf>
    <xf numFmtId="0" fontId="127" fillId="80" borderId="94" xfId="0" applyFont="1" applyFill="1" applyBorder="1" applyAlignment="1">
      <alignment vertical="top" wrapText="1"/>
    </xf>
    <xf numFmtId="0" fontId="127" fillId="2" borderId="15" xfId="0" applyFont="1" applyFill="1" applyBorder="1">
      <alignment vertical="center"/>
    </xf>
    <xf numFmtId="0" fontId="127" fillId="0" borderId="95" xfId="0" applyFont="1" applyBorder="1" applyAlignment="1">
      <alignment horizontal="left" vertical="center"/>
    </xf>
    <xf numFmtId="0" fontId="127" fillId="0" borderId="95" xfId="0" applyFont="1" applyBorder="1" applyAlignment="1">
      <alignment horizontal="left" vertical="center" wrapText="1"/>
    </xf>
    <xf numFmtId="0" fontId="127" fillId="0" borderId="93" xfId="0" applyFont="1" applyBorder="1" applyAlignment="1">
      <alignment vertical="top" wrapText="1"/>
    </xf>
    <xf numFmtId="0" fontId="127" fillId="2" borderId="101" xfId="0" applyFont="1" applyFill="1" applyBorder="1" applyAlignment="1">
      <alignment vertical="center" wrapText="1"/>
    </xf>
    <xf numFmtId="0" fontId="127" fillId="2" borderId="98" xfId="0" applyFont="1" applyFill="1" applyBorder="1" applyAlignment="1">
      <alignment vertical="top"/>
    </xf>
    <xf numFmtId="0" fontId="127" fillId="2" borderId="104" xfId="0" applyFont="1" applyFill="1" applyBorder="1" applyAlignment="1">
      <alignment vertical="center" wrapText="1"/>
    </xf>
    <xf numFmtId="0" fontId="81" fillId="0" borderId="53" xfId="95" applyNumberFormat="1" applyFont="1" applyFill="1" applyBorder="1" applyAlignment="1" applyProtection="1">
      <alignment horizontal="right" vertical="center"/>
      <protection locked="0"/>
    </xf>
    <xf numFmtId="177" fontId="81" fillId="81" borderId="31" xfId="0" applyNumberFormat="1" applyFont="1" applyFill="1" applyBorder="1" applyAlignment="1" applyProtection="1">
      <alignment horizontal="right" vertical="center"/>
      <protection locked="0"/>
    </xf>
    <xf numFmtId="177" fontId="81" fillId="0" borderId="152" xfId="110" applyNumberFormat="1" applyFont="1" applyFill="1" applyBorder="1" applyAlignment="1">
      <alignment horizontal="right" vertical="center"/>
    </xf>
    <xf numFmtId="177" fontId="81" fillId="81" borderId="174" xfId="136" applyNumberFormat="1" applyFont="1" applyFill="1" applyBorder="1" applyAlignment="1">
      <alignment horizontal="right" vertical="center"/>
    </xf>
    <xf numFmtId="177" fontId="81" fillId="81" borderId="175" xfId="136" applyNumberFormat="1" applyFont="1" applyFill="1" applyBorder="1" applyAlignment="1">
      <alignment horizontal="right" vertical="center"/>
    </xf>
    <xf numFmtId="0" fontId="81" fillId="81" borderId="47" xfId="0" applyFont="1" applyFill="1" applyBorder="1" applyAlignment="1">
      <alignment horizontal="right" vertical="center" justifyLastLine="1"/>
    </xf>
    <xf numFmtId="38" fontId="81" fillId="81" borderId="53" xfId="110" applyFont="1" applyFill="1" applyBorder="1" applyAlignment="1">
      <alignment horizontal="right" vertical="center" justifyLastLine="1"/>
    </xf>
    <xf numFmtId="177" fontId="81" fillId="0" borderId="53" xfId="0" quotePrefix="1" applyNumberFormat="1" applyFont="1" applyBorder="1" applyAlignment="1" applyProtection="1">
      <alignment horizontal="right" vertical="center"/>
      <protection locked="0"/>
    </xf>
    <xf numFmtId="0" fontId="81" fillId="0" borderId="53" xfId="0" applyFont="1" applyBorder="1" applyAlignment="1" applyProtection="1">
      <alignment horizontal="right" vertical="center"/>
      <protection locked="0"/>
    </xf>
    <xf numFmtId="177" fontId="80" fillId="80" borderId="47" xfId="0" applyNumberFormat="1" applyFont="1" applyFill="1" applyBorder="1" applyAlignment="1" applyProtection="1">
      <alignment horizontal="right" vertical="center"/>
      <protection locked="0"/>
    </xf>
    <xf numFmtId="178" fontId="81" fillId="80" borderId="153" xfId="0" applyNumberFormat="1" applyFont="1" applyFill="1" applyBorder="1" applyAlignment="1" applyProtection="1">
      <alignment horizontal="right" vertical="center"/>
      <protection locked="0"/>
    </xf>
    <xf numFmtId="178" fontId="80" fillId="80" borderId="153" xfId="0" applyNumberFormat="1" applyFont="1" applyFill="1" applyBorder="1" applyAlignment="1" applyProtection="1">
      <alignment horizontal="right" vertical="center"/>
      <protection locked="0"/>
    </xf>
    <xf numFmtId="178" fontId="80" fillId="80" borderId="151" xfId="0" applyNumberFormat="1" applyFont="1" applyFill="1" applyBorder="1" applyAlignment="1" applyProtection="1">
      <alignment horizontal="right" vertical="center"/>
      <protection locked="0"/>
    </xf>
    <xf numFmtId="177" fontId="80" fillId="80" borderId="153" xfId="0" applyNumberFormat="1" applyFont="1" applyFill="1" applyBorder="1" applyAlignment="1" applyProtection="1">
      <alignment horizontal="right" vertical="center"/>
      <protection locked="0"/>
    </xf>
    <xf numFmtId="178" fontId="81" fillId="80" borderId="152" xfId="0" applyNumberFormat="1" applyFont="1" applyFill="1" applyBorder="1" applyAlignment="1" applyProtection="1">
      <alignment horizontal="right" vertical="center"/>
      <protection locked="0"/>
    </xf>
    <xf numFmtId="177" fontId="80" fillId="80" borderId="53" xfId="0" applyNumberFormat="1" applyFont="1" applyFill="1" applyBorder="1" applyAlignment="1" applyProtection="1">
      <alignment horizontal="right" vertical="center"/>
      <protection locked="0"/>
    </xf>
    <xf numFmtId="177" fontId="80" fillId="80" borderId="156" xfId="0" applyNumberFormat="1" applyFont="1" applyFill="1" applyBorder="1" applyAlignment="1">
      <alignment horizontal="right" vertical="center"/>
    </xf>
    <xf numFmtId="177" fontId="80" fillId="80" borderId="152" xfId="0" applyNumberFormat="1" applyFont="1" applyFill="1" applyBorder="1" applyAlignment="1">
      <alignment horizontal="right" vertical="center"/>
    </xf>
    <xf numFmtId="178" fontId="79" fillId="80" borderId="157" xfId="0" applyNumberFormat="1" applyFont="1" applyFill="1" applyBorder="1" applyAlignment="1">
      <alignment horizontal="right" vertical="center"/>
    </xf>
    <xf numFmtId="177" fontId="80" fillId="80" borderId="155" xfId="0" applyNumberFormat="1" applyFont="1" applyFill="1" applyBorder="1" applyAlignment="1" applyProtection="1">
      <alignment horizontal="right" vertical="center"/>
      <protection locked="0"/>
    </xf>
    <xf numFmtId="177" fontId="79" fillId="80" borderId="4" xfId="0" applyNumberFormat="1" applyFont="1" applyFill="1" applyBorder="1" applyAlignment="1">
      <alignment horizontal="right" vertical="center"/>
    </xf>
    <xf numFmtId="0" fontId="77" fillId="0" borderId="0" xfId="0" applyFont="1" applyAlignment="1">
      <alignment horizontal="left" vertical="center" wrapText="1" shrinkToFit="1"/>
    </xf>
    <xf numFmtId="177" fontId="81" fillId="81" borderId="168" xfId="0" applyNumberFormat="1" applyFont="1" applyFill="1" applyBorder="1" applyAlignment="1">
      <alignment horizontal="right" vertical="center"/>
    </xf>
    <xf numFmtId="177" fontId="81" fillId="81" borderId="170" xfId="136" applyNumberFormat="1" applyFont="1" applyFill="1" applyBorder="1" applyAlignment="1">
      <alignment horizontal="right" vertical="center"/>
    </xf>
    <xf numFmtId="177" fontId="11" fillId="81" borderId="170" xfId="0" applyNumberFormat="1" applyFont="1" applyFill="1" applyBorder="1" applyAlignment="1">
      <alignment horizontal="right" vertical="center"/>
    </xf>
    <xf numFmtId="177" fontId="81" fillId="81" borderId="170" xfId="0" applyNumberFormat="1" applyFont="1" applyFill="1" applyBorder="1" applyAlignment="1">
      <alignment horizontal="right" vertical="center"/>
    </xf>
    <xf numFmtId="177" fontId="126" fillId="0" borderId="173" xfId="0" applyNumberFormat="1" applyFont="1" applyBorder="1" applyAlignment="1" applyProtection="1">
      <alignment horizontal="right" vertical="center" shrinkToFit="1"/>
      <protection locked="0"/>
    </xf>
    <xf numFmtId="177" fontId="11" fillId="0" borderId="32" xfId="0" applyNumberFormat="1" applyFont="1" applyBorder="1" applyAlignment="1" applyProtection="1">
      <alignment horizontal="right" vertical="center" shrinkToFit="1"/>
      <protection locked="0"/>
    </xf>
    <xf numFmtId="1" fontId="11" fillId="0" borderId="166" xfId="0" applyNumberFormat="1" applyFont="1" applyBorder="1" applyAlignment="1">
      <alignment horizontal="right" vertical="center"/>
    </xf>
    <xf numFmtId="177" fontId="79" fillId="0" borderId="166" xfId="0" applyNumberFormat="1" applyFont="1" applyBorder="1" applyAlignment="1">
      <alignment horizontal="center" vertical="center"/>
    </xf>
    <xf numFmtId="178" fontId="80" fillId="0" borderId="47" xfId="0" applyNumberFormat="1" applyFont="1" applyBorder="1" applyAlignment="1">
      <alignment horizontal="right" vertical="center"/>
    </xf>
    <xf numFmtId="178" fontId="79" fillId="0" borderId="51" xfId="0" applyNumberFormat="1" applyFont="1" applyBorder="1" applyAlignment="1">
      <alignment horizontal="right" vertical="center"/>
    </xf>
    <xf numFmtId="177" fontId="81" fillId="0" borderId="82" xfId="0" applyNumberFormat="1" applyFont="1" applyBorder="1" applyAlignment="1" applyProtection="1">
      <alignment horizontal="right" vertical="center" wrapText="1"/>
      <protection locked="0"/>
    </xf>
    <xf numFmtId="178" fontId="81" fillId="0" borderId="159" xfId="0" applyNumberFormat="1" applyFont="1" applyBorder="1" applyAlignment="1" applyProtection="1">
      <alignment horizontal="right" vertical="center" wrapText="1"/>
      <protection locked="0"/>
    </xf>
    <xf numFmtId="178" fontId="81" fillId="0" borderId="51" xfId="0" applyNumberFormat="1" applyFont="1" applyBorder="1" applyAlignment="1" applyProtection="1">
      <alignment horizontal="right" vertical="center" wrapText="1"/>
      <protection locked="0"/>
    </xf>
    <xf numFmtId="177" fontId="81" fillId="0" borderId="84" xfId="0" applyNumberFormat="1" applyFont="1" applyBorder="1" applyAlignment="1" applyProtection="1">
      <alignment horizontal="right" vertical="center" wrapText="1"/>
      <protection locked="0"/>
    </xf>
    <xf numFmtId="178" fontId="81" fillId="0" borderId="0" xfId="0" applyNumberFormat="1" applyFont="1" applyAlignment="1" applyProtection="1">
      <alignment horizontal="right" vertical="center" wrapText="1"/>
      <protection locked="0"/>
    </xf>
    <xf numFmtId="177" fontId="76" fillId="81" borderId="83" xfId="0" applyNumberFormat="1" applyFont="1" applyFill="1" applyBorder="1" applyAlignment="1">
      <alignment horizontal="right" vertical="center" wrapText="1"/>
    </xf>
    <xf numFmtId="177" fontId="76" fillId="81" borderId="159" xfId="0" applyNumberFormat="1" applyFont="1" applyFill="1" applyBorder="1" applyAlignment="1">
      <alignment horizontal="right" vertical="center" wrapText="1"/>
    </xf>
    <xf numFmtId="178" fontId="76" fillId="81" borderId="158" xfId="0" applyNumberFormat="1" applyFont="1" applyFill="1" applyBorder="1" applyAlignment="1">
      <alignment horizontal="right" vertical="center" wrapText="1"/>
    </xf>
    <xf numFmtId="177" fontId="81" fillId="81" borderId="161" xfId="0" applyNumberFormat="1" applyFont="1" applyFill="1" applyBorder="1" applyAlignment="1">
      <alignment horizontal="right" vertical="center" wrapText="1"/>
    </xf>
    <xf numFmtId="178" fontId="11" fillId="81" borderId="158" xfId="0" applyNumberFormat="1" applyFont="1" applyFill="1" applyBorder="1" applyAlignment="1">
      <alignment horizontal="right" vertical="center" wrapText="1"/>
    </xf>
    <xf numFmtId="0" fontId="81" fillId="0" borderId="165" xfId="0" applyFont="1" applyBorder="1" applyAlignment="1">
      <alignment horizontal="right" vertical="center"/>
    </xf>
    <xf numFmtId="0" fontId="9" fillId="0" borderId="18" xfId="0" applyFont="1" applyBorder="1" applyAlignment="1">
      <alignment horizontal="center" vertical="center"/>
    </xf>
    <xf numFmtId="0" fontId="9" fillId="0" borderId="47" xfId="0" applyFont="1" applyBorder="1" applyAlignment="1">
      <alignment horizontal="center" vertical="center"/>
    </xf>
    <xf numFmtId="0" fontId="9" fillId="0" borderId="38" xfId="0" applyFont="1" applyBorder="1" applyAlignment="1">
      <alignment horizontal="center" vertical="center"/>
    </xf>
    <xf numFmtId="0" fontId="9" fillId="0" borderId="24" xfId="0" applyFont="1" applyBorder="1" applyAlignment="1">
      <alignment horizontal="center" vertical="center"/>
    </xf>
    <xf numFmtId="0" fontId="9" fillId="0" borderId="48" xfId="0" applyFont="1" applyBorder="1" applyAlignment="1">
      <alignment horizontal="center" vertical="center"/>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5" xfId="0" applyFont="1" applyBorder="1" applyAlignment="1">
      <alignment horizontal="center" vertical="center"/>
    </xf>
    <xf numFmtId="0" fontId="25"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lignment vertical="center"/>
    </xf>
    <xf numFmtId="0" fontId="12" fillId="0" borderId="25" xfId="0" applyFont="1" applyBorder="1" applyAlignment="1">
      <alignment horizontal="center" wrapText="1"/>
    </xf>
    <xf numFmtId="0" fontId="12" fillId="0" borderId="26" xfId="0" applyFont="1" applyBorder="1" applyAlignment="1">
      <alignment horizontal="center" wrapText="1"/>
    </xf>
    <xf numFmtId="0" fontId="9" fillId="0" borderId="18" xfId="0" applyFont="1" applyBorder="1" applyAlignment="1">
      <alignment horizontal="center" shrinkToFit="1"/>
    </xf>
    <xf numFmtId="0" fontId="9" fillId="0" borderId="18" xfId="0" applyFont="1" applyBorder="1" applyAlignment="1">
      <alignment horizontal="distributed" shrinkToFit="1"/>
    </xf>
    <xf numFmtId="0" fontId="9" fillId="0" borderId="18" xfId="0" applyFont="1" applyBorder="1" applyAlignment="1">
      <alignment shrinkToFit="1"/>
    </xf>
    <xf numFmtId="0" fontId="9" fillId="0" borderId="19" xfId="0" applyFont="1" applyBorder="1" applyAlignment="1">
      <alignment horizontal="center" shrinkToFit="1"/>
    </xf>
    <xf numFmtId="0" fontId="9" fillId="0" borderId="51" xfId="0" applyFont="1" applyBorder="1" applyAlignment="1">
      <alignment horizontal="center" shrinkToFit="1"/>
    </xf>
    <xf numFmtId="0" fontId="12" fillId="0" borderId="153" xfId="0" applyFont="1" applyBorder="1" applyAlignment="1">
      <alignment horizontal="center" vertical="center" wrapText="1"/>
    </xf>
    <xf numFmtId="0" fontId="12" fillId="0" borderId="152" xfId="0" applyFont="1" applyBorder="1" applyAlignment="1">
      <alignment horizontal="center" vertical="center" wrapText="1"/>
    </xf>
    <xf numFmtId="0" fontId="9" fillId="0" borderId="38" xfId="0" applyFont="1" applyBorder="1" applyAlignment="1">
      <alignment horizontal="center" vertical="top" shrinkToFit="1"/>
    </xf>
    <xf numFmtId="0" fontId="9" fillId="0" borderId="6" xfId="0" applyFont="1" applyBorder="1" applyAlignment="1">
      <alignment horizontal="distributed" vertical="top" shrinkToFit="1"/>
    </xf>
    <xf numFmtId="0" fontId="9" fillId="0" borderId="6" xfId="0" applyFont="1" applyBorder="1" applyAlignment="1">
      <alignment horizontal="center" vertical="top" shrinkToFit="1"/>
    </xf>
    <xf numFmtId="0" fontId="9" fillId="0" borderId="11" xfId="0" applyFont="1" applyBorder="1" applyAlignment="1">
      <alignment horizontal="center" vertical="top" shrinkToFit="1"/>
    </xf>
    <xf numFmtId="0" fontId="0" fillId="0" borderId="6" xfId="0" applyBorder="1">
      <alignment vertical="center"/>
    </xf>
    <xf numFmtId="0" fontId="12" fillId="0" borderId="6" xfId="0" applyFont="1" applyBorder="1" applyAlignment="1">
      <alignment horizontal="center" vertical="top" wrapText="1"/>
    </xf>
    <xf numFmtId="0" fontId="12" fillId="0" borderId="52" xfId="0" applyFont="1" applyBorder="1" applyAlignment="1">
      <alignment horizontal="center" vertical="top" wrapText="1"/>
    </xf>
    <xf numFmtId="0" fontId="12" fillId="0" borderId="79" xfId="0" applyFont="1" applyBorder="1" applyAlignment="1">
      <alignment horizontal="right" vertical="center"/>
    </xf>
    <xf numFmtId="0" fontId="12" fillId="0" borderId="45" xfId="0" applyFont="1" applyBorder="1" applyAlignment="1">
      <alignment horizontal="right" vertical="center"/>
    </xf>
    <xf numFmtId="0" fontId="12" fillId="0" borderId="41" xfId="0" applyFont="1" applyBorder="1" applyAlignment="1">
      <alignment horizontal="right" vertical="center"/>
    </xf>
    <xf numFmtId="0" fontId="12" fillId="0" borderId="46" xfId="0" applyFont="1" applyBorder="1" applyAlignment="1">
      <alignment horizontal="right" vertical="center"/>
    </xf>
    <xf numFmtId="0" fontId="12" fillId="0" borderId="42" xfId="0" applyFont="1" applyBorder="1" applyAlignment="1">
      <alignment horizontal="right" vertical="center"/>
    </xf>
    <xf numFmtId="0" fontId="9" fillId="2" borderId="12" xfId="0" applyFont="1" applyFill="1" applyBorder="1">
      <alignment vertical="center"/>
    </xf>
    <xf numFmtId="0" fontId="9" fillId="2" borderId="17" xfId="0" applyFont="1" applyFill="1" applyBorder="1">
      <alignment vertical="center"/>
    </xf>
    <xf numFmtId="0" fontId="6" fillId="0" borderId="32" xfId="0" applyFont="1" applyBorder="1">
      <alignment vertical="center"/>
    </xf>
    <xf numFmtId="0" fontId="9" fillId="2" borderId="151" xfId="0" applyFont="1" applyFill="1" applyBorder="1">
      <alignment vertical="center"/>
    </xf>
    <xf numFmtId="0" fontId="129" fillId="0" borderId="18" xfId="0" applyFont="1" applyBorder="1" applyAlignment="1">
      <alignment horizontal="center" vertical="center" wrapText="1"/>
    </xf>
    <xf numFmtId="0" fontId="9" fillId="0" borderId="151" xfId="0" applyFont="1" applyBorder="1" applyAlignment="1">
      <alignment horizontal="center" vertical="center"/>
    </xf>
    <xf numFmtId="0" fontId="12" fillId="2" borderId="35" xfId="0" applyFont="1" applyFill="1" applyBorder="1" applyAlignment="1">
      <alignment horizontal="right" vertical="center"/>
    </xf>
    <xf numFmtId="0" fontId="3" fillId="0" borderId="0" xfId="0" applyFont="1" applyAlignment="1">
      <alignment horizontal="right" vertical="center"/>
    </xf>
    <xf numFmtId="0" fontId="14" fillId="0" borderId="16" xfId="0" applyFont="1" applyBorder="1" applyAlignment="1">
      <alignment horizontal="left" vertical="center"/>
    </xf>
    <xf numFmtId="0" fontId="14" fillId="0" borderId="16" xfId="0" applyFont="1" applyBorder="1">
      <alignment vertical="center"/>
    </xf>
    <xf numFmtId="0" fontId="6" fillId="0" borderId="0" xfId="0" applyFont="1" applyAlignment="1">
      <alignment horizontal="distributed" vertical="center" wrapText="1"/>
    </xf>
    <xf numFmtId="0" fontId="6" fillId="0" borderId="0" xfId="0" applyFont="1" applyAlignment="1">
      <alignment horizontal="center" vertical="center"/>
    </xf>
    <xf numFmtId="0" fontId="6" fillId="0" borderId="15" xfId="0" applyFont="1" applyBorder="1" applyAlignment="1">
      <alignment horizontal="center" vertical="center" wrapText="1"/>
    </xf>
    <xf numFmtId="0" fontId="9" fillId="0" borderId="24" xfId="0" applyFont="1" applyBorder="1" applyAlignment="1">
      <alignment horizontal="centerContinuous" vertical="center"/>
    </xf>
    <xf numFmtId="0" fontId="9" fillId="0" borderId="13" xfId="0" applyFont="1" applyBorder="1" applyAlignment="1">
      <alignment horizontal="centerContinuous" vertical="center"/>
    </xf>
    <xf numFmtId="0" fontId="9" fillId="0" borderId="8" xfId="0" applyFont="1" applyBorder="1" applyAlignment="1">
      <alignment horizontal="centerContinuous" vertical="center"/>
    </xf>
    <xf numFmtId="0" fontId="6" fillId="0" borderId="33" xfId="0" applyFont="1" applyBorder="1">
      <alignment vertical="center"/>
    </xf>
    <xf numFmtId="0" fontId="6" fillId="0" borderId="17" xfId="0" applyFont="1" applyBorder="1">
      <alignment vertical="center"/>
    </xf>
    <xf numFmtId="0" fontId="6" fillId="0" borderId="15" xfId="0" applyFont="1" applyBorder="1">
      <alignment vertical="center"/>
    </xf>
    <xf numFmtId="0" fontId="6" fillId="0" borderId="151" xfId="0" applyFont="1" applyBorder="1" applyAlignment="1">
      <alignment vertical="center" shrinkToFit="1"/>
    </xf>
    <xf numFmtId="0" fontId="6" fillId="0" borderId="4" xfId="0" applyFont="1" applyBorder="1" applyAlignment="1">
      <alignment vertical="top"/>
    </xf>
    <xf numFmtId="0" fontId="6" fillId="0" borderId="151" xfId="0" applyFont="1" applyBorder="1">
      <alignment vertical="center"/>
    </xf>
    <xf numFmtId="0" fontId="0" fillId="0" borderId="15" xfId="0" applyBorder="1" applyAlignment="1">
      <alignment horizontal="center" vertical="center" wrapText="1"/>
    </xf>
    <xf numFmtId="0" fontId="9" fillId="0" borderId="54"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8" xfId="0" applyFont="1" applyBorder="1" applyAlignment="1">
      <alignment horizontal="centerContinuous" vertical="center"/>
    </xf>
    <xf numFmtId="0" fontId="9" fillId="0" borderId="4" xfId="0" applyFont="1" applyBorder="1">
      <alignment vertical="center"/>
    </xf>
    <xf numFmtId="0" fontId="9" fillId="0" borderId="47" xfId="0" applyFont="1" applyBorder="1">
      <alignment vertical="center"/>
    </xf>
    <xf numFmtId="0" fontId="0" fillId="0" borderId="0" xfId="0" applyAlignment="1">
      <alignment horizontal="center" vertical="center" wrapText="1"/>
    </xf>
    <xf numFmtId="182" fontId="9" fillId="0" borderId="151" xfId="0" applyNumberFormat="1" applyFont="1" applyBorder="1">
      <alignment vertical="center"/>
    </xf>
    <xf numFmtId="0" fontId="6" fillId="0" borderId="15" xfId="0" applyFont="1" applyBorder="1" applyAlignment="1">
      <alignment horizontal="center" vertical="center"/>
    </xf>
    <xf numFmtId="0" fontId="6" fillId="0" borderId="6" xfId="0" applyFont="1" applyBorder="1" applyAlignment="1">
      <alignment vertical="top"/>
    </xf>
    <xf numFmtId="0" fontId="9" fillId="0" borderId="48" xfId="0" applyFont="1" applyBorder="1">
      <alignment vertical="center"/>
    </xf>
    <xf numFmtId="0" fontId="6" fillId="0" borderId="39" xfId="0" applyFont="1" applyBorder="1" applyAlignment="1">
      <alignment horizontal="right" vertical="center"/>
    </xf>
    <xf numFmtId="0" fontId="6" fillId="0" borderId="34" xfId="0" applyFont="1" applyBorder="1" applyAlignment="1">
      <alignment horizontal="right" vertical="center"/>
    </xf>
    <xf numFmtId="0" fontId="6" fillId="0" borderId="35" xfId="0" applyFont="1" applyBorder="1" applyAlignment="1">
      <alignment horizontal="right" vertical="center"/>
    </xf>
    <xf numFmtId="0" fontId="6" fillId="0" borderId="32" xfId="0" applyFont="1" applyBorder="1" applyAlignment="1">
      <alignment horizontal="right" vertical="center"/>
    </xf>
    <xf numFmtId="0" fontId="6" fillId="0" borderId="40" xfId="0" applyFont="1" applyBorder="1" applyAlignment="1">
      <alignment horizontal="right" vertical="center"/>
    </xf>
    <xf numFmtId="0" fontId="6" fillId="0" borderId="42" xfId="0" applyFont="1" applyBorder="1" applyAlignment="1">
      <alignment horizontal="right" vertical="center"/>
    </xf>
    <xf numFmtId="0" fontId="6" fillId="2" borderId="39" xfId="0" applyFont="1" applyFill="1" applyBorder="1" applyAlignment="1">
      <alignment horizontal="right" vertical="center"/>
    </xf>
    <xf numFmtId="0" fontId="6" fillId="0" borderId="15" xfId="0" applyFont="1" applyBorder="1" applyAlignment="1">
      <alignment horizontal="right" vertical="center"/>
    </xf>
    <xf numFmtId="0" fontId="12" fillId="0" borderId="43" xfId="0" applyFont="1" applyBorder="1" applyAlignment="1">
      <alignment horizontal="right" vertical="center"/>
    </xf>
    <xf numFmtId="182" fontId="12" fillId="0" borderId="34" xfId="0" applyNumberFormat="1" applyFont="1" applyBorder="1" applyAlignment="1">
      <alignment horizontal="right" vertical="center"/>
    </xf>
    <xf numFmtId="183" fontId="12" fillId="0" borderId="36" xfId="0" applyNumberFormat="1" applyFont="1" applyBorder="1" applyAlignment="1">
      <alignment horizontal="right" vertical="center"/>
    </xf>
    <xf numFmtId="0" fontId="12" fillId="0" borderId="49" xfId="0" applyFont="1" applyBorder="1" applyAlignment="1">
      <alignment horizontal="right" vertical="center"/>
    </xf>
    <xf numFmtId="0" fontId="0" fillId="0" borderId="15" xfId="0" applyBorder="1" applyAlignment="1">
      <alignment horizontal="center" vertical="center"/>
    </xf>
    <xf numFmtId="0" fontId="0" fillId="0" borderId="32" xfId="0" applyBorder="1">
      <alignment vertical="center"/>
    </xf>
    <xf numFmtId="0" fontId="9" fillId="0" borderId="24" xfId="136" applyFont="1" applyBorder="1" applyAlignment="1">
      <alignment horizontal="right" vertical="center"/>
    </xf>
    <xf numFmtId="0" fontId="9" fillId="0" borderId="12" xfId="136" applyFont="1" applyBorder="1" applyAlignment="1">
      <alignment horizontal="centerContinuous" vertical="center"/>
    </xf>
    <xf numFmtId="0" fontId="130" fillId="0" borderId="13" xfId="136" applyFont="1" applyBorder="1" applyAlignment="1">
      <alignment horizontal="centerContinuous" vertical="center"/>
    </xf>
    <xf numFmtId="0" fontId="9" fillId="0" borderId="7" xfId="136" applyFont="1" applyBorder="1" applyAlignment="1">
      <alignment horizontal="centerContinuous" vertical="center"/>
    </xf>
    <xf numFmtId="0" fontId="130" fillId="0" borderId="0" xfId="0" applyFont="1">
      <alignment vertical="center"/>
    </xf>
    <xf numFmtId="0" fontId="6" fillId="0" borderId="15" xfId="136" applyFont="1" applyBorder="1">
      <alignment vertical="center"/>
    </xf>
    <xf numFmtId="0" fontId="9" fillId="0" borderId="0" xfId="136" applyFont="1">
      <alignment vertical="center"/>
    </xf>
    <xf numFmtId="0" fontId="1" fillId="0" borderId="0" xfId="0" applyFont="1">
      <alignment vertical="center"/>
    </xf>
    <xf numFmtId="0" fontId="16" fillId="0" borderId="15" xfId="136" applyFont="1" applyBorder="1" applyAlignment="1">
      <alignment horizontal="center" vertical="center"/>
    </xf>
    <xf numFmtId="0" fontId="6" fillId="0" borderId="15" xfId="136" applyFont="1" applyBorder="1" applyAlignment="1">
      <alignment horizontal="center" vertical="center"/>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129" fillId="0" borderId="38" xfId="136" applyFont="1" applyBorder="1" applyAlignment="1">
      <alignment horizontal="center" vertical="center"/>
    </xf>
    <xf numFmtId="0" fontId="16" fillId="0" borderId="151" xfId="136" applyFont="1" applyBorder="1" applyAlignment="1">
      <alignment horizontal="center" vertical="center" wrapText="1" shrinkToFit="1"/>
    </xf>
    <xf numFmtId="0" fontId="25" fillId="0" borderId="38" xfId="136" applyFont="1" applyBorder="1" applyAlignment="1">
      <alignment horizontal="center" vertical="center"/>
    </xf>
    <xf numFmtId="0" fontId="6" fillId="0" borderId="0" xfId="136" applyFont="1">
      <alignment vertical="center"/>
    </xf>
    <xf numFmtId="0" fontId="6" fillId="0" borderId="27" xfId="136" applyFont="1" applyBorder="1" applyAlignment="1">
      <alignment horizontal="center" vertical="center" wrapText="1"/>
    </xf>
    <xf numFmtId="0" fontId="1" fillId="0" borderId="15" xfId="0" applyFont="1" applyBorder="1">
      <alignment vertical="center"/>
    </xf>
    <xf numFmtId="0" fontId="25" fillId="0" borderId="5" xfId="136" applyFont="1" applyBorder="1" applyAlignment="1">
      <alignment horizontal="center" vertical="center" wrapText="1"/>
    </xf>
    <xf numFmtId="0" fontId="6" fillId="0" borderId="14" xfId="136" applyFont="1" applyBorder="1" applyAlignment="1">
      <alignment horizontal="center" vertical="center" wrapText="1"/>
    </xf>
    <xf numFmtId="0" fontId="25" fillId="0" borderId="21" xfId="136" applyFont="1" applyBorder="1" applyAlignment="1">
      <alignment horizontal="center" vertical="center" wrapText="1"/>
    </xf>
    <xf numFmtId="0" fontId="16" fillId="0" borderId="55" xfId="136" applyFont="1" applyBorder="1" applyAlignment="1">
      <alignment horizontal="center" vertical="center" wrapText="1"/>
    </xf>
    <xf numFmtId="0" fontId="12" fillId="0" borderId="14" xfId="136" applyFont="1" applyBorder="1" applyAlignment="1">
      <alignment horizontal="center" vertical="center" wrapText="1"/>
    </xf>
    <xf numFmtId="0" fontId="25" fillId="0" borderId="32" xfId="136" applyFont="1" applyBorder="1" applyAlignment="1">
      <alignment horizontal="center" vertical="center" wrapText="1"/>
    </xf>
    <xf numFmtId="0" fontId="6" fillId="0" borderId="57" xfId="136" applyFont="1" applyBorder="1">
      <alignment vertical="center"/>
    </xf>
    <xf numFmtId="0" fontId="12" fillId="0" borderId="39" xfId="136" applyFont="1" applyBorder="1" applyAlignment="1">
      <alignment horizontal="right" vertical="center"/>
    </xf>
    <xf numFmtId="0" fontId="12" fillId="0" borderId="34" xfId="136" applyFont="1" applyBorder="1" applyAlignment="1">
      <alignment horizontal="right" vertical="center"/>
    </xf>
    <xf numFmtId="0" fontId="12" fillId="0" borderId="40" xfId="136" applyFont="1" applyBorder="1" applyAlignment="1">
      <alignment horizontal="right" vertical="center"/>
    </xf>
    <xf numFmtId="0" fontId="12" fillId="0" borderId="50" xfId="136" applyFont="1" applyBorder="1" applyAlignment="1">
      <alignment horizontal="right" vertical="center"/>
    </xf>
    <xf numFmtId="0" fontId="12" fillId="0" borderId="35" xfId="136" applyFont="1" applyBorder="1" applyAlignment="1">
      <alignment horizontal="right" vertical="center"/>
    </xf>
    <xf numFmtId="0" fontId="12" fillId="0" borderId="42" xfId="136" applyFont="1" applyBorder="1" applyAlignment="1">
      <alignment horizontal="right" vertical="center"/>
    </xf>
    <xf numFmtId="0" fontId="1" fillId="0" borderId="32" xfId="0" applyFont="1" applyBorder="1">
      <alignment vertical="center"/>
    </xf>
    <xf numFmtId="0" fontId="9" fillId="0" borderId="32" xfId="0" applyFont="1" applyBorder="1" applyAlignment="1">
      <alignment horizontal="center" vertical="center" shrinkToFit="1"/>
    </xf>
    <xf numFmtId="0" fontId="9" fillId="0" borderId="155" xfId="0" applyFont="1" applyBorder="1" applyAlignment="1">
      <alignment horizontal="center" vertical="center" wrapText="1" shrinkToFit="1"/>
    </xf>
    <xf numFmtId="0" fontId="12" fillId="0" borderId="32" xfId="0" applyFont="1" applyBorder="1" applyAlignment="1">
      <alignment horizontal="right" vertical="center"/>
    </xf>
    <xf numFmtId="0" fontId="0" fillId="2" borderId="0" xfId="0" applyFill="1" applyAlignment="1">
      <alignment vertical="center" wrapText="1"/>
    </xf>
    <xf numFmtId="0" fontId="0" fillId="0" borderId="0" xfId="0" applyAlignment="1">
      <alignment vertical="center" wrapText="1"/>
    </xf>
    <xf numFmtId="0" fontId="127" fillId="2" borderId="31" xfId="0" applyFont="1" applyFill="1" applyBorder="1" applyAlignment="1">
      <alignment horizontal="left" vertical="center"/>
    </xf>
    <xf numFmtId="0" fontId="127" fillId="2" borderId="32" xfId="0" applyFont="1" applyFill="1" applyBorder="1" applyAlignment="1">
      <alignment horizontal="left" vertical="center"/>
    </xf>
    <xf numFmtId="0" fontId="127" fillId="2" borderId="37" xfId="0" applyFont="1" applyFill="1" applyBorder="1" applyAlignment="1">
      <alignment horizontal="left" vertical="center"/>
    </xf>
    <xf numFmtId="0" fontId="127" fillId="0" borderId="88" xfId="0" applyFont="1" applyBorder="1" applyAlignment="1">
      <alignment vertical="top" wrapText="1"/>
    </xf>
    <xf numFmtId="0" fontId="127" fillId="0" borderId="94" xfId="0" applyFont="1" applyBorder="1" applyAlignment="1">
      <alignment vertical="top"/>
    </xf>
    <xf numFmtId="0" fontId="119" fillId="2" borderId="0" xfId="0" applyFont="1" applyFill="1" applyAlignment="1">
      <alignment horizontal="center" vertical="center"/>
    </xf>
    <xf numFmtId="0" fontId="73" fillId="2" borderId="0" xfId="0" applyFont="1" applyFill="1" applyAlignment="1">
      <alignment horizontal="center" vertical="center"/>
    </xf>
    <xf numFmtId="0" fontId="127" fillId="2" borderId="31" xfId="0" applyFont="1" applyFill="1" applyBorder="1" applyAlignment="1">
      <alignment horizontal="center" vertical="center" wrapText="1"/>
    </xf>
    <xf numFmtId="0" fontId="127" fillId="2" borderId="37" xfId="0" applyFont="1" applyFill="1" applyBorder="1" applyAlignment="1">
      <alignment horizontal="center" vertical="center" wrapText="1"/>
    </xf>
    <xf numFmtId="0" fontId="74" fillId="0" borderId="0" xfId="0" applyFont="1" applyAlignment="1">
      <alignment horizontal="center" vertical="center" wrapText="1"/>
    </xf>
    <xf numFmtId="0" fontId="127" fillId="0" borderId="31" xfId="0" applyFont="1" applyBorder="1" applyAlignment="1">
      <alignment vertical="center" wrapText="1"/>
    </xf>
    <xf numFmtId="0" fontId="127" fillId="0" borderId="32" xfId="0" applyFont="1" applyBorder="1">
      <alignment vertical="center"/>
    </xf>
    <xf numFmtId="0" fontId="127" fillId="0" borderId="37" xfId="0" applyFont="1" applyBorder="1">
      <alignment vertical="center"/>
    </xf>
    <xf numFmtId="0" fontId="127" fillId="2" borderId="102" xfId="0" applyFont="1" applyFill="1" applyBorder="1" applyAlignment="1">
      <alignment horizontal="left" vertical="center"/>
    </xf>
    <xf numFmtId="0" fontId="127" fillId="2" borderId="109" xfId="0" applyFont="1" applyFill="1" applyBorder="1" applyAlignment="1">
      <alignment horizontal="left" vertical="center"/>
    </xf>
    <xf numFmtId="0" fontId="16" fillId="0" borderId="0" xfId="0" applyFont="1" applyAlignment="1">
      <alignment horizontal="left" vertical="top" wrapText="1"/>
    </xf>
    <xf numFmtId="0" fontId="9" fillId="0" borderId="33" xfId="0" applyFont="1" applyBorder="1" applyAlignment="1">
      <alignment horizontal="center" vertical="center" wrapText="1"/>
    </xf>
    <xf numFmtId="0" fontId="0" fillId="0" borderId="51" xfId="0" applyBorder="1" applyAlignment="1">
      <alignment vertical="center" wrapText="1"/>
    </xf>
    <xf numFmtId="0" fontId="0" fillId="0" borderId="38" xfId="0" applyBorder="1" applyAlignment="1">
      <alignment vertical="center" wrapText="1"/>
    </xf>
    <xf numFmtId="0" fontId="9" fillId="0" borderId="25" xfId="0" applyFont="1" applyBorder="1" applyAlignment="1">
      <alignment horizontal="center" vertical="center" wrapText="1"/>
    </xf>
    <xf numFmtId="0" fontId="0" fillId="0" borderId="153" xfId="0" applyBorder="1" applyAlignment="1">
      <alignment vertical="center" wrapText="1"/>
    </xf>
    <xf numFmtId="0" fontId="0" fillId="0" borderId="6" xfId="0" applyBorder="1" applyAlignment="1">
      <alignment vertical="center" wrapText="1"/>
    </xf>
    <xf numFmtId="0" fontId="9" fillId="0" borderId="60" xfId="0" applyFont="1" applyBorder="1" applyAlignment="1">
      <alignment horizontal="distributed" vertical="center" wrapText="1" justifyLastLine="1" shrinkToFit="1"/>
    </xf>
    <xf numFmtId="0" fontId="0" fillId="0" borderId="47" xfId="0" applyBorder="1" applyAlignment="1">
      <alignment horizontal="distributed" vertical="center" justifyLastLine="1"/>
    </xf>
    <xf numFmtId="0" fontId="0" fillId="0" borderId="48" xfId="0" applyBorder="1" applyAlignment="1">
      <alignment horizontal="distributed" vertical="center" justifyLastLine="1"/>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9" fillId="0" borderId="24" xfId="0" applyFont="1" applyBorder="1" applyAlignment="1">
      <alignment horizontal="center" vertical="center" wrapTex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6" fillId="0" borderId="19" xfId="0" applyFont="1" applyBorder="1" applyAlignment="1">
      <alignment horizontal="center" vertical="center" shrinkToFit="1"/>
    </xf>
    <xf numFmtId="0" fontId="0" fillId="0" borderId="11" xfId="0" applyBorder="1" applyAlignment="1">
      <alignment vertical="center" shrinkToFit="1"/>
    </xf>
    <xf numFmtId="0" fontId="6" fillId="0" borderId="18" xfId="0" applyFont="1" applyBorder="1" applyAlignment="1">
      <alignment horizontal="center" vertical="center" shrinkToFit="1"/>
    </xf>
    <xf numFmtId="0" fontId="0" fillId="0" borderId="6" xfId="0" applyBorder="1" applyAlignment="1">
      <alignment vertical="center" shrinkToFit="1"/>
    </xf>
    <xf numFmtId="0" fontId="77" fillId="0" borderId="13" xfId="0" applyFont="1" applyBorder="1" applyAlignment="1">
      <alignment horizontal="left" vertical="center" wrapText="1" shrinkToFit="1"/>
    </xf>
    <xf numFmtId="177" fontId="7" fillId="0" borderId="0" xfId="0" applyNumberFormat="1" applyFont="1">
      <alignment vertical="center"/>
    </xf>
    <xf numFmtId="0" fontId="6" fillId="0" borderId="0" xfId="0" applyFont="1">
      <alignment vertical="center"/>
    </xf>
    <xf numFmtId="0" fontId="9" fillId="0" borderId="110" xfId="0" applyFont="1" applyBorder="1" applyAlignment="1">
      <alignment horizontal="center" vertical="center"/>
    </xf>
    <xf numFmtId="0" fontId="9" fillId="0" borderId="8" xfId="0" applyFont="1" applyBorder="1" applyAlignment="1">
      <alignment horizontal="center" vertical="center"/>
    </xf>
    <xf numFmtId="0" fontId="12" fillId="0" borderId="18" xfId="0" applyFont="1" applyBorder="1" applyAlignment="1">
      <alignment horizontal="distributed" vertical="center" wrapText="1"/>
    </xf>
    <xf numFmtId="0" fontId="5" fillId="0" borderId="6" xfId="0" applyFont="1" applyBorder="1" applyAlignment="1">
      <alignment horizontal="distributed" vertical="center" wrapText="1"/>
    </xf>
    <xf numFmtId="0" fontId="9" fillId="0" borderId="26" xfId="0" applyFont="1" applyBorder="1" applyAlignment="1">
      <alignment horizontal="center" vertical="center" wrapText="1"/>
    </xf>
    <xf numFmtId="0" fontId="9" fillId="0" borderId="152" xfId="0" applyFont="1" applyBorder="1" applyAlignment="1">
      <alignment horizontal="center" vertical="center"/>
    </xf>
    <xf numFmtId="0" fontId="6" fillId="0" borderId="151"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25" xfId="0" applyFont="1" applyBorder="1" applyAlignment="1">
      <alignment horizontal="center" vertical="center" wrapText="1"/>
    </xf>
    <xf numFmtId="0" fontId="0" fillId="0" borderId="6" xfId="0" applyBorder="1">
      <alignment vertical="center"/>
    </xf>
    <xf numFmtId="0" fontId="6" fillId="0" borderId="110"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2" fillId="0" borderId="114"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54" xfId="0" applyFont="1" applyBorder="1" applyAlignment="1">
      <alignment horizontal="center" vertical="center" wrapText="1"/>
    </xf>
    <xf numFmtId="0" fontId="0" fillId="0" borderId="48" xfId="0" applyBorder="1" applyAlignment="1">
      <alignment horizontal="center" vertical="center" wrapText="1"/>
    </xf>
    <xf numFmtId="0" fontId="9" fillId="0" borderId="60" xfId="0"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6" fillId="0" borderId="53"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53"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12" xfId="0" applyFont="1" applyBorder="1" applyAlignment="1">
      <alignment horizontal="center" vertical="center" wrapText="1"/>
    </xf>
    <xf numFmtId="0" fontId="0" fillId="0" borderId="111" xfId="0" applyBorder="1" applyAlignment="1">
      <alignment horizontal="center" vertical="center" wrapText="1"/>
    </xf>
    <xf numFmtId="0" fontId="16" fillId="0" borderId="0" xfId="0" applyFont="1" applyAlignment="1">
      <alignment vertical="center" wrapText="1"/>
    </xf>
    <xf numFmtId="0" fontId="6" fillId="0" borderId="0" xfId="0" applyFont="1" applyAlignment="1">
      <alignment vertical="center" wrapText="1"/>
    </xf>
    <xf numFmtId="0" fontId="12" fillId="2" borderId="23" xfId="0" applyFont="1" applyFill="1" applyBorder="1" applyAlignment="1">
      <alignment horizontal="distributed" vertical="center" wrapText="1"/>
    </xf>
    <xf numFmtId="0" fontId="12" fillId="2" borderId="152" xfId="0" applyFont="1" applyFill="1" applyBorder="1" applyAlignment="1">
      <alignment horizontal="distributed" vertical="center"/>
    </xf>
    <xf numFmtId="0" fontId="9" fillId="0" borderId="18" xfId="0" applyFont="1" applyBorder="1" applyAlignment="1">
      <alignment horizontal="distributed" vertical="center" wrapText="1"/>
    </xf>
    <xf numFmtId="0" fontId="9" fillId="0" borderId="4" xfId="0" applyFont="1" applyBorder="1" applyAlignment="1">
      <alignment horizontal="distributed" vertical="center"/>
    </xf>
    <xf numFmtId="0" fontId="9" fillId="0" borderId="19" xfId="0" applyFont="1" applyBorder="1" applyAlignment="1">
      <alignment horizontal="distributed" vertical="center" wrapText="1"/>
    </xf>
    <xf numFmtId="0" fontId="0" fillId="0" borderId="28" xfId="0" applyBorder="1">
      <alignment vertical="center"/>
    </xf>
    <xf numFmtId="0" fontId="9" fillId="0" borderId="12" xfId="0" applyFont="1" applyBorder="1" applyAlignment="1">
      <alignment horizontal="center" vertical="center" wrapText="1"/>
    </xf>
    <xf numFmtId="0" fontId="9" fillId="0" borderId="151" xfId="0" applyFont="1" applyBorder="1" applyAlignment="1">
      <alignment horizontal="center" vertical="center" wrapText="1"/>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6" fillId="0" borderId="0" xfId="0" applyFont="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9" xfId="0" applyFont="1" applyBorder="1" applyAlignment="1">
      <alignment horizontal="center" vertical="center"/>
    </xf>
    <xf numFmtId="0" fontId="9" fillId="0" borderId="151" xfId="0" applyFont="1" applyBorder="1" applyAlignment="1">
      <alignment horizontal="center" vertical="center"/>
    </xf>
    <xf numFmtId="0" fontId="0" fillId="0" borderId="13" xfId="0" applyBorder="1" applyAlignment="1">
      <alignment horizontal="left" vertical="center" wrapText="1" shrinkToFit="1"/>
    </xf>
    <xf numFmtId="0" fontId="87" fillId="0" borderId="0" xfId="0" applyFont="1" applyAlignment="1">
      <alignment horizontal="center" vertical="center"/>
    </xf>
    <xf numFmtId="0" fontId="9" fillId="0" borderId="18" xfId="0" applyFont="1" applyBorder="1" applyAlignment="1">
      <alignment horizontal="center" vertical="center"/>
    </xf>
    <xf numFmtId="0" fontId="0" fillId="0" borderId="6" xfId="0" applyBorder="1" applyAlignment="1">
      <alignment horizontal="center" vertical="center"/>
    </xf>
    <xf numFmtId="0" fontId="77" fillId="0" borderId="0" xfId="0" applyFont="1" applyAlignment="1">
      <alignment horizontal="left" vertical="center" wrapText="1"/>
    </xf>
    <xf numFmtId="0" fontId="78" fillId="0" borderId="0" xfId="0" applyFont="1" applyAlignment="1">
      <alignment horizontal="left" vertical="center" wrapText="1"/>
    </xf>
    <xf numFmtId="0" fontId="78" fillId="0" borderId="0" xfId="0" applyFont="1" applyAlignment="1">
      <alignment vertical="center" wrapText="1"/>
    </xf>
    <xf numFmtId="0" fontId="6" fillId="0" borderId="18" xfId="0" applyFont="1" applyBorder="1" applyAlignment="1">
      <alignment horizontal="center" vertical="center" wrapText="1"/>
    </xf>
    <xf numFmtId="0" fontId="16" fillId="2" borderId="5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2"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0" fillId="0" borderId="151"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9" fillId="0" borderId="111"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15" xfId="0" applyFont="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6" xfId="0" applyFont="1" applyBorder="1" applyAlignment="1">
      <alignment horizontal="center" vertical="center" wrapText="1"/>
    </xf>
    <xf numFmtId="0" fontId="0" fillId="0" borderId="152" xfId="0" applyBorder="1" applyAlignment="1">
      <alignment horizontal="center" vertical="center" wrapText="1"/>
    </xf>
    <xf numFmtId="0" fontId="0" fillId="0" borderId="52" xfId="0" applyBorder="1" applyAlignment="1">
      <alignment horizontal="center" vertical="center" wrapText="1"/>
    </xf>
    <xf numFmtId="0" fontId="6" fillId="0" borderId="60" xfId="0" applyFont="1" applyBorder="1" applyAlignment="1">
      <alignment horizontal="center" vertical="center" wrapText="1"/>
    </xf>
    <xf numFmtId="0" fontId="0" fillId="0" borderId="47" xfId="0" applyBorder="1" applyAlignment="1">
      <alignment horizontal="center" vertical="center" wrapText="1"/>
    </xf>
    <xf numFmtId="0" fontId="6" fillId="0" borderId="15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xf>
    <xf numFmtId="0" fontId="9" fillId="0" borderId="18"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6" xfId="0" applyFont="1" applyBorder="1" applyAlignment="1">
      <alignment horizontal="center" vertical="center"/>
    </xf>
    <xf numFmtId="0" fontId="0" fillId="0" borderId="152" xfId="0" applyBorder="1" applyAlignment="1">
      <alignment horizontal="center" vertical="center"/>
    </xf>
    <xf numFmtId="0" fontId="0" fillId="0" borderId="52" xfId="0" applyBorder="1" applyAlignment="1">
      <alignment horizontal="center" vertical="center"/>
    </xf>
    <xf numFmtId="0" fontId="9" fillId="0" borderId="5" xfId="0" applyFont="1" applyBorder="1" applyAlignment="1">
      <alignment horizontal="center" vertical="center"/>
    </xf>
    <xf numFmtId="0" fontId="6" fillId="0" borderId="12" xfId="0" applyFont="1" applyBorder="1" applyAlignment="1">
      <alignment horizontal="left" vertical="center"/>
    </xf>
    <xf numFmtId="0" fontId="6" fillId="0" borderId="33" xfId="0" applyFont="1" applyBorder="1" applyAlignment="1">
      <alignment horizontal="left" vertical="center"/>
    </xf>
    <xf numFmtId="0" fontId="9" fillId="0" borderId="27" xfId="0" applyFont="1" applyBorder="1" applyAlignment="1">
      <alignment horizontal="center" vertical="center"/>
    </xf>
    <xf numFmtId="0" fontId="77" fillId="0" borderId="0" xfId="0" applyFont="1" applyAlignment="1">
      <alignment vertical="top" wrapText="1"/>
    </xf>
    <xf numFmtId="0" fontId="78" fillId="0" borderId="0" xfId="0" applyFont="1" applyAlignment="1">
      <alignment vertical="top"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21" xfId="0" applyFont="1" applyBorder="1" applyAlignment="1">
      <alignment horizontal="center" vertical="center"/>
    </xf>
    <xf numFmtId="0" fontId="6" fillId="0" borderId="23" xfId="0" applyFont="1" applyBorder="1" applyAlignment="1">
      <alignment horizontal="center" vertical="center"/>
    </xf>
    <xf numFmtId="0" fontId="6" fillId="0" borderId="52" xfId="0" applyFont="1" applyBorder="1" applyAlignment="1">
      <alignment horizontal="center" vertical="center"/>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center" vertical="center"/>
    </xf>
    <xf numFmtId="0" fontId="0" fillId="0" borderId="11" xfId="0" applyBorder="1" applyAlignment="1">
      <alignment horizontal="center" vertical="center"/>
    </xf>
    <xf numFmtId="0" fontId="9" fillId="0" borderId="24" xfId="0" applyFont="1" applyBorder="1" applyAlignment="1">
      <alignment horizontal="center" vertical="center"/>
    </xf>
    <xf numFmtId="0" fontId="77" fillId="0" borderId="0" xfId="0" applyFont="1" applyAlignment="1">
      <alignment horizontal="left" vertical="top" wrapText="1"/>
    </xf>
    <xf numFmtId="0" fontId="6" fillId="0" borderId="13" xfId="0" applyFont="1" applyBorder="1" applyAlignment="1">
      <alignment horizontal="left" vertical="center"/>
    </xf>
    <xf numFmtId="0" fontId="16" fillId="0" borderId="12" xfId="0" applyFont="1" applyBorder="1" applyAlignment="1">
      <alignment horizontal="center" vertical="center" wrapText="1" shrinkToFit="1"/>
    </xf>
    <xf numFmtId="0" fontId="16" fillId="0" borderId="33" xfId="0" applyFont="1" applyBorder="1" applyAlignment="1">
      <alignment horizontal="center" vertical="center" wrapText="1" shrinkToFit="1"/>
    </xf>
    <xf numFmtId="0" fontId="16" fillId="0" borderId="151"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6" fillId="0" borderId="24"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2" borderId="60"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9" fillId="0" borderId="23" xfId="0" applyFont="1" applyBorder="1" applyAlignment="1">
      <alignment horizontal="center" vertical="center"/>
    </xf>
    <xf numFmtId="0" fontId="129" fillId="0" borderId="31" xfId="0" applyFont="1" applyBorder="1" applyAlignment="1">
      <alignment horizontal="center" vertical="center" wrapText="1"/>
    </xf>
    <xf numFmtId="0" fontId="129" fillId="0" borderId="32" xfId="0" applyFont="1" applyBorder="1" applyAlignment="1">
      <alignment horizontal="center" vertical="center" wrapText="1"/>
    </xf>
    <xf numFmtId="0" fontId="129" fillId="0" borderId="115" xfId="0" applyFont="1" applyBorder="1" applyAlignment="1">
      <alignment horizontal="center" vertical="center" wrapText="1"/>
    </xf>
    <xf numFmtId="182" fontId="9" fillId="0" borderId="12" xfId="0" applyNumberFormat="1" applyFont="1" applyBorder="1" applyAlignment="1">
      <alignment horizontal="center" vertical="center" shrinkToFit="1"/>
    </xf>
    <xf numFmtId="0" fontId="0" fillId="0" borderId="33" xfId="0" applyBorder="1" applyAlignment="1">
      <alignment vertical="center" shrinkToFit="1"/>
    </xf>
    <xf numFmtId="0" fontId="6"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5" fillId="0" borderId="152" xfId="0" applyFont="1" applyBorder="1" applyAlignment="1">
      <alignment horizontal="center" vertical="center" wrapText="1"/>
    </xf>
    <xf numFmtId="0" fontId="5" fillId="0" borderId="52" xfId="0" applyFont="1" applyBorder="1" applyAlignment="1">
      <alignment horizontal="center" vertical="center" wrapText="1"/>
    </xf>
    <xf numFmtId="183" fontId="9" fillId="0" borderId="33" xfId="0" applyNumberFormat="1" applyFont="1" applyBorder="1" applyAlignment="1">
      <alignment horizontal="center" vertical="center" wrapText="1"/>
    </xf>
    <xf numFmtId="0" fontId="0" fillId="0" borderId="51" xfId="0" applyBorder="1" applyAlignment="1">
      <alignment horizontal="center" vertical="center" wrapText="1"/>
    </xf>
    <xf numFmtId="0" fontId="0" fillId="0" borderId="38" xfId="0" applyBorder="1" applyAlignment="1">
      <alignment horizontal="center" vertical="center" wrapText="1"/>
    </xf>
    <xf numFmtId="0" fontId="23" fillId="0" borderId="0" xfId="0" applyFont="1" applyAlignment="1">
      <alignment horizontal="center" vertical="center"/>
    </xf>
    <xf numFmtId="0" fontId="16"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0" fillId="0" borderId="15" xfId="0" applyBorder="1" applyAlignment="1">
      <alignment horizontal="center" vertical="center"/>
    </xf>
    <xf numFmtId="0" fontId="12" fillId="0" borderId="12" xfId="0" applyFont="1" applyBorder="1" applyAlignment="1">
      <alignment horizontal="center" vertical="center" wrapText="1"/>
    </xf>
    <xf numFmtId="0" fontId="5" fillId="0" borderId="151" xfId="0" applyFont="1" applyBorder="1" applyAlignment="1">
      <alignment horizontal="center" vertical="center"/>
    </xf>
    <xf numFmtId="0" fontId="0" fillId="0" borderId="7" xfId="0" applyBorder="1" applyAlignment="1">
      <alignment horizontal="center" vertical="center" shrinkToFit="1"/>
    </xf>
    <xf numFmtId="0" fontId="6" fillId="0" borderId="19" xfId="0" applyFont="1" applyBorder="1" applyAlignment="1">
      <alignment horizontal="center" vertical="center" wrapText="1"/>
    </xf>
    <xf numFmtId="0" fontId="0" fillId="0" borderId="151" xfId="0" applyBorder="1" applyAlignment="1">
      <alignment horizontal="center" vertical="center"/>
    </xf>
    <xf numFmtId="0" fontId="6" fillId="0" borderId="18" xfId="136" applyFont="1" applyBorder="1" applyAlignment="1">
      <alignment horizontal="center" vertical="center" wrapText="1"/>
    </xf>
    <xf numFmtId="0" fontId="129" fillId="0" borderId="6" xfId="136" applyFont="1" applyBorder="1" applyAlignment="1">
      <alignment horizontal="center" vertical="center"/>
    </xf>
    <xf numFmtId="0" fontId="9" fillId="0" borderId="112" xfId="136" applyFont="1" applyBorder="1" applyAlignment="1">
      <alignment horizontal="center" vertical="center"/>
    </xf>
    <xf numFmtId="0" fontId="9" fillId="0" borderId="111" xfId="136" applyFont="1" applyBorder="1" applyAlignment="1">
      <alignment horizontal="center" vertical="center"/>
    </xf>
    <xf numFmtId="0" fontId="6" fillId="0" borderId="23" xfId="136" applyFont="1" applyBorder="1" applyAlignment="1">
      <alignment horizontal="center" vertical="center" wrapText="1"/>
    </xf>
    <xf numFmtId="0" fontId="129" fillId="0" borderId="52" xfId="136" applyFont="1" applyBorder="1" applyAlignment="1">
      <alignment horizontal="center" vertical="center" wrapText="1"/>
    </xf>
    <xf numFmtId="0" fontId="6" fillId="0" borderId="56" xfId="136" applyFont="1" applyBorder="1" applyAlignment="1">
      <alignment horizontal="center" vertical="center"/>
    </xf>
    <xf numFmtId="0" fontId="6" fillId="0" borderId="28" xfId="136" applyFont="1" applyBorder="1" applyAlignment="1">
      <alignment horizontal="center" vertical="center"/>
    </xf>
    <xf numFmtId="0" fontId="9" fillId="0" borderId="112" xfId="136" applyFont="1" applyBorder="1" applyAlignment="1">
      <alignment horizontal="center" vertical="center" shrinkToFit="1"/>
    </xf>
    <xf numFmtId="0" fontId="9" fillId="0" borderId="7" xfId="136" applyFont="1" applyBorder="1" applyAlignment="1">
      <alignment horizontal="center" vertical="center" shrinkToFit="1"/>
    </xf>
    <xf numFmtId="0" fontId="9" fillId="0" borderId="111" xfId="136" applyFont="1" applyBorder="1" applyAlignment="1">
      <alignment horizontal="center" vertical="center" shrinkToFit="1"/>
    </xf>
    <xf numFmtId="0" fontId="86" fillId="0" borderId="0" xfId="136" applyFont="1" applyAlignment="1">
      <alignment horizontal="center" vertical="center"/>
    </xf>
    <xf numFmtId="0" fontId="86" fillId="0" borderId="16" xfId="136" applyFont="1" applyBorder="1" applyAlignment="1">
      <alignment horizontal="center" vertical="center"/>
    </xf>
    <xf numFmtId="0" fontId="9" fillId="0" borderId="114" xfId="136" applyFont="1" applyBorder="1" applyAlignment="1">
      <alignment horizontal="center" vertical="center" shrinkToFit="1"/>
    </xf>
    <xf numFmtId="0" fontId="9" fillId="0" borderId="117" xfId="136" applyFont="1" applyBorder="1" applyAlignment="1">
      <alignment horizontal="center" vertical="center" shrinkToFit="1"/>
    </xf>
    <xf numFmtId="0" fontId="6" fillId="0" borderId="116" xfId="136" applyFont="1" applyBorder="1" applyAlignment="1">
      <alignment horizontal="center" vertical="center" wrapText="1"/>
    </xf>
    <xf numFmtId="0" fontId="129" fillId="0" borderId="113" xfId="136" applyFont="1" applyBorder="1" applyAlignment="1">
      <alignment horizontal="center" vertical="center"/>
    </xf>
    <xf numFmtId="0" fontId="6" fillId="0" borderId="19" xfId="136" applyFont="1" applyBorder="1" applyAlignment="1">
      <alignment horizontal="center" vertical="center"/>
    </xf>
    <xf numFmtId="0" fontId="6" fillId="0" borderId="116" xfId="136" applyFont="1" applyBorder="1" applyAlignment="1">
      <alignment horizontal="center" vertical="center"/>
    </xf>
    <xf numFmtId="0" fontId="9" fillId="0" borderId="24" xfId="136" applyFont="1" applyBorder="1" applyAlignment="1">
      <alignment horizontal="center" vertical="center"/>
    </xf>
    <xf numFmtId="0" fontId="9" fillId="0" borderId="13" xfId="136" applyFont="1" applyBorder="1" applyAlignment="1">
      <alignment horizontal="center" vertical="center"/>
    </xf>
    <xf numFmtId="0" fontId="9" fillId="0" borderId="33" xfId="136" applyFont="1" applyBorder="1" applyAlignment="1">
      <alignment horizontal="center" vertical="center"/>
    </xf>
    <xf numFmtId="0" fontId="9" fillId="0" borderId="23" xfId="136" applyFont="1" applyBorder="1" applyAlignment="1">
      <alignment horizontal="center" vertical="center"/>
    </xf>
    <xf numFmtId="0" fontId="9" fillId="0" borderId="56" xfId="136" applyFont="1" applyBorder="1" applyAlignment="1">
      <alignment horizontal="center" vertical="center"/>
    </xf>
    <xf numFmtId="0" fontId="6" fillId="0" borderId="29" xfId="136" applyFont="1" applyBorder="1" applyAlignment="1">
      <alignment horizontal="center" vertical="center"/>
    </xf>
    <xf numFmtId="0" fontId="9" fillId="0" borderId="19" xfId="136" applyFont="1" applyBorder="1" applyAlignment="1">
      <alignment horizontal="center" vertical="center"/>
    </xf>
    <xf numFmtId="0" fontId="9" fillId="0" borderId="28" xfId="136" applyFont="1" applyBorder="1" applyAlignment="1">
      <alignment horizontal="center" vertical="center"/>
    </xf>
    <xf numFmtId="0" fontId="9" fillId="0" borderId="55" xfId="136" applyFont="1" applyBorder="1" applyAlignment="1">
      <alignment horizontal="center" vertical="center" shrinkToFit="1"/>
    </xf>
    <xf numFmtId="0" fontId="9" fillId="0" borderId="14" xfId="136" applyFont="1" applyBorder="1" applyAlignment="1">
      <alignment horizontal="center" vertical="center" shrinkToFit="1"/>
    </xf>
    <xf numFmtId="0" fontId="9" fillId="0" borderId="38" xfId="136" applyFont="1" applyBorder="1" applyAlignment="1">
      <alignment horizontal="center" vertical="center" shrinkToFit="1"/>
    </xf>
    <xf numFmtId="0" fontId="77" fillId="0" borderId="13" xfId="137" applyFont="1" applyBorder="1" applyAlignment="1">
      <alignment horizontal="left" vertical="center" wrapText="1"/>
    </xf>
    <xf numFmtId="0" fontId="6" fillId="0" borderId="54" xfId="136" applyFont="1" applyBorder="1" applyAlignment="1">
      <alignment horizontal="center" vertical="center" wrapText="1"/>
    </xf>
    <xf numFmtId="0" fontId="129" fillId="0" borderId="48" xfId="136" applyFont="1" applyBorder="1" applyAlignment="1">
      <alignment horizontal="center" vertical="center" wrapText="1"/>
    </xf>
    <xf numFmtId="0" fontId="16" fillId="0" borderId="13" xfId="0" applyFont="1" applyBorder="1" applyAlignment="1">
      <alignment horizontal="left" vertical="center" wrapText="1"/>
    </xf>
    <xf numFmtId="181" fontId="16" fillId="0" borderId="13" xfId="0" applyNumberFormat="1" applyFont="1" applyBorder="1" applyAlignment="1">
      <alignment horizontal="left" vertical="center" wrapText="1" shrinkToFit="1"/>
    </xf>
    <xf numFmtId="0" fontId="0" fillId="0" borderId="17" xfId="0" applyBorder="1" applyAlignment="1">
      <alignment horizontal="center" vertical="center" wrapText="1"/>
    </xf>
    <xf numFmtId="0" fontId="0" fillId="0" borderId="156" xfId="0" applyBorder="1" applyAlignment="1">
      <alignment horizontal="center" vertical="center" wrapText="1"/>
    </xf>
    <xf numFmtId="0" fontId="0" fillId="0" borderId="53" xfId="0" applyBorder="1" applyAlignment="1">
      <alignment horizontal="center" vertical="center" wrapText="1"/>
    </xf>
    <xf numFmtId="0" fontId="0" fillId="0" borderId="113" xfId="0" applyBorder="1" applyAlignment="1">
      <alignment horizontal="center" vertical="center" wrapText="1"/>
    </xf>
    <xf numFmtId="0" fontId="9" fillId="0" borderId="33" xfId="0" applyFont="1" applyBorder="1" applyAlignment="1">
      <alignment horizontal="center" vertical="center" shrinkToFit="1"/>
    </xf>
    <xf numFmtId="0" fontId="0" fillId="0" borderId="51" xfId="0" applyBorder="1" applyAlignment="1">
      <alignment horizontal="center" vertical="center" shrinkToFit="1"/>
    </xf>
    <xf numFmtId="0" fontId="0" fillId="0" borderId="38" xfId="0" applyBorder="1" applyAlignment="1">
      <alignment horizontal="center" vertical="center" shrinkToFit="1"/>
    </xf>
    <xf numFmtId="0" fontId="9" fillId="0" borderId="25" xfId="0" applyFont="1" applyBorder="1" applyAlignment="1">
      <alignment horizontal="center" vertical="center" shrinkToFit="1"/>
    </xf>
    <xf numFmtId="0" fontId="9" fillId="0" borderId="155" xfId="0" applyFont="1" applyBorder="1" applyAlignment="1">
      <alignment horizontal="center" vertical="center" shrinkToFit="1"/>
    </xf>
    <xf numFmtId="0" fontId="0" fillId="0" borderId="6" xfId="0" applyBorder="1" applyAlignment="1">
      <alignment horizontal="center" vertical="center" shrinkToFit="1"/>
    </xf>
    <xf numFmtId="0" fontId="9" fillId="0" borderId="19" xfId="0" applyFont="1" applyBorder="1" applyAlignment="1">
      <alignment horizontal="center" vertical="center" shrinkToFit="1"/>
    </xf>
    <xf numFmtId="0" fontId="0" fillId="0" borderId="11" xfId="0"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18" xfId="0" applyFont="1" applyBorder="1" applyAlignment="1">
      <alignment horizontal="center" vertical="center" shrinkToFit="1"/>
    </xf>
    <xf numFmtId="0" fontId="9" fillId="0" borderId="110" xfId="0" applyFont="1" applyBorder="1" applyAlignment="1">
      <alignment horizontal="center" vertical="center" shrinkToFit="1"/>
    </xf>
    <xf numFmtId="0" fontId="5" fillId="0" borderId="156" xfId="0" applyFont="1" applyBorder="1">
      <alignment vertical="center"/>
    </xf>
    <xf numFmtId="0" fontId="5" fillId="0" borderId="11" xfId="0" applyFont="1" applyBorder="1">
      <alignment vertical="center"/>
    </xf>
    <xf numFmtId="0" fontId="12" fillId="0" borderId="18" xfId="0" applyFont="1" applyBorder="1" applyAlignment="1">
      <alignment horizontal="center" vertical="center" wrapText="1"/>
    </xf>
    <xf numFmtId="0" fontId="5" fillId="0" borderId="6" xfId="0" applyFont="1" applyBorder="1" applyAlignment="1">
      <alignment horizontal="center" vertical="center"/>
    </xf>
    <xf numFmtId="0" fontId="9" fillId="0" borderId="18" xfId="0" applyFont="1" applyBorder="1" applyAlignment="1">
      <alignment horizontal="center" vertical="center" shrinkToFit="1"/>
    </xf>
    <xf numFmtId="0" fontId="9" fillId="0" borderId="6" xfId="0" applyFont="1" applyBorder="1" applyAlignment="1">
      <alignment horizontal="center" vertical="center" shrinkToFit="1"/>
    </xf>
    <xf numFmtId="0" fontId="16" fillId="0" borderId="47" xfId="0" applyFont="1" applyBorder="1" applyAlignment="1">
      <alignment horizontal="center" vertical="center" wrapText="1"/>
    </xf>
    <xf numFmtId="0" fontId="5" fillId="0" borderId="48" xfId="0" applyFont="1" applyBorder="1" applyAlignment="1">
      <alignment horizontal="center" vertical="center"/>
    </xf>
    <xf numFmtId="0" fontId="5" fillId="0" borderId="155" xfId="0" applyFont="1" applyBorder="1">
      <alignment vertical="center"/>
    </xf>
    <xf numFmtId="0" fontId="5" fillId="0" borderId="6" xfId="0" applyFont="1" applyBorder="1">
      <alignment vertical="center"/>
    </xf>
    <xf numFmtId="0" fontId="88" fillId="0" borderId="0" xfId="0" applyFont="1">
      <alignment vertical="center"/>
    </xf>
    <xf numFmtId="0" fontId="89" fillId="0" borderId="0" xfId="0" applyFont="1">
      <alignment vertical="center"/>
    </xf>
    <xf numFmtId="0" fontId="13" fillId="0" borderId="0" xfId="0" applyFont="1">
      <alignment vertical="center"/>
    </xf>
    <xf numFmtId="0" fontId="14" fillId="0" borderId="0" xfId="0" applyFont="1">
      <alignment vertical="center"/>
    </xf>
    <xf numFmtId="0" fontId="12" fillId="0" borderId="19" xfId="0" applyFont="1" applyBorder="1" applyAlignment="1">
      <alignment horizontal="center" vertical="center" wrapText="1"/>
    </xf>
    <xf numFmtId="0" fontId="5" fillId="0" borderId="11" xfId="0" applyFont="1" applyBorder="1" applyAlignment="1">
      <alignment horizontal="center" vertical="center"/>
    </xf>
    <xf numFmtId="0" fontId="9" fillId="0" borderId="157" xfId="0" applyFont="1" applyBorder="1" applyAlignment="1">
      <alignment horizontal="center" vertical="center"/>
    </xf>
    <xf numFmtId="0" fontId="9" fillId="0" borderId="60" xfId="0" applyFont="1" applyBorder="1" applyAlignment="1">
      <alignment horizontal="center" vertical="center" shrinkToFit="1"/>
    </xf>
    <xf numFmtId="0" fontId="9" fillId="0" borderId="47" xfId="0" applyFont="1" applyBorder="1" applyAlignment="1">
      <alignment horizontal="center" vertical="center" shrinkToFit="1"/>
    </xf>
    <xf numFmtId="0" fontId="0" fillId="0" borderId="48" xfId="0" applyBorder="1" applyAlignment="1">
      <alignment horizontal="center" vertical="center" shrinkToFit="1"/>
    </xf>
    <xf numFmtId="0" fontId="12" fillId="0" borderId="157" xfId="0" applyFont="1" applyBorder="1" applyAlignment="1">
      <alignment horizontal="center" vertical="center" wrapText="1"/>
    </xf>
    <xf numFmtId="0" fontId="5" fillId="0" borderId="157" xfId="0" applyFont="1" applyBorder="1">
      <alignment vertical="center"/>
    </xf>
    <xf numFmtId="0" fontId="5" fillId="0" borderId="52" xfId="0" applyFont="1" applyBorder="1">
      <alignment vertical="center"/>
    </xf>
    <xf numFmtId="0" fontId="0" fillId="0" borderId="13" xfId="0" applyBorder="1" applyAlignment="1">
      <alignment horizontal="center" vertical="center"/>
    </xf>
    <xf numFmtId="0" fontId="9" fillId="0" borderId="24"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8" xfId="0" applyFont="1" applyBorder="1" applyAlignment="1">
      <alignment horizontal="left" vertical="center" wrapText="1"/>
    </xf>
    <xf numFmtId="0" fontId="5" fillId="0" borderId="6" xfId="0" applyFont="1" applyBorder="1" applyAlignment="1">
      <alignment horizontal="lef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7" fillId="0" borderId="0" xfId="0" applyFont="1" applyAlignment="1">
      <alignment horizontal="center" vertical="center"/>
    </xf>
    <xf numFmtId="0" fontId="9" fillId="0" borderId="4" xfId="0" applyFont="1" applyBorder="1" applyAlignment="1">
      <alignment horizontal="center" vertical="center" shrinkToFit="1"/>
    </xf>
    <xf numFmtId="0" fontId="0" fillId="0" borderId="10" xfId="0" applyBorder="1" applyAlignment="1">
      <alignment horizontal="center" vertical="center" shrinkToFit="1"/>
    </xf>
    <xf numFmtId="0" fontId="9" fillId="0" borderId="56" xfId="0" applyFont="1" applyBorder="1" applyAlignment="1">
      <alignment horizontal="center" vertical="center" shrinkToFit="1"/>
    </xf>
    <xf numFmtId="0" fontId="0" fillId="0" borderId="55" xfId="0" applyBorder="1">
      <alignment vertical="center"/>
    </xf>
    <xf numFmtId="0" fontId="9" fillId="0" borderId="28" xfId="0" applyFont="1" applyBorder="1" applyAlignment="1">
      <alignment horizontal="center" vertical="center" shrinkToFit="1"/>
    </xf>
    <xf numFmtId="0" fontId="0" fillId="0" borderId="38" xfId="0" applyBorder="1">
      <alignment vertical="center"/>
    </xf>
    <xf numFmtId="0" fontId="17" fillId="0" borderId="0" xfId="0" applyFont="1" applyAlignment="1">
      <alignment horizontal="center" vertical="center" wrapText="1"/>
    </xf>
    <xf numFmtId="0" fontId="9" fillId="2" borderId="7" xfId="0" applyFont="1" applyFill="1" applyBorder="1" applyAlignment="1">
      <alignment horizontal="center" vertical="center" shrinkToFit="1"/>
    </xf>
    <xf numFmtId="0" fontId="9" fillId="0" borderId="119"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20" xfId="0" applyFont="1" applyBorder="1" applyAlignment="1">
      <alignment horizontal="center" vertical="center" shrinkToFit="1"/>
    </xf>
    <xf numFmtId="0" fontId="0" fillId="0" borderId="120" xfId="0" applyBorder="1" applyAlignment="1">
      <alignment horizontal="center" vertical="center" shrinkToFit="1"/>
    </xf>
    <xf numFmtId="0" fontId="9" fillId="0" borderId="61" xfId="0" applyFont="1" applyBorder="1" applyAlignment="1">
      <alignment horizontal="center" vertical="center" shrinkToFit="1"/>
    </xf>
    <xf numFmtId="0" fontId="0" fillId="0" borderId="119" xfId="0" applyBorder="1" applyAlignment="1">
      <alignment horizontal="center" vertical="center" shrinkToFit="1"/>
    </xf>
    <xf numFmtId="0" fontId="9" fillId="0" borderId="27" xfId="0" applyFont="1" applyBorder="1" applyAlignment="1">
      <alignment horizontal="center" vertical="center" shrinkToFit="1"/>
    </xf>
    <xf numFmtId="0" fontId="0" fillId="0" borderId="61" xfId="0" applyBorder="1" applyAlignment="1">
      <alignment horizontal="center" vertical="center" shrinkToFit="1"/>
    </xf>
    <xf numFmtId="0" fontId="9" fillId="0" borderId="114" xfId="0" applyFont="1" applyBorder="1" applyAlignment="1">
      <alignment horizontal="center" vertical="center" shrinkToFit="1"/>
    </xf>
    <xf numFmtId="0" fontId="9" fillId="0" borderId="11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111" xfId="0" applyBorder="1" applyAlignment="1">
      <alignment horizontal="center" vertical="center" shrinkToFi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xf>
    <xf numFmtId="0" fontId="9" fillId="0" borderId="2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38" xfId="0" applyFont="1" applyBorder="1" applyAlignment="1">
      <alignment horizontal="center" vertical="center"/>
    </xf>
    <xf numFmtId="0" fontId="6" fillId="0" borderId="157" xfId="0" applyFont="1" applyBorder="1" applyAlignment="1">
      <alignment horizontal="center" vertical="center" wrapText="1"/>
    </xf>
    <xf numFmtId="0" fontId="6" fillId="0" borderId="54"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12" fillId="0" borderId="156"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1" xfId="0" applyFont="1" applyBorder="1" applyAlignment="1">
      <alignment horizontal="center" vertical="center" wrapText="1"/>
    </xf>
    <xf numFmtId="0" fontId="0" fillId="0" borderId="116" xfId="0" applyBorder="1" applyAlignment="1">
      <alignment horizontal="center" vertical="center" shrinkToFit="1"/>
    </xf>
    <xf numFmtId="0" fontId="0" fillId="0" borderId="156" xfId="0" applyBorder="1" applyAlignment="1">
      <alignment horizontal="center" vertical="center" shrinkToFit="1"/>
    </xf>
    <xf numFmtId="0" fontId="0" fillId="0" borderId="53" xfId="0" applyBorder="1" applyAlignment="1">
      <alignment horizontal="center" vertical="center" shrinkToFit="1"/>
    </xf>
    <xf numFmtId="0" fontId="0" fillId="0" borderId="113" xfId="0" applyBorder="1" applyAlignment="1">
      <alignment horizontal="center" vertical="center" shrinkToFit="1"/>
    </xf>
    <xf numFmtId="0" fontId="0" fillId="0" borderId="55" xfId="0" applyBorder="1" applyAlignment="1">
      <alignment horizontal="center" vertical="center" shrinkToFit="1"/>
    </xf>
    <xf numFmtId="0" fontId="0" fillId="0" borderId="14" xfId="0" applyBorder="1" applyAlignment="1">
      <alignment horizontal="center" vertical="center" shrinkToFit="1"/>
    </xf>
    <xf numFmtId="0" fontId="9" fillId="0" borderId="116" xfId="0" applyFont="1" applyBorder="1" applyAlignment="1">
      <alignment horizontal="center" vertical="center" shrinkToFit="1"/>
    </xf>
    <xf numFmtId="0" fontId="9" fillId="0" borderId="33" xfId="0" applyFont="1" applyBorder="1" applyAlignment="1">
      <alignment horizontal="center" vertical="center"/>
    </xf>
    <xf numFmtId="0" fontId="9" fillId="0" borderId="156" xfId="0" applyFont="1" applyBorder="1" applyAlignment="1">
      <alignment horizontal="center" vertical="center"/>
    </xf>
    <xf numFmtId="0" fontId="9" fillId="0" borderId="51" xfId="0" applyFont="1" applyBorder="1" applyAlignment="1">
      <alignment horizontal="center" vertical="center"/>
    </xf>
    <xf numFmtId="0" fontId="0" fillId="0" borderId="156" xfId="0" applyBorder="1" applyAlignment="1">
      <alignment horizontal="center" vertical="center"/>
    </xf>
    <xf numFmtId="0" fontId="0" fillId="0" borderId="51" xfId="0" applyBorder="1" applyAlignment="1">
      <alignment horizontal="center" vertical="center"/>
    </xf>
    <xf numFmtId="0" fontId="0" fillId="0" borderId="4" xfId="0" applyBorder="1" applyAlignment="1">
      <alignment horizontal="center" vertical="center" shrinkToFit="1"/>
    </xf>
    <xf numFmtId="0" fontId="0" fillId="0" borderId="28" xfId="0" applyBorder="1" applyAlignment="1">
      <alignment horizontal="center" vertical="center" shrinkToFit="1"/>
    </xf>
    <xf numFmtId="0" fontId="17" fillId="0" borderId="6" xfId="0" applyFont="1" applyBorder="1" applyAlignment="1">
      <alignment horizontal="center" vertical="center"/>
    </xf>
    <xf numFmtId="0" fontId="16" fillId="0" borderId="116" xfId="0" applyFont="1" applyBorder="1" applyAlignment="1">
      <alignment horizontal="center" vertical="center" wrapText="1"/>
    </xf>
    <xf numFmtId="0" fontId="16" fillId="0" borderId="53" xfId="0" applyFont="1" applyBorder="1" applyAlignment="1">
      <alignment horizontal="center" vertical="center" wrapText="1"/>
    </xf>
    <xf numFmtId="0" fontId="17" fillId="0" borderId="113" xfId="0" applyFont="1" applyBorder="1" applyAlignment="1">
      <alignment horizontal="center" vertical="center"/>
    </xf>
    <xf numFmtId="0" fontId="9" fillId="0" borderId="23" xfId="0" applyFont="1" applyBorder="1" applyAlignment="1">
      <alignment horizontal="center" vertical="center" shrinkToFit="1"/>
    </xf>
    <xf numFmtId="0" fontId="9" fillId="0" borderId="157" xfId="0" applyFont="1" applyBorder="1" applyAlignment="1">
      <alignment horizontal="center" vertical="center" shrinkToFit="1"/>
    </xf>
    <xf numFmtId="0" fontId="9" fillId="0" borderId="52" xfId="0" applyFont="1" applyBorder="1" applyAlignment="1">
      <alignment horizontal="center" vertical="center" shrinkToFit="1"/>
    </xf>
    <xf numFmtId="0" fontId="0" fillId="0" borderId="111" xfId="0" applyBorder="1" applyAlignment="1">
      <alignment horizontal="center" vertical="center"/>
    </xf>
    <xf numFmtId="0" fontId="9" fillId="0" borderId="51"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8" xfId="0" applyFont="1" applyBorder="1" applyAlignment="1">
      <alignment horizontal="center" vertical="center" shrinkToFit="1"/>
    </xf>
    <xf numFmtId="0" fontId="12" fillId="0" borderId="52" xfId="0" applyFont="1" applyBorder="1" applyAlignment="1">
      <alignment horizontal="center" vertical="center" wrapText="1"/>
    </xf>
    <xf numFmtId="0" fontId="16" fillId="0" borderId="0" xfId="0" applyFont="1">
      <alignment vertical="center"/>
    </xf>
    <xf numFmtId="0" fontId="9" fillId="0" borderId="11" xfId="0" applyFont="1" applyBorder="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xf>
    <xf numFmtId="0" fontId="0" fillId="0" borderId="0" xfId="0" applyAlignment="1">
      <alignment horizontal="left" vertical="center"/>
    </xf>
    <xf numFmtId="0" fontId="9" fillId="0" borderId="111" xfId="0" applyFont="1" applyBorder="1" applyAlignment="1">
      <alignment horizontal="center" vertical="center" shrinkToFit="1"/>
    </xf>
    <xf numFmtId="0" fontId="6" fillId="0" borderId="23" xfId="0" applyFont="1" applyBorder="1" applyAlignment="1">
      <alignment horizontal="center" vertical="center" shrinkToFit="1"/>
    </xf>
    <xf numFmtId="0" fontId="0" fillId="0" borderId="52" xfId="0" applyBorder="1" applyAlignment="1">
      <alignment vertical="center" shrinkToFit="1"/>
    </xf>
    <xf numFmtId="0" fontId="6" fillId="0" borderId="54" xfId="0" applyFont="1" applyBorder="1" applyAlignment="1">
      <alignment horizontal="center" vertical="center" shrinkToFit="1"/>
    </xf>
    <xf numFmtId="0" fontId="0" fillId="0" borderId="52" xfId="0" applyBorder="1">
      <alignment vertical="center"/>
    </xf>
    <xf numFmtId="0" fontId="6" fillId="0" borderId="56" xfId="0" applyFont="1" applyBorder="1" applyAlignment="1">
      <alignment horizontal="center" vertical="center" shrinkToFit="1"/>
    </xf>
    <xf numFmtId="0" fontId="0" fillId="0" borderId="55" xfId="0" applyBorder="1" applyAlignment="1">
      <alignment vertical="center" shrinkToFit="1"/>
    </xf>
    <xf numFmtId="0" fontId="6" fillId="0" borderId="52" xfId="0" applyFont="1" applyBorder="1" applyAlignment="1">
      <alignment horizontal="center" vertical="center" shrinkToFit="1"/>
    </xf>
    <xf numFmtId="0" fontId="0" fillId="0" borderId="52" xfId="0" applyBorder="1" applyAlignment="1">
      <alignment horizontal="center" vertical="center" shrinkToFit="1"/>
    </xf>
    <xf numFmtId="0" fontId="16" fillId="0" borderId="19" xfId="0" applyFont="1" applyBorder="1" applyAlignment="1">
      <alignment horizontal="center" vertical="center" shrinkToFit="1"/>
    </xf>
    <xf numFmtId="0" fontId="16" fillId="0" borderId="28" xfId="0" applyFont="1" applyBorder="1" applyAlignment="1">
      <alignment horizontal="center" vertical="center" shrinkToFit="1"/>
    </xf>
    <xf numFmtId="0" fontId="0" fillId="0" borderId="16" xfId="0" applyBorder="1">
      <alignment vertical="center"/>
    </xf>
    <xf numFmtId="0" fontId="0" fillId="0" borderId="9" xfId="0" applyBorder="1" applyAlignment="1">
      <alignment horizontal="center" vertical="center" shrinkToFit="1"/>
    </xf>
    <xf numFmtId="0" fontId="9" fillId="0" borderId="112" xfId="0" applyFont="1" applyBorder="1" applyAlignment="1">
      <alignment horizontal="center" vertical="center" shrinkToFit="1"/>
    </xf>
    <xf numFmtId="0" fontId="13" fillId="0" borderId="16" xfId="0" applyFont="1" applyBorder="1">
      <alignment vertical="center"/>
    </xf>
    <xf numFmtId="0" fontId="9" fillId="0" borderId="10" xfId="0" applyFont="1" applyBorder="1" applyAlignment="1">
      <alignment horizontal="center" vertical="center" shrinkToFit="1"/>
    </xf>
    <xf numFmtId="0" fontId="9" fillId="0" borderId="121" xfId="0" applyFont="1" applyBorder="1" applyAlignment="1">
      <alignment horizontal="center" vertical="center"/>
    </xf>
    <xf numFmtId="0" fontId="9" fillId="0" borderId="112" xfId="0" applyFont="1" applyBorder="1" applyAlignment="1">
      <alignment horizontal="center" vertical="center"/>
    </xf>
    <xf numFmtId="0" fontId="9" fillId="0" borderId="52" xfId="0" applyFont="1" applyBorder="1" applyAlignment="1">
      <alignment horizontal="center" vertical="center"/>
    </xf>
    <xf numFmtId="186" fontId="9" fillId="0" borderId="25"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0" fontId="9" fillId="0" borderId="25" xfId="0" applyFont="1" applyBorder="1" applyAlignment="1">
      <alignment horizontal="center" vertical="center"/>
    </xf>
    <xf numFmtId="0" fontId="6" fillId="0" borderId="25"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6" xfId="0" applyFont="1" applyBorder="1" applyAlignment="1">
      <alignment horizontal="center" vertical="center" wrapText="1" shrinkToFit="1"/>
    </xf>
    <xf numFmtId="0" fontId="6" fillId="0" borderId="157"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182" fontId="23" fillId="0" borderId="0" xfId="0" applyNumberFormat="1" applyFont="1" applyAlignment="1">
      <alignment horizontal="center" vertical="center"/>
    </xf>
    <xf numFmtId="182" fontId="9" fillId="0" borderId="33" xfId="0" applyNumberFormat="1" applyFont="1" applyBorder="1" applyAlignment="1">
      <alignment horizontal="center" vertical="center" shrinkToFit="1"/>
    </xf>
    <xf numFmtId="182" fontId="9" fillId="0" borderId="25" xfId="0" applyNumberFormat="1" applyFont="1" applyBorder="1" applyAlignment="1">
      <alignment horizontal="center" vertical="center" shrinkToFit="1"/>
    </xf>
    <xf numFmtId="182" fontId="9" fillId="0" borderId="51"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12" xfId="0" applyFont="1" applyBorder="1" applyAlignment="1">
      <alignment horizontal="center" shrinkToFit="1"/>
    </xf>
    <xf numFmtId="0" fontId="0" fillId="0" borderId="17" xfId="0" applyBorder="1">
      <alignment vertical="center"/>
    </xf>
    <xf numFmtId="0" fontId="9" fillId="0" borderId="156" xfId="0" applyFont="1" applyBorder="1" applyAlignment="1">
      <alignment horizontal="center" vertical="center" shrinkToFit="1"/>
    </xf>
    <xf numFmtId="0" fontId="9" fillId="0" borderId="156" xfId="0" applyFont="1" applyBorder="1" applyAlignment="1">
      <alignment horizontal="center" vertical="top" shrinkToFit="1"/>
    </xf>
    <xf numFmtId="0" fontId="0" fillId="0" borderId="53" xfId="0" applyBorder="1">
      <alignment vertical="center"/>
    </xf>
    <xf numFmtId="0" fontId="6" fillId="0" borderId="156" xfId="0" applyFont="1" applyBorder="1" applyAlignment="1">
      <alignment horizontal="center" vertical="top" shrinkToFit="1"/>
    </xf>
    <xf numFmtId="0" fontId="6" fillId="0" borderId="51" xfId="0" applyFont="1" applyBorder="1" applyAlignment="1">
      <alignment horizontal="center" vertical="top" shrinkToFit="1"/>
    </xf>
    <xf numFmtId="182" fontId="9" fillId="0" borderId="60" xfId="0" applyNumberFormat="1" applyFont="1" applyBorder="1" applyAlignment="1">
      <alignment horizontal="center" vertical="center" shrinkToFit="1"/>
    </xf>
    <xf numFmtId="182" fontId="9" fillId="0" borderId="47" xfId="0" applyNumberFormat="1"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33" xfId="0" applyFont="1" applyBorder="1" applyAlignment="1">
      <alignment horizontal="center" vertical="center" wrapText="1" shrinkToFit="1"/>
    </xf>
    <xf numFmtId="0" fontId="9" fillId="0" borderId="156" xfId="0" applyFont="1" applyBorder="1" applyAlignment="1">
      <alignment horizontal="center" vertical="center" wrapText="1" shrinkToFit="1"/>
    </xf>
    <xf numFmtId="0" fontId="9" fillId="0" borderId="5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33" xfId="0" applyFont="1" applyBorder="1" applyAlignment="1">
      <alignment horizontal="center" vertical="center" wrapText="1" shrinkToFit="1"/>
    </xf>
    <xf numFmtId="0" fontId="6" fillId="0" borderId="156" xfId="0" applyFont="1" applyBorder="1" applyAlignment="1">
      <alignment horizontal="center" vertical="center" wrapText="1" shrinkToFit="1"/>
    </xf>
    <xf numFmtId="0" fontId="6" fillId="0" borderId="51" xfId="0" applyFont="1" applyBorder="1" applyAlignment="1">
      <alignment horizontal="center" vertical="center" wrapText="1" shrinkToFit="1"/>
    </xf>
    <xf numFmtId="0" fontId="9" fillId="0" borderId="60" xfId="0" applyFont="1" applyBorder="1" applyAlignment="1">
      <alignment horizontal="center" vertical="center"/>
    </xf>
    <xf numFmtId="0" fontId="9" fillId="0" borderId="122" xfId="0" applyFont="1" applyBorder="1" applyAlignment="1">
      <alignment horizontal="center" vertical="center"/>
    </xf>
    <xf numFmtId="0" fontId="9" fillId="0" borderId="163" xfId="0" applyFont="1" applyBorder="1" applyAlignment="1">
      <alignment horizontal="center" vertical="center"/>
    </xf>
    <xf numFmtId="0" fontId="9" fillId="0" borderId="148" xfId="0" applyFont="1" applyBorder="1" applyAlignment="1">
      <alignment horizontal="center" vertical="center"/>
    </xf>
    <xf numFmtId="0" fontId="9" fillId="0" borderId="26" xfId="0" applyFont="1" applyBorder="1" applyAlignment="1">
      <alignment horizontal="center" vertical="center"/>
    </xf>
    <xf numFmtId="0" fontId="9" fillId="0" borderId="58" xfId="0" applyFont="1" applyBorder="1" applyAlignment="1">
      <alignment horizontal="center" vertical="center"/>
    </xf>
    <xf numFmtId="0" fontId="6" fillId="0" borderId="12" xfId="0" applyFont="1" applyBorder="1" applyAlignment="1">
      <alignment horizontal="center" shrinkToFit="1"/>
    </xf>
    <xf numFmtId="0" fontId="6" fillId="0" borderId="33" xfId="0" applyFont="1" applyBorder="1" applyAlignment="1">
      <alignment horizontal="center" shrinkToFit="1"/>
    </xf>
    <xf numFmtId="0" fontId="9" fillId="0" borderId="2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25" xfId="0" applyFont="1" applyBorder="1" applyAlignment="1">
      <alignment horizontal="center" vertical="center" wrapText="1" shrinkToFit="1"/>
    </xf>
    <xf numFmtId="0" fontId="9" fillId="0" borderId="123" xfId="0" applyFont="1" applyBorder="1" applyAlignment="1">
      <alignment horizontal="center" vertical="center"/>
    </xf>
    <xf numFmtId="0" fontId="9" fillId="0" borderId="22" xfId="0" applyFont="1" applyBorder="1" applyAlignment="1">
      <alignment horizontal="center" vertical="center"/>
    </xf>
    <xf numFmtId="0" fontId="9" fillId="0" borderId="53"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28" xfId="0" applyFont="1" applyBorder="1" applyAlignment="1">
      <alignment horizontal="center" vertical="center"/>
    </xf>
    <xf numFmtId="0" fontId="9" fillId="0" borderId="116" xfId="0" applyFont="1" applyBorder="1" applyAlignment="1">
      <alignment horizontal="center" vertical="center"/>
    </xf>
    <xf numFmtId="0" fontId="0" fillId="0" borderId="53" xfId="0" applyBorder="1" applyAlignment="1">
      <alignment horizontal="center" vertical="center"/>
    </xf>
    <xf numFmtId="0" fontId="9" fillId="0" borderId="118" xfId="0" applyFont="1" applyBorder="1" applyAlignment="1">
      <alignment horizontal="center" vertical="center"/>
    </xf>
    <xf numFmtId="0" fontId="9" fillId="0" borderId="125" xfId="0" applyFont="1" applyBorder="1" applyAlignment="1">
      <alignment horizontal="center" vertical="center"/>
    </xf>
    <xf numFmtId="0" fontId="9" fillId="0" borderId="114"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24" xfId="0" applyFont="1" applyBorder="1" applyAlignment="1">
      <alignment horizontal="center" vertical="center" wrapText="1"/>
    </xf>
    <xf numFmtId="58" fontId="5" fillId="0" borderId="31" xfId="0" applyNumberFormat="1" applyFont="1" applyBorder="1" applyAlignment="1">
      <alignment horizontal="distributed" vertical="center" justifyLastLine="1"/>
    </xf>
    <xf numFmtId="0" fontId="0" fillId="0" borderId="37" xfId="0" applyBorder="1" applyAlignment="1">
      <alignment horizontal="distributed" vertical="center" justifyLastLine="1"/>
    </xf>
    <xf numFmtId="0" fontId="13" fillId="0" borderId="126" xfId="0" applyFont="1" applyBorder="1" applyAlignment="1">
      <alignment horizontal="left" vertical="center"/>
    </xf>
    <xf numFmtId="0" fontId="13" fillId="0" borderId="127" xfId="0" applyFont="1" applyBorder="1" applyAlignment="1">
      <alignment horizontal="left" vertical="center"/>
    </xf>
    <xf numFmtId="0" fontId="13" fillId="0" borderId="128" xfId="0" applyFont="1" applyBorder="1" applyAlignment="1">
      <alignment horizontal="left" vertical="center"/>
    </xf>
    <xf numFmtId="0" fontId="5" fillId="0" borderId="32" xfId="0" applyFont="1" applyBorder="1" applyAlignment="1">
      <alignment horizontal="distributed" vertical="center" justifyLastLine="1"/>
    </xf>
    <xf numFmtId="0" fontId="5" fillId="0" borderId="37" xfId="0" applyFont="1" applyBorder="1" applyAlignment="1">
      <alignment horizontal="distributed" vertical="center" justifyLastLine="1"/>
    </xf>
    <xf numFmtId="58" fontId="5" fillId="0" borderId="30" xfId="0" applyNumberFormat="1" applyFont="1" applyBorder="1" applyAlignment="1">
      <alignment horizontal="distributed" vertical="center" justifyLastLine="1"/>
    </xf>
    <xf numFmtId="0" fontId="5" fillId="0" borderId="30" xfId="0" applyFont="1" applyBorder="1" applyAlignment="1">
      <alignment horizontal="distributed" vertical="center" justifyLastLine="1"/>
    </xf>
    <xf numFmtId="58" fontId="5" fillId="0" borderId="32" xfId="0" applyNumberFormat="1" applyFont="1" applyBorder="1" applyAlignment="1">
      <alignment horizontal="distributed" vertical="center" justifyLastLine="1"/>
    </xf>
    <xf numFmtId="58" fontId="5" fillId="0" borderId="37" xfId="0" applyNumberFormat="1" applyFont="1" applyBorder="1" applyAlignment="1">
      <alignment horizontal="distributed" vertical="center" justifyLastLine="1"/>
    </xf>
    <xf numFmtId="0" fontId="4" fillId="0" borderId="30" xfId="0" applyFont="1" applyBorder="1" applyAlignment="1">
      <alignment horizontal="center" vertical="center"/>
    </xf>
    <xf numFmtId="0" fontId="0" fillId="0" borderId="30" xfId="0" applyBorder="1" applyAlignment="1">
      <alignment horizontal="left" vertical="center" wrapText="1"/>
    </xf>
  </cellXfs>
  <cellStyles count="298">
    <cellStyle name="20% - アクセント 1 2" xfId="1" xr:uid="{00000000-0005-0000-0000-000000000000}"/>
    <cellStyle name="20% - アクセント 1 2 2" xfId="151" xr:uid="{00000000-0005-0000-0000-000001000000}"/>
    <cellStyle name="20% - アクセント 1 3" xfId="2" xr:uid="{00000000-0005-0000-0000-000002000000}"/>
    <cellStyle name="20% - アクセント 1 3 2" xfId="3" xr:uid="{00000000-0005-0000-0000-000003000000}"/>
    <cellStyle name="20% - アクセント 1 3 2 2" xfId="153" xr:uid="{00000000-0005-0000-0000-000004000000}"/>
    <cellStyle name="20% - アクセント 1 3 3" xfId="152" xr:uid="{00000000-0005-0000-0000-000005000000}"/>
    <cellStyle name="20% - アクセント 2 2" xfId="4" xr:uid="{00000000-0005-0000-0000-000006000000}"/>
    <cellStyle name="20% - アクセント 2 2 2" xfId="154" xr:uid="{00000000-0005-0000-0000-000007000000}"/>
    <cellStyle name="20% - アクセント 2 3" xfId="5" xr:uid="{00000000-0005-0000-0000-000008000000}"/>
    <cellStyle name="20% - アクセント 2 3 2" xfId="6" xr:uid="{00000000-0005-0000-0000-000009000000}"/>
    <cellStyle name="20% - アクセント 2 3 2 2" xfId="156" xr:uid="{00000000-0005-0000-0000-00000A000000}"/>
    <cellStyle name="20% - アクセント 2 3 3" xfId="155" xr:uid="{00000000-0005-0000-0000-00000B000000}"/>
    <cellStyle name="20% - アクセント 3 2" xfId="7" xr:uid="{00000000-0005-0000-0000-00000C000000}"/>
    <cellStyle name="20% - アクセント 3 2 2" xfId="157" xr:uid="{00000000-0005-0000-0000-00000D000000}"/>
    <cellStyle name="20% - アクセント 3 3" xfId="8" xr:uid="{00000000-0005-0000-0000-00000E000000}"/>
    <cellStyle name="20% - アクセント 3 3 2" xfId="9" xr:uid="{00000000-0005-0000-0000-00000F000000}"/>
    <cellStyle name="20% - アクセント 3 3 2 2" xfId="159" xr:uid="{00000000-0005-0000-0000-000010000000}"/>
    <cellStyle name="20% - アクセント 3 3 3" xfId="158" xr:uid="{00000000-0005-0000-0000-000011000000}"/>
    <cellStyle name="20% - アクセント 4 2" xfId="10" xr:uid="{00000000-0005-0000-0000-000012000000}"/>
    <cellStyle name="20% - アクセント 4 2 2" xfId="160" xr:uid="{00000000-0005-0000-0000-000013000000}"/>
    <cellStyle name="20% - アクセント 4 3" xfId="11" xr:uid="{00000000-0005-0000-0000-000014000000}"/>
    <cellStyle name="20% - アクセント 4 3 2" xfId="12" xr:uid="{00000000-0005-0000-0000-000015000000}"/>
    <cellStyle name="20% - アクセント 4 3 2 2" xfId="162" xr:uid="{00000000-0005-0000-0000-000016000000}"/>
    <cellStyle name="20% - アクセント 4 3 3" xfId="161" xr:uid="{00000000-0005-0000-0000-000017000000}"/>
    <cellStyle name="20% - アクセント 5 2" xfId="13" xr:uid="{00000000-0005-0000-0000-000018000000}"/>
    <cellStyle name="20% - アクセント 5 2 2" xfId="163" xr:uid="{00000000-0005-0000-0000-000019000000}"/>
    <cellStyle name="20% - アクセント 5 3" xfId="14" xr:uid="{00000000-0005-0000-0000-00001A000000}"/>
    <cellStyle name="20% - アクセント 5 3 2" xfId="15" xr:uid="{00000000-0005-0000-0000-00001B000000}"/>
    <cellStyle name="20% - アクセント 5 3 2 2" xfId="165" xr:uid="{00000000-0005-0000-0000-00001C000000}"/>
    <cellStyle name="20% - アクセント 5 3 3" xfId="164" xr:uid="{00000000-0005-0000-0000-00001D000000}"/>
    <cellStyle name="20% - アクセント 5 4" xfId="16" xr:uid="{00000000-0005-0000-0000-00001E000000}"/>
    <cellStyle name="20% - アクセント 5 4 2" xfId="17" xr:uid="{00000000-0005-0000-0000-00001F000000}"/>
    <cellStyle name="20% - アクセント 5 4 2 2" xfId="167" xr:uid="{00000000-0005-0000-0000-000020000000}"/>
    <cellStyle name="20% - アクセント 5 4 3" xfId="166" xr:uid="{00000000-0005-0000-0000-000021000000}"/>
    <cellStyle name="20% - アクセント 6 2" xfId="18" xr:uid="{00000000-0005-0000-0000-000022000000}"/>
    <cellStyle name="20% - アクセント 6 2 2" xfId="168" xr:uid="{00000000-0005-0000-0000-000023000000}"/>
    <cellStyle name="20% - アクセント 6 3" xfId="19" xr:uid="{00000000-0005-0000-0000-000024000000}"/>
    <cellStyle name="20% - アクセント 6 3 2" xfId="20" xr:uid="{00000000-0005-0000-0000-000025000000}"/>
    <cellStyle name="20% - アクセント 6 3 2 2" xfId="170" xr:uid="{00000000-0005-0000-0000-000026000000}"/>
    <cellStyle name="20% - アクセント 6 3 3" xfId="169" xr:uid="{00000000-0005-0000-0000-000027000000}"/>
    <cellStyle name="20% - アクセント 6 4" xfId="21" xr:uid="{00000000-0005-0000-0000-000028000000}"/>
    <cellStyle name="20% - アクセント 6 4 2" xfId="22" xr:uid="{00000000-0005-0000-0000-000029000000}"/>
    <cellStyle name="20% - アクセント 6 4 2 2" xfId="172" xr:uid="{00000000-0005-0000-0000-00002A000000}"/>
    <cellStyle name="20% - アクセント 6 4 3" xfId="171" xr:uid="{00000000-0005-0000-0000-00002B000000}"/>
    <cellStyle name="40% - アクセント 1 2" xfId="23" xr:uid="{00000000-0005-0000-0000-00002C000000}"/>
    <cellStyle name="40% - アクセント 1 2 2" xfId="173" xr:uid="{00000000-0005-0000-0000-00002D000000}"/>
    <cellStyle name="40% - アクセント 1 3" xfId="24" xr:uid="{00000000-0005-0000-0000-00002E000000}"/>
    <cellStyle name="40% - アクセント 1 3 2" xfId="25" xr:uid="{00000000-0005-0000-0000-00002F000000}"/>
    <cellStyle name="40% - アクセント 1 3 2 2" xfId="175" xr:uid="{00000000-0005-0000-0000-000030000000}"/>
    <cellStyle name="40% - アクセント 1 3 3" xfId="174" xr:uid="{00000000-0005-0000-0000-000031000000}"/>
    <cellStyle name="40% - アクセント 2 2" xfId="26" xr:uid="{00000000-0005-0000-0000-000032000000}"/>
    <cellStyle name="40% - アクセント 2 2 2" xfId="27" xr:uid="{00000000-0005-0000-0000-000033000000}"/>
    <cellStyle name="40% - アクセント 2 2 2 2" xfId="28" xr:uid="{00000000-0005-0000-0000-000034000000}"/>
    <cellStyle name="40% - アクセント 2 2 2 2 2" xfId="178" xr:uid="{00000000-0005-0000-0000-000035000000}"/>
    <cellStyle name="40% - アクセント 2 2 2 3" xfId="177" xr:uid="{00000000-0005-0000-0000-000036000000}"/>
    <cellStyle name="40% - アクセント 2 2 3" xfId="176" xr:uid="{00000000-0005-0000-0000-000037000000}"/>
    <cellStyle name="40% - アクセント 2 3" xfId="29" xr:uid="{00000000-0005-0000-0000-000038000000}"/>
    <cellStyle name="40% - アクセント 2 3 2" xfId="30" xr:uid="{00000000-0005-0000-0000-000039000000}"/>
    <cellStyle name="40% - アクセント 2 3 2 2" xfId="180" xr:uid="{00000000-0005-0000-0000-00003A000000}"/>
    <cellStyle name="40% - アクセント 2 3 3" xfId="179" xr:uid="{00000000-0005-0000-0000-00003B000000}"/>
    <cellStyle name="40% - アクセント 2 4" xfId="31" xr:uid="{00000000-0005-0000-0000-00003C000000}"/>
    <cellStyle name="40% - アクセント 2 4 2" xfId="32" xr:uid="{00000000-0005-0000-0000-00003D000000}"/>
    <cellStyle name="40% - アクセント 2 4 2 2" xfId="182" xr:uid="{00000000-0005-0000-0000-00003E000000}"/>
    <cellStyle name="40% - アクセント 2 4 3" xfId="181" xr:uid="{00000000-0005-0000-0000-00003F000000}"/>
    <cellStyle name="40% - アクセント 3 2" xfId="33" xr:uid="{00000000-0005-0000-0000-000040000000}"/>
    <cellStyle name="40% - アクセント 3 2 2" xfId="183" xr:uid="{00000000-0005-0000-0000-000041000000}"/>
    <cellStyle name="40% - アクセント 3 3" xfId="34" xr:uid="{00000000-0005-0000-0000-000042000000}"/>
    <cellStyle name="40% - アクセント 3 3 2" xfId="35" xr:uid="{00000000-0005-0000-0000-000043000000}"/>
    <cellStyle name="40% - アクセント 3 3 2 2" xfId="185" xr:uid="{00000000-0005-0000-0000-000044000000}"/>
    <cellStyle name="40% - アクセント 3 3 3" xfId="184" xr:uid="{00000000-0005-0000-0000-000045000000}"/>
    <cellStyle name="40% - アクセント 4 2" xfId="36" xr:uid="{00000000-0005-0000-0000-000046000000}"/>
    <cellStyle name="40% - アクセント 4 2 2" xfId="186" xr:uid="{00000000-0005-0000-0000-000047000000}"/>
    <cellStyle name="40% - アクセント 4 3" xfId="37" xr:uid="{00000000-0005-0000-0000-000048000000}"/>
    <cellStyle name="40% - アクセント 4 3 2" xfId="38" xr:uid="{00000000-0005-0000-0000-000049000000}"/>
    <cellStyle name="40% - アクセント 4 3 2 2" xfId="188" xr:uid="{00000000-0005-0000-0000-00004A000000}"/>
    <cellStyle name="40% - アクセント 4 3 3" xfId="187" xr:uid="{00000000-0005-0000-0000-00004B000000}"/>
    <cellStyle name="40% - アクセント 5 2" xfId="39" xr:uid="{00000000-0005-0000-0000-00004C000000}"/>
    <cellStyle name="40% - アクセント 5 2 2" xfId="40" xr:uid="{00000000-0005-0000-0000-00004D000000}"/>
    <cellStyle name="40% - アクセント 5 2 2 2" xfId="41" xr:uid="{00000000-0005-0000-0000-00004E000000}"/>
    <cellStyle name="40% - アクセント 5 2 2 2 2" xfId="191" xr:uid="{00000000-0005-0000-0000-00004F000000}"/>
    <cellStyle name="40% - アクセント 5 2 2 3" xfId="190" xr:uid="{00000000-0005-0000-0000-000050000000}"/>
    <cellStyle name="40% - アクセント 5 2 3" xfId="189" xr:uid="{00000000-0005-0000-0000-000051000000}"/>
    <cellStyle name="40% - アクセント 5 3" xfId="42" xr:uid="{00000000-0005-0000-0000-000052000000}"/>
    <cellStyle name="40% - アクセント 5 3 2" xfId="43" xr:uid="{00000000-0005-0000-0000-000053000000}"/>
    <cellStyle name="40% - アクセント 5 3 2 2" xfId="193" xr:uid="{00000000-0005-0000-0000-000054000000}"/>
    <cellStyle name="40% - アクセント 5 3 3" xfId="192" xr:uid="{00000000-0005-0000-0000-000055000000}"/>
    <cellStyle name="40% - アクセント 5 4" xfId="44" xr:uid="{00000000-0005-0000-0000-000056000000}"/>
    <cellStyle name="40% - アクセント 5 4 2" xfId="45" xr:uid="{00000000-0005-0000-0000-000057000000}"/>
    <cellStyle name="40% - アクセント 5 4 2 2" xfId="195" xr:uid="{00000000-0005-0000-0000-000058000000}"/>
    <cellStyle name="40% - アクセント 5 4 3" xfId="194" xr:uid="{00000000-0005-0000-0000-000059000000}"/>
    <cellStyle name="40% - アクセント 6 2" xfId="46" xr:uid="{00000000-0005-0000-0000-00005A000000}"/>
    <cellStyle name="40% - アクセント 6 2 2" xfId="196" xr:uid="{00000000-0005-0000-0000-00005B000000}"/>
    <cellStyle name="40% - アクセント 6 3" xfId="47" xr:uid="{00000000-0005-0000-0000-00005C000000}"/>
    <cellStyle name="40% - アクセント 6 3 2" xfId="48" xr:uid="{00000000-0005-0000-0000-00005D000000}"/>
    <cellStyle name="40% - アクセント 6 3 2 2" xfId="198" xr:uid="{00000000-0005-0000-0000-00005E000000}"/>
    <cellStyle name="40% - アクセント 6 3 3" xfId="197" xr:uid="{00000000-0005-0000-0000-00005F000000}"/>
    <cellStyle name="60% - アクセント 1 2" xfId="49" xr:uid="{00000000-0005-0000-0000-000060000000}"/>
    <cellStyle name="60% - アクセント 1 2 2" xfId="199" xr:uid="{00000000-0005-0000-0000-000061000000}"/>
    <cellStyle name="60% - アクセント 1 3" xfId="50" xr:uid="{00000000-0005-0000-0000-000062000000}"/>
    <cellStyle name="60% - アクセント 1 3 2" xfId="51" xr:uid="{00000000-0005-0000-0000-000063000000}"/>
    <cellStyle name="60% - アクセント 1 3 2 2" xfId="201" xr:uid="{00000000-0005-0000-0000-000064000000}"/>
    <cellStyle name="60% - アクセント 1 3 3" xfId="200" xr:uid="{00000000-0005-0000-0000-000065000000}"/>
    <cellStyle name="60% - アクセント 2 2" xfId="52" xr:uid="{00000000-0005-0000-0000-000066000000}"/>
    <cellStyle name="60% - アクセント 2 2 2" xfId="202" xr:uid="{00000000-0005-0000-0000-000067000000}"/>
    <cellStyle name="60% - アクセント 2 3" xfId="53" xr:uid="{00000000-0005-0000-0000-000068000000}"/>
    <cellStyle name="60% - アクセント 2 3 2" xfId="54" xr:uid="{00000000-0005-0000-0000-000069000000}"/>
    <cellStyle name="60% - アクセント 2 3 2 2" xfId="204" xr:uid="{00000000-0005-0000-0000-00006A000000}"/>
    <cellStyle name="60% - アクセント 2 3 3" xfId="203" xr:uid="{00000000-0005-0000-0000-00006B000000}"/>
    <cellStyle name="60% - アクセント 3 2" xfId="55" xr:uid="{00000000-0005-0000-0000-00006C000000}"/>
    <cellStyle name="60% - アクセント 3 2 2" xfId="205" xr:uid="{00000000-0005-0000-0000-00006D000000}"/>
    <cellStyle name="60% - アクセント 3 3" xfId="56" xr:uid="{00000000-0005-0000-0000-00006E000000}"/>
    <cellStyle name="60% - アクセント 3 3 2" xfId="57" xr:uid="{00000000-0005-0000-0000-00006F000000}"/>
    <cellStyle name="60% - アクセント 3 3 2 2" xfId="207" xr:uid="{00000000-0005-0000-0000-000070000000}"/>
    <cellStyle name="60% - アクセント 3 3 3" xfId="206" xr:uid="{00000000-0005-0000-0000-000071000000}"/>
    <cellStyle name="60% - アクセント 4 2" xfId="58" xr:uid="{00000000-0005-0000-0000-000072000000}"/>
    <cellStyle name="60% - アクセント 4 2 2" xfId="208" xr:uid="{00000000-0005-0000-0000-000073000000}"/>
    <cellStyle name="60% - アクセント 4 3" xfId="59" xr:uid="{00000000-0005-0000-0000-000074000000}"/>
    <cellStyle name="60% - アクセント 4 3 2" xfId="60" xr:uid="{00000000-0005-0000-0000-000075000000}"/>
    <cellStyle name="60% - アクセント 4 3 2 2" xfId="210" xr:uid="{00000000-0005-0000-0000-000076000000}"/>
    <cellStyle name="60% - アクセント 4 3 3" xfId="209" xr:uid="{00000000-0005-0000-0000-000077000000}"/>
    <cellStyle name="60% - アクセント 5 2" xfId="61" xr:uid="{00000000-0005-0000-0000-000078000000}"/>
    <cellStyle name="60% - アクセント 5 2 2" xfId="211" xr:uid="{00000000-0005-0000-0000-000079000000}"/>
    <cellStyle name="60% - アクセント 5 3" xfId="62" xr:uid="{00000000-0005-0000-0000-00007A000000}"/>
    <cellStyle name="60% - アクセント 5 3 2" xfId="63" xr:uid="{00000000-0005-0000-0000-00007B000000}"/>
    <cellStyle name="60% - アクセント 5 3 2 2" xfId="213" xr:uid="{00000000-0005-0000-0000-00007C000000}"/>
    <cellStyle name="60% - アクセント 5 3 3" xfId="212" xr:uid="{00000000-0005-0000-0000-00007D000000}"/>
    <cellStyle name="60% - アクセント 6 2" xfId="64" xr:uid="{00000000-0005-0000-0000-00007E000000}"/>
    <cellStyle name="60% - アクセント 6 2 2" xfId="214" xr:uid="{00000000-0005-0000-0000-00007F000000}"/>
    <cellStyle name="60% - アクセント 6 3" xfId="65" xr:uid="{00000000-0005-0000-0000-000080000000}"/>
    <cellStyle name="60% - アクセント 6 3 2" xfId="66" xr:uid="{00000000-0005-0000-0000-000081000000}"/>
    <cellStyle name="60% - アクセント 6 3 2 2" xfId="216" xr:uid="{00000000-0005-0000-0000-000082000000}"/>
    <cellStyle name="60% - アクセント 6 3 3" xfId="215" xr:uid="{00000000-0005-0000-0000-000083000000}"/>
    <cellStyle name="アクセント 1 2" xfId="67" xr:uid="{00000000-0005-0000-0000-000084000000}"/>
    <cellStyle name="アクセント 1 2 2" xfId="220" xr:uid="{00000000-0005-0000-0000-000085000000}"/>
    <cellStyle name="アクセント 1 3" xfId="68" xr:uid="{00000000-0005-0000-0000-000086000000}"/>
    <cellStyle name="アクセント 1 3 2" xfId="69" xr:uid="{00000000-0005-0000-0000-000087000000}"/>
    <cellStyle name="アクセント 1 3 2 2" xfId="222" xr:uid="{00000000-0005-0000-0000-000088000000}"/>
    <cellStyle name="アクセント 1 3 3" xfId="221" xr:uid="{00000000-0005-0000-0000-000089000000}"/>
    <cellStyle name="アクセント 2 2" xfId="70" xr:uid="{00000000-0005-0000-0000-00008A000000}"/>
    <cellStyle name="アクセント 2 2 2" xfId="223" xr:uid="{00000000-0005-0000-0000-00008B000000}"/>
    <cellStyle name="アクセント 2 3" xfId="71" xr:uid="{00000000-0005-0000-0000-00008C000000}"/>
    <cellStyle name="アクセント 2 3 2" xfId="72" xr:uid="{00000000-0005-0000-0000-00008D000000}"/>
    <cellStyle name="アクセント 2 3 2 2" xfId="225" xr:uid="{00000000-0005-0000-0000-00008E000000}"/>
    <cellStyle name="アクセント 2 3 3" xfId="224" xr:uid="{00000000-0005-0000-0000-00008F000000}"/>
    <cellStyle name="アクセント 3 2" xfId="73" xr:uid="{00000000-0005-0000-0000-000090000000}"/>
    <cellStyle name="アクセント 3 2 2" xfId="226" xr:uid="{00000000-0005-0000-0000-000091000000}"/>
    <cellStyle name="アクセント 3 3" xfId="74" xr:uid="{00000000-0005-0000-0000-000092000000}"/>
    <cellStyle name="アクセント 3 3 2" xfId="75" xr:uid="{00000000-0005-0000-0000-000093000000}"/>
    <cellStyle name="アクセント 3 3 2 2" xfId="228" xr:uid="{00000000-0005-0000-0000-000094000000}"/>
    <cellStyle name="アクセント 3 3 3" xfId="227" xr:uid="{00000000-0005-0000-0000-000095000000}"/>
    <cellStyle name="アクセント 4 2" xfId="76" xr:uid="{00000000-0005-0000-0000-000096000000}"/>
    <cellStyle name="アクセント 4 2 2" xfId="229" xr:uid="{00000000-0005-0000-0000-000097000000}"/>
    <cellStyle name="アクセント 4 3" xfId="77" xr:uid="{00000000-0005-0000-0000-000098000000}"/>
    <cellStyle name="アクセント 4 3 2" xfId="78" xr:uid="{00000000-0005-0000-0000-000099000000}"/>
    <cellStyle name="アクセント 4 3 2 2" xfId="231" xr:uid="{00000000-0005-0000-0000-00009A000000}"/>
    <cellStyle name="アクセント 4 3 3" xfId="230" xr:uid="{00000000-0005-0000-0000-00009B000000}"/>
    <cellStyle name="アクセント 5 2" xfId="79" xr:uid="{00000000-0005-0000-0000-00009C000000}"/>
    <cellStyle name="アクセント 5 2 2" xfId="232" xr:uid="{00000000-0005-0000-0000-00009D000000}"/>
    <cellStyle name="アクセント 5 3" xfId="80" xr:uid="{00000000-0005-0000-0000-00009E000000}"/>
    <cellStyle name="アクセント 5 3 2" xfId="81" xr:uid="{00000000-0005-0000-0000-00009F000000}"/>
    <cellStyle name="アクセント 5 3 2 2" xfId="234" xr:uid="{00000000-0005-0000-0000-0000A0000000}"/>
    <cellStyle name="アクセント 5 3 3" xfId="233" xr:uid="{00000000-0005-0000-0000-0000A1000000}"/>
    <cellStyle name="アクセント 6 2" xfId="82" xr:uid="{00000000-0005-0000-0000-0000A2000000}"/>
    <cellStyle name="アクセント 6 2 2" xfId="235" xr:uid="{00000000-0005-0000-0000-0000A3000000}"/>
    <cellStyle name="アクセント 6 3" xfId="83" xr:uid="{00000000-0005-0000-0000-0000A4000000}"/>
    <cellStyle name="アクセント 6 3 2" xfId="84" xr:uid="{00000000-0005-0000-0000-0000A5000000}"/>
    <cellStyle name="アクセント 6 3 2 2" xfId="237" xr:uid="{00000000-0005-0000-0000-0000A6000000}"/>
    <cellStyle name="アクセント 6 3 3" xfId="236" xr:uid="{00000000-0005-0000-0000-0000A7000000}"/>
    <cellStyle name="タイトル" xfId="85" builtinId="15" customBuiltin="1"/>
    <cellStyle name="タイトル 2" xfId="86" xr:uid="{00000000-0005-0000-0000-0000A9000000}"/>
    <cellStyle name="タイトル 2 2" xfId="239" xr:uid="{00000000-0005-0000-0000-0000AA000000}"/>
    <cellStyle name="タイトル 3" xfId="87" xr:uid="{00000000-0005-0000-0000-0000AB000000}"/>
    <cellStyle name="タイトル 3 2" xfId="88" xr:uid="{00000000-0005-0000-0000-0000AC000000}"/>
    <cellStyle name="タイトル 3 2 2" xfId="241" xr:uid="{00000000-0005-0000-0000-0000AD000000}"/>
    <cellStyle name="タイトル 3 3" xfId="240" xr:uid="{00000000-0005-0000-0000-0000AE000000}"/>
    <cellStyle name="タイトル 4" xfId="238" xr:uid="{00000000-0005-0000-0000-0000AF000000}"/>
    <cellStyle name="チェック セル 2" xfId="89" xr:uid="{00000000-0005-0000-0000-0000B0000000}"/>
    <cellStyle name="チェック セル 2 2" xfId="242" xr:uid="{00000000-0005-0000-0000-0000B1000000}"/>
    <cellStyle name="チェック セル 3" xfId="90" xr:uid="{00000000-0005-0000-0000-0000B2000000}"/>
    <cellStyle name="チェック セル 3 2" xfId="91" xr:uid="{00000000-0005-0000-0000-0000B3000000}"/>
    <cellStyle name="チェック セル 3 2 2" xfId="244" xr:uid="{00000000-0005-0000-0000-0000B4000000}"/>
    <cellStyle name="チェック セル 3 3" xfId="243" xr:uid="{00000000-0005-0000-0000-0000B5000000}"/>
    <cellStyle name="どちらでもない 2" xfId="92" xr:uid="{00000000-0005-0000-0000-0000B6000000}"/>
    <cellStyle name="どちらでもない 2 2" xfId="217" xr:uid="{00000000-0005-0000-0000-0000B7000000}"/>
    <cellStyle name="どちらでもない 3" xfId="93" xr:uid="{00000000-0005-0000-0000-0000B8000000}"/>
    <cellStyle name="どちらでもない 3 2" xfId="94" xr:uid="{00000000-0005-0000-0000-0000B9000000}"/>
    <cellStyle name="どちらでもない 3 2 2" xfId="219" xr:uid="{00000000-0005-0000-0000-0000BA000000}"/>
    <cellStyle name="どちらでもない 3 3" xfId="218" xr:uid="{00000000-0005-0000-0000-0000BB000000}"/>
    <cellStyle name="パーセント" xfId="95" builtinId="5"/>
    <cellStyle name="メモ 2" xfId="96" xr:uid="{00000000-0005-0000-0000-0000BD000000}"/>
    <cellStyle name="メモ 2 2" xfId="245" xr:uid="{00000000-0005-0000-0000-0000BE000000}"/>
    <cellStyle name="メモ 3" xfId="97" xr:uid="{00000000-0005-0000-0000-0000BF000000}"/>
    <cellStyle name="メモ 3 2" xfId="98" xr:uid="{00000000-0005-0000-0000-0000C0000000}"/>
    <cellStyle name="メモ 3 2 2" xfId="247" xr:uid="{00000000-0005-0000-0000-0000C1000000}"/>
    <cellStyle name="メモ 3 3" xfId="246" xr:uid="{00000000-0005-0000-0000-0000C2000000}"/>
    <cellStyle name="リンク セル" xfId="99" builtinId="24" customBuiltin="1"/>
    <cellStyle name="リンク セル 2" xfId="100" xr:uid="{00000000-0005-0000-0000-0000C4000000}"/>
    <cellStyle name="リンク セル 2 2" xfId="249" xr:uid="{00000000-0005-0000-0000-0000C5000000}"/>
    <cellStyle name="リンク セル 3" xfId="248" xr:uid="{00000000-0005-0000-0000-0000C6000000}"/>
    <cellStyle name="悪い 2" xfId="101" xr:uid="{00000000-0005-0000-0000-0000C7000000}"/>
    <cellStyle name="悪い 2 2" xfId="256" xr:uid="{00000000-0005-0000-0000-0000C8000000}"/>
    <cellStyle name="悪い 3" xfId="102" xr:uid="{00000000-0005-0000-0000-0000C9000000}"/>
    <cellStyle name="悪い 3 2" xfId="103" xr:uid="{00000000-0005-0000-0000-0000CA000000}"/>
    <cellStyle name="悪い 3 2 2" xfId="258" xr:uid="{00000000-0005-0000-0000-0000CB000000}"/>
    <cellStyle name="悪い 3 3" xfId="257" xr:uid="{00000000-0005-0000-0000-0000CC000000}"/>
    <cellStyle name="計算 2" xfId="104" xr:uid="{00000000-0005-0000-0000-0000CD000000}"/>
    <cellStyle name="計算 2 2" xfId="286" xr:uid="{00000000-0005-0000-0000-0000CE000000}"/>
    <cellStyle name="計算 3" xfId="105" xr:uid="{00000000-0005-0000-0000-0000CF000000}"/>
    <cellStyle name="計算 3 2" xfId="106" xr:uid="{00000000-0005-0000-0000-0000D0000000}"/>
    <cellStyle name="計算 3 2 2" xfId="288" xr:uid="{00000000-0005-0000-0000-0000D1000000}"/>
    <cellStyle name="計算 3 3" xfId="287" xr:uid="{00000000-0005-0000-0000-0000D2000000}"/>
    <cellStyle name="警告文 2" xfId="107" xr:uid="{00000000-0005-0000-0000-0000D3000000}"/>
    <cellStyle name="警告文 2 2" xfId="291" xr:uid="{00000000-0005-0000-0000-0000D4000000}"/>
    <cellStyle name="警告文 3" xfId="108" xr:uid="{00000000-0005-0000-0000-0000D5000000}"/>
    <cellStyle name="警告文 3 2" xfId="109" xr:uid="{00000000-0005-0000-0000-0000D6000000}"/>
    <cellStyle name="警告文 3 2 2" xfId="293" xr:uid="{00000000-0005-0000-0000-0000D7000000}"/>
    <cellStyle name="警告文 3 3" xfId="292" xr:uid="{00000000-0005-0000-0000-0000D8000000}"/>
    <cellStyle name="桁区切り" xfId="110" builtinId="6"/>
    <cellStyle name="桁区切り 2" xfId="111" xr:uid="{00000000-0005-0000-0000-0000DA000000}"/>
    <cellStyle name="桁区切り 2 2" xfId="259" xr:uid="{00000000-0005-0000-0000-0000DB000000}"/>
    <cellStyle name="桁区切り 3" xfId="297" xr:uid="{00000000-0005-0000-0000-0000DC000000}"/>
    <cellStyle name="見出し 1" xfId="112" builtinId="16" customBuiltin="1"/>
    <cellStyle name="見出し 1 2" xfId="113" xr:uid="{00000000-0005-0000-0000-0000DE000000}"/>
    <cellStyle name="見出し 1 2 2" xfId="274" xr:uid="{00000000-0005-0000-0000-0000DF000000}"/>
    <cellStyle name="見出し 1 3" xfId="273" xr:uid="{00000000-0005-0000-0000-0000E0000000}"/>
    <cellStyle name="見出し 2 2" xfId="114" xr:uid="{00000000-0005-0000-0000-0000E1000000}"/>
    <cellStyle name="見出し 2 2 2" xfId="115" xr:uid="{00000000-0005-0000-0000-0000E2000000}"/>
    <cellStyle name="見出し 2 2 2 2" xfId="116" xr:uid="{00000000-0005-0000-0000-0000E3000000}"/>
    <cellStyle name="見出し 2 2 2 2 2" xfId="277" xr:uid="{00000000-0005-0000-0000-0000E4000000}"/>
    <cellStyle name="見出し 2 2 2 3" xfId="276" xr:uid="{00000000-0005-0000-0000-0000E5000000}"/>
    <cellStyle name="見出し 2 2 3" xfId="275" xr:uid="{00000000-0005-0000-0000-0000E6000000}"/>
    <cellStyle name="見出し 2 3" xfId="117" xr:uid="{00000000-0005-0000-0000-0000E7000000}"/>
    <cellStyle name="見出し 2 3 2" xfId="118" xr:uid="{00000000-0005-0000-0000-0000E8000000}"/>
    <cellStyle name="見出し 2 3 2 2" xfId="279" xr:uid="{00000000-0005-0000-0000-0000E9000000}"/>
    <cellStyle name="見出し 2 3 3" xfId="278" xr:uid="{00000000-0005-0000-0000-0000EA000000}"/>
    <cellStyle name="見出し 2 4" xfId="119" xr:uid="{00000000-0005-0000-0000-0000EB000000}"/>
    <cellStyle name="見出し 2 4 2" xfId="120" xr:uid="{00000000-0005-0000-0000-0000EC000000}"/>
    <cellStyle name="見出し 2 4 2 2" xfId="281" xr:uid="{00000000-0005-0000-0000-0000ED000000}"/>
    <cellStyle name="見出し 2 4 3" xfId="280" xr:uid="{00000000-0005-0000-0000-0000EE000000}"/>
    <cellStyle name="見出し 3" xfId="121" builtinId="18" customBuiltin="1"/>
    <cellStyle name="見出し 3 2" xfId="122" xr:uid="{00000000-0005-0000-0000-0000F0000000}"/>
    <cellStyle name="見出し 3 2 2" xfId="283" xr:uid="{00000000-0005-0000-0000-0000F1000000}"/>
    <cellStyle name="見出し 3 3" xfId="282" xr:uid="{00000000-0005-0000-0000-0000F2000000}"/>
    <cellStyle name="見出し 4" xfId="123" builtinId="19" customBuiltin="1"/>
    <cellStyle name="見出し 4 2" xfId="124" xr:uid="{00000000-0005-0000-0000-0000F4000000}"/>
    <cellStyle name="見出し 4 2 2" xfId="285" xr:uid="{00000000-0005-0000-0000-0000F5000000}"/>
    <cellStyle name="見出し 4 3" xfId="284" xr:uid="{00000000-0005-0000-0000-0000F6000000}"/>
    <cellStyle name="集計 2" xfId="125" xr:uid="{00000000-0005-0000-0000-0000F7000000}"/>
    <cellStyle name="集計 2 2" xfId="294" xr:uid="{00000000-0005-0000-0000-0000F8000000}"/>
    <cellStyle name="集計 3" xfId="126" xr:uid="{00000000-0005-0000-0000-0000F9000000}"/>
    <cellStyle name="集計 3 2" xfId="127" xr:uid="{00000000-0005-0000-0000-0000FA000000}"/>
    <cellStyle name="集計 3 2 2" xfId="296" xr:uid="{00000000-0005-0000-0000-0000FB000000}"/>
    <cellStyle name="集計 3 3" xfId="295" xr:uid="{00000000-0005-0000-0000-0000FC000000}"/>
    <cellStyle name="出力 2" xfId="128" xr:uid="{00000000-0005-0000-0000-0000FD000000}"/>
    <cellStyle name="出力 2 2" xfId="253" xr:uid="{00000000-0005-0000-0000-0000FE000000}"/>
    <cellStyle name="出力 3" xfId="129" xr:uid="{00000000-0005-0000-0000-0000FF000000}"/>
    <cellStyle name="出力 3 2" xfId="130" xr:uid="{00000000-0005-0000-0000-000000010000}"/>
    <cellStyle name="出力 3 2 2" xfId="255" xr:uid="{00000000-0005-0000-0000-000001010000}"/>
    <cellStyle name="出力 3 3" xfId="254" xr:uid="{00000000-0005-0000-0000-000002010000}"/>
    <cellStyle name="説明文" xfId="131" builtinId="53" customBuiltin="1"/>
    <cellStyle name="説明文 2" xfId="132" xr:uid="{00000000-0005-0000-0000-000004010000}"/>
    <cellStyle name="説明文 2 2" xfId="290" xr:uid="{00000000-0005-0000-0000-000005010000}"/>
    <cellStyle name="説明文 3" xfId="289" xr:uid="{00000000-0005-0000-0000-000006010000}"/>
    <cellStyle name="入力 2" xfId="133" xr:uid="{00000000-0005-0000-0000-000007010000}"/>
    <cellStyle name="入力 2 2" xfId="250" xr:uid="{00000000-0005-0000-0000-000008010000}"/>
    <cellStyle name="入力 3" xfId="134" xr:uid="{00000000-0005-0000-0000-000009010000}"/>
    <cellStyle name="入力 3 2" xfId="135" xr:uid="{00000000-0005-0000-0000-00000A010000}"/>
    <cellStyle name="入力 3 2 2" xfId="252" xr:uid="{00000000-0005-0000-0000-00000B010000}"/>
    <cellStyle name="入力 3 3" xfId="251" xr:uid="{00000000-0005-0000-0000-00000C010000}"/>
    <cellStyle name="標準" xfId="0" builtinId="0"/>
    <cellStyle name="標準 2" xfId="136" xr:uid="{00000000-0005-0000-0000-00000E010000}"/>
    <cellStyle name="標準 2 2" xfId="260" xr:uid="{00000000-0005-0000-0000-00000F010000}"/>
    <cellStyle name="標準 3" xfId="137" xr:uid="{00000000-0005-0000-0000-000010010000}"/>
    <cellStyle name="標準 3 2" xfId="138" xr:uid="{00000000-0005-0000-0000-000011010000}"/>
    <cellStyle name="標準 3 2 2" xfId="139" xr:uid="{00000000-0005-0000-0000-000012010000}"/>
    <cellStyle name="標準 3 2 2 2" xfId="263" xr:uid="{00000000-0005-0000-0000-000013010000}"/>
    <cellStyle name="標準 3 2 3" xfId="262" xr:uid="{00000000-0005-0000-0000-000014010000}"/>
    <cellStyle name="標準 3 3" xfId="140" xr:uid="{00000000-0005-0000-0000-000015010000}"/>
    <cellStyle name="標準 3 3 2" xfId="141" xr:uid="{00000000-0005-0000-0000-000016010000}"/>
    <cellStyle name="標準 3 3 2 2" xfId="265" xr:uid="{00000000-0005-0000-0000-000017010000}"/>
    <cellStyle name="標準 3 3 3" xfId="264" xr:uid="{00000000-0005-0000-0000-000018010000}"/>
    <cellStyle name="標準 3 4" xfId="261" xr:uid="{00000000-0005-0000-0000-000019010000}"/>
    <cellStyle name="標準 4" xfId="142" xr:uid="{00000000-0005-0000-0000-00001A010000}"/>
    <cellStyle name="標準 4 2" xfId="266" xr:uid="{00000000-0005-0000-0000-00001B010000}"/>
    <cellStyle name="標準 5" xfId="143" xr:uid="{00000000-0005-0000-0000-00001C010000}"/>
    <cellStyle name="標準 5 2" xfId="267" xr:uid="{00000000-0005-0000-0000-00001D010000}"/>
    <cellStyle name="標準 6" xfId="144" xr:uid="{00000000-0005-0000-0000-00001E010000}"/>
    <cellStyle name="標準 6 2" xfId="145" xr:uid="{00000000-0005-0000-0000-00001F010000}"/>
    <cellStyle name="標準 6 2 2" xfId="269" xr:uid="{00000000-0005-0000-0000-000020010000}"/>
    <cellStyle name="標準 6 3" xfId="268" xr:uid="{00000000-0005-0000-0000-000021010000}"/>
    <cellStyle name="標準 7" xfId="150" xr:uid="{00000000-0005-0000-0000-000022010000}"/>
    <cellStyle name="標準_Sheet1" xfId="146" xr:uid="{00000000-0005-0000-0000-000023010000}"/>
    <cellStyle name="良い 2" xfId="147" xr:uid="{00000000-0005-0000-0000-000024010000}"/>
    <cellStyle name="良い 2 2" xfId="270" xr:uid="{00000000-0005-0000-0000-000025010000}"/>
    <cellStyle name="良い 3" xfId="148" xr:uid="{00000000-0005-0000-0000-000026010000}"/>
    <cellStyle name="良い 3 2" xfId="149" xr:uid="{00000000-0005-0000-0000-000027010000}"/>
    <cellStyle name="良い 3 2 2" xfId="272" xr:uid="{00000000-0005-0000-0000-000028010000}"/>
    <cellStyle name="良い 3 3" xfId="271" xr:uid="{00000000-0005-0000-0000-00002901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962025</xdr:colOff>
      <xdr:row>4</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9525</xdr:colOff>
      <xdr:row>4</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xdr:colOff>
      <xdr:row>4</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6</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3</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942975</xdr:colOff>
      <xdr:row>4</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0</xdr:row>
      <xdr:rowOff>9525</xdr:rowOff>
    </xdr:from>
    <xdr:to>
      <xdr:col>42</xdr:col>
      <xdr:colOff>9525</xdr:colOff>
      <xdr:row>4</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view="pageBreakPreview" topLeftCell="A3" zoomScale="90" zoomScaleNormal="80" zoomScaleSheetLayoutView="90" workbookViewId="0">
      <selection activeCell="B8" sqref="B8"/>
    </sheetView>
  </sheetViews>
  <sheetFormatPr defaultRowHeight="13.2"/>
  <cols>
    <col min="1" max="1" width="15.77734375" customWidth="1"/>
    <col min="2" max="2" width="57.21875" customWidth="1"/>
    <col min="3" max="3" width="15.77734375" customWidth="1"/>
    <col min="4" max="4" width="9" customWidth="1"/>
  </cols>
  <sheetData>
    <row r="1" spans="2:2">
      <c r="B1" s="286"/>
    </row>
    <row r="2" spans="2:2" ht="16.2">
      <c r="B2" s="345"/>
    </row>
    <row r="3" spans="2:2">
      <c r="B3" s="286"/>
    </row>
    <row r="4" spans="2:2">
      <c r="B4" s="286"/>
    </row>
    <row r="5" spans="2:2">
      <c r="B5" s="286"/>
    </row>
    <row r="6" spans="2:2">
      <c r="B6" s="286"/>
    </row>
    <row r="7" spans="2:2">
      <c r="B7" s="286"/>
    </row>
    <row r="8" spans="2:2" ht="53.4">
      <c r="B8" s="57" t="s">
        <v>0</v>
      </c>
    </row>
    <row r="9" spans="2:2">
      <c r="B9" s="306"/>
    </row>
    <row r="10" spans="2:2">
      <c r="B10" s="306"/>
    </row>
    <row r="11" spans="2:2">
      <c r="B11" s="286"/>
    </row>
    <row r="12" spans="2:2">
      <c r="B12" s="286"/>
    </row>
    <row r="13" spans="2:2">
      <c r="B13" s="286"/>
    </row>
    <row r="14" spans="2:2">
      <c r="B14" s="306"/>
    </row>
    <row r="15" spans="2:2">
      <c r="B15" s="306"/>
    </row>
    <row r="16" spans="2:2">
      <c r="B16" s="306"/>
    </row>
    <row r="17" spans="2:2">
      <c r="B17" s="306"/>
    </row>
    <row r="18" spans="2:2">
      <c r="B18" s="286"/>
    </row>
    <row r="19" spans="2:2">
      <c r="B19" s="286"/>
    </row>
    <row r="20" spans="2:2">
      <c r="B20" s="346"/>
    </row>
    <row r="21" spans="2:2">
      <c r="B21" s="286"/>
    </row>
    <row r="22" spans="2:2">
      <c r="B22" s="286"/>
    </row>
    <row r="23" spans="2:2">
      <c r="B23" s="286"/>
    </row>
    <row r="24" spans="2:2">
      <c r="B24" s="286"/>
    </row>
    <row r="25" spans="2:2">
      <c r="B25" s="286"/>
    </row>
    <row r="26" spans="2:2">
      <c r="B26" s="286"/>
    </row>
    <row r="27" spans="2:2">
      <c r="B27" s="2336"/>
    </row>
    <row r="28" spans="2:2" ht="184.5" customHeight="1">
      <c r="B28" s="2337"/>
    </row>
    <row r="29" spans="2:2" ht="84" customHeight="1">
      <c r="B29" s="404" t="s">
        <v>759</v>
      </c>
    </row>
    <row r="30" spans="2:2" ht="18" customHeight="1">
      <c r="B30" s="320" t="s">
        <v>1</v>
      </c>
    </row>
    <row r="31" spans="2:2" ht="16.5" customHeight="1">
      <c r="B31" s="52"/>
    </row>
    <row r="32" spans="2:2" ht="42" customHeight="1">
      <c r="B32" s="53" t="s">
        <v>2</v>
      </c>
    </row>
    <row r="33" spans="2:2" ht="11.25" customHeight="1">
      <c r="B33" s="53"/>
    </row>
    <row r="34" spans="2:2" ht="3" customHeight="1">
      <c r="B34" s="286"/>
    </row>
    <row r="35" spans="2:2" ht="5.25" customHeight="1"/>
  </sheetData>
  <customSheetViews>
    <customSheetView guid="{429188B7-F8E8-41E0-BAA6-8F869C883D4F}" scale="80">
      <pageMargins left="0" right="0" top="0" bottom="0" header="0" footer="0"/>
      <pageSetup paperSize="9" orientation="portrait" r:id="rId1"/>
    </customSheetView>
    <customSheetView guid="{CFB8F6A3-286B-44DA-98E2-E06FA9DC17D9}">
      <selection activeCell="D28" sqref="D28"/>
      <pageMargins left="0" right="0" top="0" bottom="0" header="0" footer="0"/>
      <pageSetup paperSize="9" orientation="portrait" r:id="rId2"/>
    </customSheetView>
  </customSheetViews>
  <mergeCells count="1">
    <mergeCell ref="B27:B2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Z74"/>
  <sheetViews>
    <sheetView showGridLines="0" tabSelected="1" view="pageBreakPreview" topLeftCell="E1" zoomScale="70" zoomScaleNormal="70" zoomScaleSheetLayoutView="70" workbookViewId="0">
      <pane ySplit="4" topLeftCell="A52" activePane="bottomLeft" state="frozen"/>
      <selection activeCell="A32" sqref="A32:XFD32"/>
      <selection pane="bottomLeft" activeCell="O59" sqref="O59"/>
    </sheetView>
  </sheetViews>
  <sheetFormatPr defaultRowHeight="13.2"/>
  <cols>
    <col min="1" max="1" width="12.44140625" customWidth="1"/>
    <col min="2" max="6" width="19" customWidth="1"/>
    <col min="7" max="12" width="15.77734375" customWidth="1"/>
    <col min="13" max="15" width="19" customWidth="1"/>
    <col min="16" max="16" width="9.44140625" style="298" customWidth="1"/>
    <col min="17" max="21" width="9.44140625" customWidth="1"/>
    <col min="22" max="26" width="19" customWidth="1"/>
  </cols>
  <sheetData>
    <row r="1" spans="1:26" ht="17.25" customHeight="1">
      <c r="A1" s="32" t="s">
        <v>326</v>
      </c>
      <c r="B1" s="2642" t="s">
        <v>490</v>
      </c>
      <c r="C1" s="2690" t="s">
        <v>491</v>
      </c>
      <c r="D1" s="2691" t="s">
        <v>492</v>
      </c>
      <c r="E1" s="2691" t="s">
        <v>493</v>
      </c>
      <c r="F1" s="2694" t="s">
        <v>494</v>
      </c>
      <c r="G1" s="2583" t="s">
        <v>495</v>
      </c>
      <c r="H1" s="2556" t="s">
        <v>496</v>
      </c>
      <c r="I1" s="2556" t="s">
        <v>497</v>
      </c>
      <c r="J1" s="2691" t="s">
        <v>498</v>
      </c>
      <c r="K1" s="21" t="s">
        <v>499</v>
      </c>
      <c r="L1" s="23" t="s">
        <v>500</v>
      </c>
      <c r="M1" s="2354" t="s">
        <v>501</v>
      </c>
      <c r="N1" s="2357" t="s">
        <v>502</v>
      </c>
      <c r="O1" s="2556" t="s">
        <v>503</v>
      </c>
      <c r="P1" s="2687" t="s">
        <v>504</v>
      </c>
      <c r="Q1" s="2357" t="s">
        <v>505</v>
      </c>
      <c r="R1" s="2357" t="s">
        <v>506</v>
      </c>
      <c r="S1" s="2381" t="s">
        <v>507</v>
      </c>
      <c r="T1" s="2394" t="s">
        <v>508</v>
      </c>
      <c r="U1" s="2357" t="s">
        <v>509</v>
      </c>
      <c r="V1" s="2357" t="s">
        <v>510</v>
      </c>
      <c r="W1" s="2357" t="s">
        <v>511</v>
      </c>
      <c r="X1" s="2357" t="s">
        <v>512</v>
      </c>
      <c r="Y1" s="2381" t="s">
        <v>513</v>
      </c>
      <c r="Z1" s="2381" t="s">
        <v>514</v>
      </c>
    </row>
    <row r="2" spans="1:26" ht="17.25" customHeight="1">
      <c r="A2" s="39"/>
      <c r="B2" s="2644"/>
      <c r="C2" s="2594"/>
      <c r="D2" s="2692"/>
      <c r="E2" s="2697"/>
      <c r="F2" s="2695"/>
      <c r="G2" s="2584"/>
      <c r="H2" s="2597"/>
      <c r="I2" s="2597"/>
      <c r="J2" s="2692"/>
      <c r="K2" s="355" t="s">
        <v>515</v>
      </c>
      <c r="L2" s="2695" t="s">
        <v>516</v>
      </c>
      <c r="M2" s="2644"/>
      <c r="N2" s="2594"/>
      <c r="O2" s="2597"/>
      <c r="P2" s="2688"/>
      <c r="Q2" s="2594"/>
      <c r="R2" s="2594"/>
      <c r="S2" s="2582"/>
      <c r="T2" s="2368"/>
      <c r="U2" s="2594"/>
      <c r="V2" s="2594"/>
      <c r="W2" s="2594"/>
      <c r="X2" s="2594"/>
      <c r="Y2" s="2582"/>
      <c r="Z2" s="2582"/>
    </row>
    <row r="3" spans="1:26" ht="17.25" customHeight="1">
      <c r="A3" s="2300"/>
      <c r="B3" s="2626"/>
      <c r="C3" s="2595"/>
      <c r="D3" s="2693"/>
      <c r="E3" s="2698"/>
      <c r="F3" s="2696"/>
      <c r="G3" s="2660"/>
      <c r="H3" s="2571"/>
      <c r="I3" s="2571"/>
      <c r="J3" s="2693"/>
      <c r="K3" s="22" t="s">
        <v>517</v>
      </c>
      <c r="L3" s="2672"/>
      <c r="M3" s="2626"/>
      <c r="N3" s="2595"/>
      <c r="O3" s="2571"/>
      <c r="P3" s="2689"/>
      <c r="Q3" s="2595"/>
      <c r="R3" s="2595"/>
      <c r="S3" s="2686"/>
      <c r="T3" s="2369"/>
      <c r="U3" s="2595"/>
      <c r="V3" s="2595"/>
      <c r="W3" s="2595"/>
      <c r="X3" s="2595"/>
      <c r="Y3" s="2686"/>
      <c r="Z3" s="2686"/>
    </row>
    <row r="4" spans="1:26" ht="17.25" customHeight="1">
      <c r="A4" s="41" t="s">
        <v>349</v>
      </c>
      <c r="B4" s="43" t="s">
        <v>518</v>
      </c>
      <c r="C4" s="37" t="s">
        <v>518</v>
      </c>
      <c r="D4" s="37" t="s">
        <v>518</v>
      </c>
      <c r="E4" s="37" t="s">
        <v>518</v>
      </c>
      <c r="F4" s="38" t="s">
        <v>518</v>
      </c>
      <c r="G4" s="43" t="s">
        <v>518</v>
      </c>
      <c r="H4" s="37" t="s">
        <v>518</v>
      </c>
      <c r="I4" s="37" t="s">
        <v>518</v>
      </c>
      <c r="J4" s="37" t="s">
        <v>518</v>
      </c>
      <c r="K4" s="37" t="s">
        <v>518</v>
      </c>
      <c r="L4" s="49" t="s">
        <v>519</v>
      </c>
      <c r="M4" s="43" t="s">
        <v>518</v>
      </c>
      <c r="N4" s="37" t="s">
        <v>518</v>
      </c>
      <c r="O4" s="37" t="s">
        <v>518</v>
      </c>
      <c r="P4" s="48"/>
      <c r="Q4" s="37" t="s">
        <v>130</v>
      </c>
      <c r="R4" s="37" t="s">
        <v>130</v>
      </c>
      <c r="S4" s="38" t="s">
        <v>130</v>
      </c>
      <c r="T4" s="43" t="s">
        <v>130</v>
      </c>
      <c r="U4" s="37" t="s">
        <v>130</v>
      </c>
      <c r="V4" s="37" t="s">
        <v>518</v>
      </c>
      <c r="W4" s="37" t="s">
        <v>518</v>
      </c>
      <c r="X4" s="37" t="s">
        <v>518</v>
      </c>
      <c r="Y4" s="38" t="s">
        <v>518</v>
      </c>
      <c r="Z4" s="38" t="s">
        <v>518</v>
      </c>
    </row>
    <row r="5" spans="1:26" ht="15.75" customHeight="1">
      <c r="A5" s="124" t="s">
        <v>140</v>
      </c>
      <c r="B5" s="152">
        <v>149469624</v>
      </c>
      <c r="C5" s="137">
        <v>146118777</v>
      </c>
      <c r="D5" s="1364">
        <f>+B5-C5</f>
        <v>3350847</v>
      </c>
      <c r="E5" s="137">
        <v>600730</v>
      </c>
      <c r="F5" s="146">
        <f>+D5-E5</f>
        <v>2750117</v>
      </c>
      <c r="G5" s="260">
        <v>-487252</v>
      </c>
      <c r="H5" s="137">
        <v>1620981</v>
      </c>
      <c r="I5" s="137">
        <v>0</v>
      </c>
      <c r="J5" s="137">
        <v>1478000</v>
      </c>
      <c r="K5" s="153">
        <f>+G5+H5+I5-J5</f>
        <v>-344271</v>
      </c>
      <c r="L5" s="168" t="s">
        <v>704</v>
      </c>
      <c r="M5" s="152">
        <v>61920344</v>
      </c>
      <c r="N5" s="137">
        <v>29772772</v>
      </c>
      <c r="O5" s="137">
        <v>70931385</v>
      </c>
      <c r="P5" s="158">
        <v>0.47599999999999998</v>
      </c>
      <c r="Q5" s="159">
        <v>94.5</v>
      </c>
      <c r="R5" s="159">
        <v>11.4</v>
      </c>
      <c r="S5" s="134">
        <v>3.9</v>
      </c>
      <c r="T5" s="160">
        <v>5</v>
      </c>
      <c r="U5" s="159">
        <v>38.9</v>
      </c>
      <c r="V5" s="137">
        <v>15424349</v>
      </c>
      <c r="W5" s="137">
        <v>123752937</v>
      </c>
      <c r="X5" s="307">
        <v>395000</v>
      </c>
      <c r="Y5" s="146">
        <v>53155194</v>
      </c>
      <c r="Z5" s="146">
        <v>9178507</v>
      </c>
    </row>
    <row r="6" spans="1:26" ht="15.75" customHeight="1">
      <c r="A6" s="1316" t="s">
        <v>141</v>
      </c>
      <c r="B6" s="413">
        <v>184224999</v>
      </c>
      <c r="C6" s="1302">
        <v>182404023</v>
      </c>
      <c r="D6" s="1302">
        <f>B6-C6</f>
        <v>1820976</v>
      </c>
      <c r="E6" s="1302">
        <v>781344</v>
      </c>
      <c r="F6" s="1311">
        <f>D6-E6</f>
        <v>1039632</v>
      </c>
      <c r="G6" s="413">
        <v>-2845369</v>
      </c>
      <c r="H6" s="1302">
        <v>18464</v>
      </c>
      <c r="I6" s="1302">
        <v>0</v>
      </c>
      <c r="J6" s="1302">
        <v>3000000</v>
      </c>
      <c r="K6" s="1302">
        <v>-5826905</v>
      </c>
      <c r="L6" s="2207" t="s">
        <v>714</v>
      </c>
      <c r="M6" s="413">
        <v>73071186</v>
      </c>
      <c r="N6" s="1302">
        <v>38911741</v>
      </c>
      <c r="O6" s="1302">
        <v>84466207</v>
      </c>
      <c r="P6" s="1317">
        <v>0.53100000000000003</v>
      </c>
      <c r="Q6" s="1318">
        <v>96.6</v>
      </c>
      <c r="R6" s="1318">
        <v>12</v>
      </c>
      <c r="S6" s="1319">
        <v>1.2</v>
      </c>
      <c r="T6" s="2208">
        <v>8.9</v>
      </c>
      <c r="U6" s="1318">
        <v>82.8</v>
      </c>
      <c r="V6" s="1302">
        <v>14129710</v>
      </c>
      <c r="W6" s="1302">
        <v>168062555</v>
      </c>
      <c r="X6" s="1302" t="s">
        <v>307</v>
      </c>
      <c r="Y6" s="1311">
        <v>35203385</v>
      </c>
      <c r="Z6" s="1311">
        <v>7810057</v>
      </c>
    </row>
    <row r="7" spans="1:26" ht="15.75" customHeight="1">
      <c r="A7" s="212" t="s">
        <v>142</v>
      </c>
      <c r="B7" s="449">
        <v>143081111</v>
      </c>
      <c r="C7" s="450">
        <v>136641299</v>
      </c>
      <c r="D7" s="450">
        <v>6439812</v>
      </c>
      <c r="E7" s="450">
        <v>414546</v>
      </c>
      <c r="F7" s="1104">
        <v>6025266</v>
      </c>
      <c r="G7" s="449">
        <v>873805</v>
      </c>
      <c r="H7" s="450">
        <v>258</v>
      </c>
      <c r="I7" s="450">
        <v>0</v>
      </c>
      <c r="J7" s="450">
        <v>2834818</v>
      </c>
      <c r="K7" s="450">
        <v>-1960755</v>
      </c>
      <c r="L7" s="1220" t="s">
        <v>707</v>
      </c>
      <c r="M7" s="449">
        <v>59170422</v>
      </c>
      <c r="N7" s="450">
        <v>32513279</v>
      </c>
      <c r="O7" s="450">
        <v>68981617</v>
      </c>
      <c r="P7" s="520">
        <v>0.55000000000000004</v>
      </c>
      <c r="Q7" s="452">
        <v>92.1</v>
      </c>
      <c r="R7" s="452">
        <v>9.6</v>
      </c>
      <c r="S7" s="1131">
        <v>8.6999999999999993</v>
      </c>
      <c r="T7" s="521">
        <v>11.3</v>
      </c>
      <c r="U7" s="452">
        <v>79.7</v>
      </c>
      <c r="V7" s="450">
        <v>10167046</v>
      </c>
      <c r="W7" s="1190">
        <v>119805696</v>
      </c>
      <c r="X7" s="450">
        <v>440000</v>
      </c>
      <c r="Y7" s="1104">
        <v>30839794</v>
      </c>
      <c r="Z7" s="1104">
        <v>5350549</v>
      </c>
    </row>
    <row r="8" spans="1:26" ht="15.75" customHeight="1">
      <c r="A8" s="321" t="s">
        <v>143</v>
      </c>
      <c r="B8" s="101">
        <v>112551650</v>
      </c>
      <c r="C8" s="1346">
        <v>108767060</v>
      </c>
      <c r="D8" s="1346">
        <v>3784590</v>
      </c>
      <c r="E8" s="1346">
        <v>747548</v>
      </c>
      <c r="F8" s="1360">
        <v>3037042</v>
      </c>
      <c r="G8" s="101">
        <v>-243597</v>
      </c>
      <c r="H8" s="1346">
        <v>601556</v>
      </c>
      <c r="I8" s="1346" t="s">
        <v>307</v>
      </c>
      <c r="J8" s="1346">
        <v>600000</v>
      </c>
      <c r="K8" s="1346">
        <v>-242041</v>
      </c>
      <c r="L8" s="1361" t="s">
        <v>704</v>
      </c>
      <c r="M8" s="101">
        <v>45739367</v>
      </c>
      <c r="N8" s="1346">
        <v>28637550</v>
      </c>
      <c r="O8" s="1346">
        <v>54521540</v>
      </c>
      <c r="P8" s="1454">
        <v>0.63500000000000001</v>
      </c>
      <c r="Q8" s="1345">
        <v>91.5</v>
      </c>
      <c r="R8" s="1345">
        <v>9.5</v>
      </c>
      <c r="S8" s="1347">
        <v>5.6</v>
      </c>
      <c r="T8" s="118">
        <v>9.1999999999999993</v>
      </c>
      <c r="U8" s="1345">
        <v>91.1</v>
      </c>
      <c r="V8" s="1346">
        <v>16631800</v>
      </c>
      <c r="W8" s="1348">
        <v>120216750</v>
      </c>
      <c r="X8" s="1346" t="s">
        <v>307</v>
      </c>
      <c r="Y8" s="1360">
        <v>14993785</v>
      </c>
      <c r="Z8" s="1336">
        <v>3402427</v>
      </c>
    </row>
    <row r="9" spans="1:26" ht="15.75" customHeight="1">
      <c r="A9" s="124" t="s">
        <v>144</v>
      </c>
      <c r="B9" s="220">
        <v>134029650</v>
      </c>
      <c r="C9" s="1364">
        <v>131148887</v>
      </c>
      <c r="D9" s="1364">
        <v>2880763</v>
      </c>
      <c r="E9" s="1364">
        <v>1848809</v>
      </c>
      <c r="F9" s="1444">
        <v>1031954</v>
      </c>
      <c r="G9" s="220">
        <v>-786885</v>
      </c>
      <c r="H9" s="1364">
        <v>1759043</v>
      </c>
      <c r="I9" s="1364">
        <v>1437</v>
      </c>
      <c r="J9" s="1364">
        <v>2873682</v>
      </c>
      <c r="K9" s="1443">
        <v>-1900087</v>
      </c>
      <c r="L9" s="1467" t="s">
        <v>704</v>
      </c>
      <c r="M9" s="220">
        <v>55134437</v>
      </c>
      <c r="N9" s="1364">
        <v>38992202</v>
      </c>
      <c r="O9" s="1364">
        <v>67507083</v>
      </c>
      <c r="P9" s="1468">
        <v>0.71</v>
      </c>
      <c r="Q9" s="1460">
        <v>96.1</v>
      </c>
      <c r="R9" s="1460">
        <v>11.7</v>
      </c>
      <c r="S9" s="1405">
        <v>1.5</v>
      </c>
      <c r="T9" s="231">
        <v>10.3</v>
      </c>
      <c r="U9" s="1460">
        <v>75.599999999999994</v>
      </c>
      <c r="V9" s="1364">
        <v>14803379</v>
      </c>
      <c r="W9" s="1365">
        <v>139898819</v>
      </c>
      <c r="X9" s="1364" t="s">
        <v>203</v>
      </c>
      <c r="Y9" s="1366">
        <v>31656480</v>
      </c>
      <c r="Z9" s="1366">
        <v>5708044</v>
      </c>
    </row>
    <row r="10" spans="1:26" ht="15.75" customHeight="1">
      <c r="A10" s="321" t="s">
        <v>145</v>
      </c>
      <c r="B10" s="101">
        <v>156660789</v>
      </c>
      <c r="C10" s="1346">
        <v>153749425</v>
      </c>
      <c r="D10" s="1346">
        <v>2911364</v>
      </c>
      <c r="E10" s="1346">
        <v>1015468</v>
      </c>
      <c r="F10" s="1360">
        <v>1895896</v>
      </c>
      <c r="G10" s="101">
        <v>59191</v>
      </c>
      <c r="H10" s="1346">
        <v>732425</v>
      </c>
      <c r="I10" s="1346">
        <v>0</v>
      </c>
      <c r="J10" s="1346">
        <v>1905008</v>
      </c>
      <c r="K10" s="1346">
        <v>-1113392</v>
      </c>
      <c r="L10" s="1361" t="s">
        <v>704</v>
      </c>
      <c r="M10" s="101">
        <v>61757775</v>
      </c>
      <c r="N10" s="1346">
        <v>40097768</v>
      </c>
      <c r="O10" s="1346">
        <v>73990155</v>
      </c>
      <c r="P10" s="1362">
        <v>0.65100000000000002</v>
      </c>
      <c r="Q10" s="1345">
        <v>92.4</v>
      </c>
      <c r="R10" s="1345">
        <v>13.6</v>
      </c>
      <c r="S10" s="1347">
        <v>2.6</v>
      </c>
      <c r="T10" s="118">
        <v>8.8000000000000007</v>
      </c>
      <c r="U10" s="1345">
        <v>112.9</v>
      </c>
      <c r="V10" s="1346">
        <v>9929167</v>
      </c>
      <c r="W10" s="1348">
        <v>145783165</v>
      </c>
      <c r="X10" s="1363" t="s">
        <v>307</v>
      </c>
      <c r="Y10" s="1360">
        <v>30329662</v>
      </c>
      <c r="Z10" s="1360">
        <v>2954918</v>
      </c>
    </row>
    <row r="11" spans="1:26" ht="15.75" customHeight="1">
      <c r="A11" s="212" t="s">
        <v>146</v>
      </c>
      <c r="B11" s="220">
        <v>113804179</v>
      </c>
      <c r="C11" s="1364">
        <v>111052627</v>
      </c>
      <c r="D11" s="1364">
        <v>2751552</v>
      </c>
      <c r="E11" s="1364">
        <v>675092</v>
      </c>
      <c r="F11" s="1366">
        <v>2076460</v>
      </c>
      <c r="G11" s="220">
        <v>-461729</v>
      </c>
      <c r="H11" s="1364">
        <v>1239687</v>
      </c>
      <c r="I11" s="1364">
        <v>251316</v>
      </c>
      <c r="J11" s="1364">
        <v>1478481</v>
      </c>
      <c r="K11" s="1364">
        <v>-449207</v>
      </c>
      <c r="L11" s="1467" t="s">
        <v>704</v>
      </c>
      <c r="M11" s="220">
        <v>44363363</v>
      </c>
      <c r="N11" s="1364">
        <v>32756613</v>
      </c>
      <c r="O11" s="1364">
        <v>54488682</v>
      </c>
      <c r="P11" s="1468">
        <v>0.74399999999999999</v>
      </c>
      <c r="Q11" s="1441">
        <v>90.3</v>
      </c>
      <c r="R11" s="1460">
        <v>14.4</v>
      </c>
      <c r="S11" s="1405">
        <v>3.8</v>
      </c>
      <c r="T11" s="231">
        <v>7.8</v>
      </c>
      <c r="U11" s="1460">
        <v>92.5</v>
      </c>
      <c r="V11" s="1364">
        <v>8996037</v>
      </c>
      <c r="W11" s="1364">
        <v>108319422</v>
      </c>
      <c r="X11" s="1364" t="s">
        <v>307</v>
      </c>
      <c r="Y11" s="1366">
        <v>61982418</v>
      </c>
      <c r="Z11" s="1366">
        <v>4145685</v>
      </c>
    </row>
    <row r="12" spans="1:26" ht="15.75" customHeight="1">
      <c r="A12" s="321" t="s">
        <v>147</v>
      </c>
      <c r="B12" s="74">
        <v>133240654</v>
      </c>
      <c r="C12" s="1358">
        <v>127783451</v>
      </c>
      <c r="D12" s="1358">
        <v>5457203</v>
      </c>
      <c r="E12" s="1358">
        <v>2471181</v>
      </c>
      <c r="F12" s="1422">
        <v>2986022</v>
      </c>
      <c r="G12" s="74">
        <v>-3586776</v>
      </c>
      <c r="H12" s="1358">
        <v>3000439</v>
      </c>
      <c r="I12" s="1358">
        <v>0</v>
      </c>
      <c r="J12" s="1358">
        <v>2400000</v>
      </c>
      <c r="K12" s="1358">
        <v>-2986337</v>
      </c>
      <c r="L12" s="1579" t="s">
        <v>704</v>
      </c>
      <c r="M12" s="74">
        <v>49939248</v>
      </c>
      <c r="N12" s="1358">
        <v>37754205</v>
      </c>
      <c r="O12" s="1358">
        <v>61540207</v>
      </c>
      <c r="P12" s="1454">
        <v>0.75900000000000001</v>
      </c>
      <c r="Q12" s="1350">
        <v>92.7</v>
      </c>
      <c r="R12" s="1350">
        <v>14.5</v>
      </c>
      <c r="S12" s="1359">
        <v>4.9000000000000004</v>
      </c>
      <c r="T12" s="187">
        <v>3.5</v>
      </c>
      <c r="U12" s="1350" t="s">
        <v>203</v>
      </c>
      <c r="V12" s="1358">
        <v>26541537</v>
      </c>
      <c r="W12" s="1351">
        <v>99017393</v>
      </c>
      <c r="X12" s="1358">
        <v>0</v>
      </c>
      <c r="Y12" s="1422">
        <v>33051537</v>
      </c>
      <c r="Z12" s="1422">
        <v>7225991</v>
      </c>
    </row>
    <row r="13" spans="1:26" ht="15.75" customHeight="1">
      <c r="A13" s="212" t="s">
        <v>148</v>
      </c>
      <c r="B13" s="220">
        <v>150377955</v>
      </c>
      <c r="C13" s="1364">
        <v>142036623</v>
      </c>
      <c r="D13" s="1364">
        <v>8341332</v>
      </c>
      <c r="E13" s="1364">
        <v>1590176</v>
      </c>
      <c r="F13" s="1444">
        <v>6751156</v>
      </c>
      <c r="G13" s="220">
        <v>97830</v>
      </c>
      <c r="H13" s="1364">
        <v>5020140</v>
      </c>
      <c r="I13" s="1364">
        <v>0</v>
      </c>
      <c r="J13" s="1364">
        <v>4920000</v>
      </c>
      <c r="K13" s="1443">
        <v>197970</v>
      </c>
      <c r="L13" s="1467" t="s">
        <v>704</v>
      </c>
      <c r="M13" s="220">
        <v>58243214</v>
      </c>
      <c r="N13" s="1364">
        <v>47720616</v>
      </c>
      <c r="O13" s="1364">
        <v>73039000</v>
      </c>
      <c r="P13" s="1468">
        <v>0.82099999999999995</v>
      </c>
      <c r="Q13" s="1460">
        <v>88.8</v>
      </c>
      <c r="R13" s="1460">
        <v>12.5</v>
      </c>
      <c r="S13" s="1405">
        <v>9.1999999999999993</v>
      </c>
      <c r="T13" s="231">
        <v>1.6</v>
      </c>
      <c r="U13" s="1432" t="s">
        <v>203</v>
      </c>
      <c r="V13" s="1364">
        <v>32558964</v>
      </c>
      <c r="W13" s="1365">
        <v>94468571</v>
      </c>
      <c r="X13" s="1364">
        <v>0</v>
      </c>
      <c r="Y13" s="1366">
        <v>37772346</v>
      </c>
      <c r="Z13" s="1366">
        <v>16277098</v>
      </c>
    </row>
    <row r="14" spans="1:26" ht="15.75" customHeight="1">
      <c r="A14" s="321" t="s">
        <v>149</v>
      </c>
      <c r="B14" s="101">
        <v>169917761</v>
      </c>
      <c r="C14" s="103">
        <v>161849883</v>
      </c>
      <c r="D14" s="103">
        <v>8067878</v>
      </c>
      <c r="E14" s="103">
        <v>3126543</v>
      </c>
      <c r="F14" s="1194">
        <v>4941335</v>
      </c>
      <c r="G14" s="101">
        <v>-1258034</v>
      </c>
      <c r="H14" s="103">
        <v>9408258</v>
      </c>
      <c r="I14" s="103" t="s">
        <v>307</v>
      </c>
      <c r="J14" s="103">
        <v>9564465</v>
      </c>
      <c r="K14" s="103">
        <v>-1414241</v>
      </c>
      <c r="L14" s="1219" t="s">
        <v>704</v>
      </c>
      <c r="M14" s="101">
        <v>63216608</v>
      </c>
      <c r="N14" s="103">
        <v>49866256</v>
      </c>
      <c r="O14" s="103">
        <v>78719641</v>
      </c>
      <c r="P14" s="117">
        <v>0.78600000000000003</v>
      </c>
      <c r="Q14" s="102">
        <v>93.4</v>
      </c>
      <c r="R14" s="102">
        <v>13.7</v>
      </c>
      <c r="S14" s="1158">
        <v>6.3</v>
      </c>
      <c r="T14" s="118">
        <v>8</v>
      </c>
      <c r="U14" s="102" t="s">
        <v>307</v>
      </c>
      <c r="V14" s="103">
        <v>46694993</v>
      </c>
      <c r="W14" s="1193">
        <v>128069418</v>
      </c>
      <c r="X14" s="103">
        <v>390000</v>
      </c>
      <c r="Y14" s="1194">
        <v>9900347</v>
      </c>
      <c r="Z14" s="1194">
        <v>12285858</v>
      </c>
    </row>
    <row r="15" spans="1:26" ht="15.75" customHeight="1">
      <c r="A15" s="1647" t="s">
        <v>713</v>
      </c>
      <c r="B15" s="695">
        <v>124150711</v>
      </c>
      <c r="C15" s="1609">
        <v>121573846</v>
      </c>
      <c r="D15" s="1609">
        <v>2576865</v>
      </c>
      <c r="E15" s="1609">
        <v>1034192</v>
      </c>
      <c r="F15" s="1641">
        <v>1542673</v>
      </c>
      <c r="G15" s="695">
        <v>-2716408</v>
      </c>
      <c r="H15" s="1609">
        <v>2119112</v>
      </c>
      <c r="I15" s="1609">
        <v>0</v>
      </c>
      <c r="J15" s="1609">
        <v>2719343</v>
      </c>
      <c r="K15" s="1609">
        <v>-3316639</v>
      </c>
      <c r="L15" s="1648" t="s">
        <v>707</v>
      </c>
      <c r="M15" s="695">
        <v>49298346</v>
      </c>
      <c r="N15" s="1609">
        <v>38680617</v>
      </c>
      <c r="O15" s="1609">
        <v>61592126</v>
      </c>
      <c r="P15" s="1649">
        <v>0.79</v>
      </c>
      <c r="Q15" s="1612">
        <v>98.1</v>
      </c>
      <c r="R15" s="1612">
        <v>15.1</v>
      </c>
      <c r="S15" s="1611">
        <v>2.5</v>
      </c>
      <c r="T15" s="1650">
        <v>9.3000000000000007</v>
      </c>
      <c r="U15" s="1612">
        <v>128.1</v>
      </c>
      <c r="V15" s="1609">
        <v>6012250</v>
      </c>
      <c r="W15" s="1640">
        <v>146686978</v>
      </c>
      <c r="X15" s="1609">
        <v>0</v>
      </c>
      <c r="Y15" s="1641">
        <v>38678744</v>
      </c>
      <c r="Z15" s="1641">
        <v>5155529</v>
      </c>
    </row>
    <row r="16" spans="1:26" ht="15.75" customHeight="1">
      <c r="A16" s="321" t="s">
        <v>151</v>
      </c>
      <c r="B16" s="101">
        <v>241033466</v>
      </c>
      <c r="C16" s="103">
        <v>234161210</v>
      </c>
      <c r="D16" s="103">
        <v>6872256</v>
      </c>
      <c r="E16" s="103">
        <v>3319738</v>
      </c>
      <c r="F16" s="1194">
        <v>3552518</v>
      </c>
      <c r="G16" s="101">
        <v>-291673</v>
      </c>
      <c r="H16" s="103">
        <v>5482</v>
      </c>
      <c r="I16" s="103" t="s">
        <v>307</v>
      </c>
      <c r="J16" s="103">
        <v>700000</v>
      </c>
      <c r="K16" s="103">
        <v>-986191</v>
      </c>
      <c r="L16" s="1219" t="s">
        <v>704</v>
      </c>
      <c r="M16" s="101">
        <v>83491363</v>
      </c>
      <c r="N16" s="103">
        <v>81710086</v>
      </c>
      <c r="O16" s="103">
        <v>106725227</v>
      </c>
      <c r="P16" s="117">
        <v>0.96799999999999997</v>
      </c>
      <c r="Q16" s="102">
        <v>93.7</v>
      </c>
      <c r="R16" s="102">
        <v>12.6</v>
      </c>
      <c r="S16" s="1158">
        <v>3.3</v>
      </c>
      <c r="T16" s="118">
        <v>3.9</v>
      </c>
      <c r="U16" s="102">
        <v>44.1</v>
      </c>
      <c r="V16" s="103">
        <v>26874250</v>
      </c>
      <c r="W16" s="1193">
        <v>145134979</v>
      </c>
      <c r="X16" s="103">
        <v>400000</v>
      </c>
      <c r="Y16" s="1194">
        <v>33687377</v>
      </c>
      <c r="Z16" s="1194">
        <v>14008404</v>
      </c>
    </row>
    <row r="17" spans="1:26" ht="15.75" customHeight="1">
      <c r="A17" s="212" t="s">
        <v>152</v>
      </c>
      <c r="B17" s="449">
        <v>156273981</v>
      </c>
      <c r="C17" s="450">
        <v>151413012</v>
      </c>
      <c r="D17" s="450">
        <v>4860969</v>
      </c>
      <c r="E17" s="450">
        <v>1281295</v>
      </c>
      <c r="F17" s="1104">
        <v>3579674</v>
      </c>
      <c r="G17" s="449">
        <v>-1586650</v>
      </c>
      <c r="H17" s="450">
        <v>3023</v>
      </c>
      <c r="I17" s="450">
        <v>0</v>
      </c>
      <c r="J17" s="450">
        <v>2846279</v>
      </c>
      <c r="K17" s="450">
        <v>-4429906</v>
      </c>
      <c r="L17" s="1220" t="s">
        <v>704</v>
      </c>
      <c r="M17" s="449">
        <v>64001007</v>
      </c>
      <c r="N17" s="450">
        <v>49548130</v>
      </c>
      <c r="O17" s="450">
        <v>79556772</v>
      </c>
      <c r="P17" s="520">
        <v>0.77700000000000002</v>
      </c>
      <c r="Q17" s="452">
        <v>95.3</v>
      </c>
      <c r="R17" s="452">
        <v>13.8</v>
      </c>
      <c r="S17" s="1131">
        <v>4.5</v>
      </c>
      <c r="T17" s="521">
        <v>8.1999999999999993</v>
      </c>
      <c r="U17" s="452">
        <v>57.6</v>
      </c>
      <c r="V17" s="450">
        <v>14708511</v>
      </c>
      <c r="W17" s="1190">
        <v>146051063</v>
      </c>
      <c r="X17" s="450">
        <v>300000</v>
      </c>
      <c r="Y17" s="1104">
        <v>17277168</v>
      </c>
      <c r="Z17" s="1104">
        <v>8608450</v>
      </c>
    </row>
    <row r="18" spans="1:26" ht="15.75" customHeight="1">
      <c r="A18" s="321" t="s">
        <v>153</v>
      </c>
      <c r="B18" s="74">
        <v>185291327</v>
      </c>
      <c r="C18" s="75">
        <v>179557411</v>
      </c>
      <c r="D18" s="75">
        <v>5733916</v>
      </c>
      <c r="E18" s="75">
        <v>383719</v>
      </c>
      <c r="F18" s="1195">
        <v>5350197</v>
      </c>
      <c r="G18" s="74">
        <v>-1846641</v>
      </c>
      <c r="H18" s="75">
        <v>13988</v>
      </c>
      <c r="I18" s="511" t="s">
        <v>307</v>
      </c>
      <c r="J18" s="75">
        <v>4886550</v>
      </c>
      <c r="K18" s="75">
        <v>-6719203</v>
      </c>
      <c r="L18" s="1221" t="s">
        <v>704</v>
      </c>
      <c r="M18" s="74">
        <v>70559439</v>
      </c>
      <c r="N18" s="75">
        <v>57279535</v>
      </c>
      <c r="O18" s="75">
        <v>88304953</v>
      </c>
      <c r="P18" s="186">
        <v>0.81200000000000006</v>
      </c>
      <c r="Q18" s="73">
        <v>97.9</v>
      </c>
      <c r="R18" s="73">
        <v>12.9</v>
      </c>
      <c r="S18" s="1145">
        <v>6.1</v>
      </c>
      <c r="T18" s="187">
        <v>4.2</v>
      </c>
      <c r="U18" s="73">
        <v>34.6</v>
      </c>
      <c r="V18" s="75">
        <v>16186005</v>
      </c>
      <c r="W18" s="1196">
        <v>148458895</v>
      </c>
      <c r="X18" s="75" t="s">
        <v>307</v>
      </c>
      <c r="Y18" s="1195">
        <v>14283982</v>
      </c>
      <c r="Z18" s="1195">
        <v>6189566</v>
      </c>
    </row>
    <row r="19" spans="1:26" ht="15.75" customHeight="1">
      <c r="A19" s="212" t="s">
        <v>154</v>
      </c>
      <c r="B19" s="135">
        <v>132296876</v>
      </c>
      <c r="C19" s="1443">
        <v>126997796</v>
      </c>
      <c r="D19" s="1364">
        <v>5299080</v>
      </c>
      <c r="E19" s="1443">
        <v>121991</v>
      </c>
      <c r="F19" s="1366">
        <v>5177089</v>
      </c>
      <c r="G19" s="220">
        <v>-3369669</v>
      </c>
      <c r="H19" s="1364">
        <v>3315406</v>
      </c>
      <c r="I19" s="1364">
        <v>0</v>
      </c>
      <c r="J19" s="1364">
        <v>1391</v>
      </c>
      <c r="K19" s="1364">
        <v>-55654</v>
      </c>
      <c r="L19" s="1686" t="s">
        <v>720</v>
      </c>
      <c r="M19" s="135">
        <v>53991000</v>
      </c>
      <c r="N19" s="1443">
        <v>51054403</v>
      </c>
      <c r="O19" s="1443">
        <v>68822466</v>
      </c>
      <c r="P19" s="1687">
        <v>0.93899999999999995</v>
      </c>
      <c r="Q19" s="1432">
        <v>99.8</v>
      </c>
      <c r="R19" s="1432">
        <v>16.100000000000001</v>
      </c>
      <c r="S19" s="1433">
        <v>7.5</v>
      </c>
      <c r="T19" s="162">
        <v>6.5</v>
      </c>
      <c r="U19" s="1432">
        <v>53.4</v>
      </c>
      <c r="V19" s="1443">
        <v>12212402</v>
      </c>
      <c r="W19" s="1443">
        <v>86613269</v>
      </c>
      <c r="X19" s="1443">
        <v>0</v>
      </c>
      <c r="Y19" s="1444">
        <v>27956754</v>
      </c>
      <c r="Z19" s="1444">
        <v>7708869</v>
      </c>
    </row>
    <row r="20" spans="1:26" ht="15.75" customHeight="1">
      <c r="A20" s="321" t="s">
        <v>220</v>
      </c>
      <c r="B20" s="74">
        <v>236618494</v>
      </c>
      <c r="C20" s="1358">
        <v>227249962</v>
      </c>
      <c r="D20" s="1358">
        <v>9368532</v>
      </c>
      <c r="E20" s="1358">
        <v>601313</v>
      </c>
      <c r="F20" s="1422">
        <v>8767219</v>
      </c>
      <c r="G20" s="74">
        <v>321393</v>
      </c>
      <c r="H20" s="1358">
        <v>6092</v>
      </c>
      <c r="I20" s="1358" t="s">
        <v>307</v>
      </c>
      <c r="J20" s="1358">
        <v>277636</v>
      </c>
      <c r="K20" s="1358">
        <v>49849</v>
      </c>
      <c r="L20" s="1579" t="s">
        <v>704</v>
      </c>
      <c r="M20" s="74">
        <v>91107858</v>
      </c>
      <c r="N20" s="1358">
        <v>85230049</v>
      </c>
      <c r="O20" s="1358">
        <v>115866185</v>
      </c>
      <c r="P20" s="1454">
        <v>0.93200000000000005</v>
      </c>
      <c r="Q20" s="1350">
        <v>98.5</v>
      </c>
      <c r="R20" s="1350">
        <v>13.6</v>
      </c>
      <c r="S20" s="1359">
        <v>7.6</v>
      </c>
      <c r="T20" s="187">
        <v>2.6</v>
      </c>
      <c r="U20" s="1350">
        <v>9.3000000000000007</v>
      </c>
      <c r="V20" s="1358">
        <v>46616772</v>
      </c>
      <c r="W20" s="1358">
        <v>173846062</v>
      </c>
      <c r="X20" s="1358">
        <v>300000</v>
      </c>
      <c r="Y20" s="1422">
        <v>111660130</v>
      </c>
      <c r="Z20" s="1422">
        <v>13255302</v>
      </c>
    </row>
    <row r="21" spans="1:26" ht="15.75" customHeight="1">
      <c r="A21" s="212" t="s">
        <v>156</v>
      </c>
      <c r="B21" s="220">
        <v>136620199</v>
      </c>
      <c r="C21" s="1443">
        <v>128243470</v>
      </c>
      <c r="D21" s="1364">
        <v>8376729</v>
      </c>
      <c r="E21" s="1443">
        <v>160718</v>
      </c>
      <c r="F21" s="1366">
        <v>8216011</v>
      </c>
      <c r="G21" s="135">
        <v>-1613690</v>
      </c>
      <c r="H21" s="1443">
        <v>7350000</v>
      </c>
      <c r="I21" s="1443">
        <v>0</v>
      </c>
      <c r="J21" s="1443">
        <v>7620000</v>
      </c>
      <c r="K21" s="1443">
        <v>-1883690</v>
      </c>
      <c r="L21" s="1686" t="s">
        <v>704</v>
      </c>
      <c r="M21" s="135">
        <v>52747095</v>
      </c>
      <c r="N21" s="1443">
        <v>45990083</v>
      </c>
      <c r="O21" s="1443">
        <v>66594502</v>
      </c>
      <c r="P21" s="1687">
        <v>0.876</v>
      </c>
      <c r="Q21" s="1432">
        <v>92.1</v>
      </c>
      <c r="R21" s="1432">
        <v>16</v>
      </c>
      <c r="S21" s="1433">
        <v>12.3</v>
      </c>
      <c r="T21" s="162">
        <v>5.3</v>
      </c>
      <c r="U21" s="1432">
        <v>0.4</v>
      </c>
      <c r="V21" s="1443">
        <v>14964204</v>
      </c>
      <c r="W21" s="1443">
        <v>81047936</v>
      </c>
      <c r="X21" s="1364">
        <v>70000</v>
      </c>
      <c r="Y21" s="1444">
        <v>29112025</v>
      </c>
      <c r="Z21" s="1444">
        <v>10558633</v>
      </c>
    </row>
    <row r="22" spans="1:26" ht="15.75" customHeight="1">
      <c r="A22" s="321" t="s">
        <v>157</v>
      </c>
      <c r="B22" s="101">
        <v>237823569</v>
      </c>
      <c r="C22" s="1708">
        <v>233861063</v>
      </c>
      <c r="D22" s="1708">
        <v>3962506</v>
      </c>
      <c r="E22" s="1708">
        <v>2600320</v>
      </c>
      <c r="F22" s="1737">
        <v>1362186</v>
      </c>
      <c r="G22" s="101">
        <v>-5232947</v>
      </c>
      <c r="H22" s="1708">
        <v>57</v>
      </c>
      <c r="I22" s="1708">
        <v>174400</v>
      </c>
      <c r="J22" s="1708">
        <v>6500000</v>
      </c>
      <c r="K22" s="1708">
        <v>-11558490</v>
      </c>
      <c r="L22" s="1745" t="s">
        <v>704</v>
      </c>
      <c r="M22" s="101">
        <v>100519512</v>
      </c>
      <c r="N22" s="1708">
        <v>92217614</v>
      </c>
      <c r="O22" s="1708">
        <v>127883129</v>
      </c>
      <c r="P22" s="1746">
        <v>0.91600000000000004</v>
      </c>
      <c r="Q22" s="1712">
        <v>94.8</v>
      </c>
      <c r="R22" s="1712">
        <v>16.2</v>
      </c>
      <c r="S22" s="1711">
        <v>1.1000000000000001</v>
      </c>
      <c r="T22" s="118">
        <v>3.7</v>
      </c>
      <c r="U22" s="1712" t="s">
        <v>307</v>
      </c>
      <c r="V22" s="1708">
        <v>45448464</v>
      </c>
      <c r="W22" s="1708">
        <v>170880037</v>
      </c>
      <c r="X22" s="1708">
        <v>240000</v>
      </c>
      <c r="Y22" s="1737">
        <v>37859288</v>
      </c>
      <c r="Z22" s="1737">
        <v>24113314</v>
      </c>
    </row>
    <row r="23" spans="1:26" ht="15.75" customHeight="1">
      <c r="A23" s="212" t="s">
        <v>158</v>
      </c>
      <c r="B23" s="135">
        <v>158734783</v>
      </c>
      <c r="C23" s="1771">
        <v>152554887</v>
      </c>
      <c r="D23" s="1799">
        <v>6179896</v>
      </c>
      <c r="E23" s="1771">
        <v>1286421</v>
      </c>
      <c r="F23" s="1800">
        <v>4893475</v>
      </c>
      <c r="G23" s="135">
        <v>-1020029</v>
      </c>
      <c r="H23" s="1771">
        <v>7670</v>
      </c>
      <c r="I23" s="1771">
        <v>0</v>
      </c>
      <c r="J23" s="1771">
        <v>0</v>
      </c>
      <c r="K23" s="1771">
        <v>-1012359</v>
      </c>
      <c r="L23" s="1802" t="s">
        <v>704</v>
      </c>
      <c r="M23" s="135">
        <v>67910315</v>
      </c>
      <c r="N23" s="1771">
        <v>61846170</v>
      </c>
      <c r="O23" s="1771">
        <v>86901162</v>
      </c>
      <c r="P23" s="1803">
        <v>0.91300000000000003</v>
      </c>
      <c r="Q23" s="1775">
        <v>90.6</v>
      </c>
      <c r="R23" s="1775">
        <v>16</v>
      </c>
      <c r="S23" s="1774">
        <v>5.6</v>
      </c>
      <c r="T23" s="162">
        <v>1.1000000000000001</v>
      </c>
      <c r="U23" s="1775" t="s">
        <v>307</v>
      </c>
      <c r="V23" s="1771">
        <v>44540607</v>
      </c>
      <c r="W23" s="1771">
        <v>81131397</v>
      </c>
      <c r="X23" s="1771">
        <v>0</v>
      </c>
      <c r="Y23" s="1797">
        <v>43510370</v>
      </c>
      <c r="Z23" s="1797">
        <v>19641409</v>
      </c>
    </row>
    <row r="24" spans="1:26" ht="15.75" customHeight="1">
      <c r="A24" s="321" t="s">
        <v>159</v>
      </c>
      <c r="B24" s="101">
        <v>236422157</v>
      </c>
      <c r="C24" s="1346">
        <v>227864107</v>
      </c>
      <c r="D24" s="1346">
        <v>8558050</v>
      </c>
      <c r="E24" s="1346">
        <v>1937436</v>
      </c>
      <c r="F24" s="1360">
        <v>6620614</v>
      </c>
      <c r="G24" s="101">
        <v>597855</v>
      </c>
      <c r="H24" s="1346">
        <v>4989402</v>
      </c>
      <c r="I24" s="1346" t="s">
        <v>307</v>
      </c>
      <c r="J24" s="1346" t="s">
        <v>307</v>
      </c>
      <c r="K24" s="1346">
        <v>5587257</v>
      </c>
      <c r="L24" s="1361" t="s">
        <v>704</v>
      </c>
      <c r="M24" s="101">
        <v>91395726</v>
      </c>
      <c r="N24" s="1346">
        <v>83085774</v>
      </c>
      <c r="O24" s="1346">
        <v>116180045</v>
      </c>
      <c r="P24" s="1362">
        <v>0.90300000000000002</v>
      </c>
      <c r="Q24" s="1345">
        <v>87.5</v>
      </c>
      <c r="R24" s="1345">
        <v>12.3</v>
      </c>
      <c r="S24" s="1347">
        <v>5.7</v>
      </c>
      <c r="T24" s="118">
        <v>0</v>
      </c>
      <c r="U24" s="1345" t="s">
        <v>307</v>
      </c>
      <c r="V24" s="1346">
        <v>42218208</v>
      </c>
      <c r="W24" s="1346">
        <v>133642278</v>
      </c>
      <c r="X24" s="1346">
        <v>60000</v>
      </c>
      <c r="Y24" s="1360">
        <v>151118259</v>
      </c>
      <c r="Z24" s="1360">
        <v>24723370</v>
      </c>
    </row>
    <row r="25" spans="1:26" ht="15.75" customHeight="1">
      <c r="A25" s="212" t="s">
        <v>160</v>
      </c>
      <c r="B25" s="220">
        <v>172996986</v>
      </c>
      <c r="C25" s="1364">
        <v>167473655</v>
      </c>
      <c r="D25" s="1364">
        <v>5523331</v>
      </c>
      <c r="E25" s="1364">
        <v>445803</v>
      </c>
      <c r="F25" s="1366">
        <v>5077528</v>
      </c>
      <c r="G25" s="220">
        <v>-1905633</v>
      </c>
      <c r="H25" s="1364">
        <v>189</v>
      </c>
      <c r="I25" s="1364">
        <v>2602</v>
      </c>
      <c r="J25" s="1364">
        <v>2821446</v>
      </c>
      <c r="K25" s="1364">
        <v>-4724288</v>
      </c>
      <c r="L25" s="1467" t="s">
        <v>704</v>
      </c>
      <c r="M25" s="220">
        <v>70321844</v>
      </c>
      <c r="N25" s="1364">
        <v>52217207</v>
      </c>
      <c r="O25" s="1364">
        <v>86486859</v>
      </c>
      <c r="P25" s="1468">
        <v>0.748</v>
      </c>
      <c r="Q25" s="1460">
        <v>99.9</v>
      </c>
      <c r="R25" s="1460">
        <v>16</v>
      </c>
      <c r="S25" s="1405">
        <v>5.9</v>
      </c>
      <c r="T25" s="231">
        <v>5.6</v>
      </c>
      <c r="U25" s="1460">
        <v>26</v>
      </c>
      <c r="V25" s="1364">
        <v>17623128</v>
      </c>
      <c r="W25" s="1364">
        <v>185184664</v>
      </c>
      <c r="X25" s="1852" t="s">
        <v>307</v>
      </c>
      <c r="Y25" s="1366">
        <v>35519206</v>
      </c>
      <c r="Z25" s="1366">
        <v>11509084</v>
      </c>
    </row>
    <row r="26" spans="1:26" ht="15.75" customHeight="1">
      <c r="A26" s="321" t="s">
        <v>161</v>
      </c>
      <c r="B26" s="101">
        <v>182807119</v>
      </c>
      <c r="C26" s="103">
        <v>178438765</v>
      </c>
      <c r="D26" s="103">
        <v>4368354</v>
      </c>
      <c r="E26" s="103">
        <v>964448</v>
      </c>
      <c r="F26" s="1195">
        <v>3403906</v>
      </c>
      <c r="G26" s="101">
        <v>-134448</v>
      </c>
      <c r="H26" s="103">
        <v>1800690</v>
      </c>
      <c r="I26" s="103">
        <v>0</v>
      </c>
      <c r="J26" s="103">
        <v>1000000</v>
      </c>
      <c r="K26" s="103">
        <v>666242</v>
      </c>
      <c r="L26" s="1219" t="s">
        <v>704</v>
      </c>
      <c r="M26" s="101">
        <v>83846611</v>
      </c>
      <c r="N26" s="103">
        <v>67630252</v>
      </c>
      <c r="O26" s="103">
        <v>104845737</v>
      </c>
      <c r="P26" s="117">
        <v>0.8</v>
      </c>
      <c r="Q26" s="102">
        <v>92.9</v>
      </c>
      <c r="R26" s="102">
        <v>14.7</v>
      </c>
      <c r="S26" s="1158">
        <v>3.24</v>
      </c>
      <c r="T26" s="118">
        <v>8.8000000000000007</v>
      </c>
      <c r="U26" s="102">
        <v>84.2</v>
      </c>
      <c r="V26" s="103">
        <v>29215041</v>
      </c>
      <c r="W26" s="103">
        <v>225171827</v>
      </c>
      <c r="X26" s="103">
        <v>200000</v>
      </c>
      <c r="Y26" s="1194">
        <v>45972951</v>
      </c>
      <c r="Z26" s="1194">
        <v>11056959</v>
      </c>
    </row>
    <row r="27" spans="1:26" ht="15.75" customHeight="1">
      <c r="A27" s="212" t="s">
        <v>221</v>
      </c>
      <c r="B27" s="135">
        <v>210170827</v>
      </c>
      <c r="C27" s="1443">
        <v>202425613</v>
      </c>
      <c r="D27" s="1364">
        <v>7745214</v>
      </c>
      <c r="E27" s="1443">
        <v>3525593</v>
      </c>
      <c r="F27" s="1366">
        <v>4219621</v>
      </c>
      <c r="G27" s="135">
        <v>-108205</v>
      </c>
      <c r="H27" s="1443">
        <v>12334</v>
      </c>
      <c r="I27" s="1859">
        <v>500206</v>
      </c>
      <c r="J27" s="1443">
        <v>500000</v>
      </c>
      <c r="K27" s="1443">
        <v>-95665</v>
      </c>
      <c r="L27" s="1686" t="s">
        <v>704</v>
      </c>
      <c r="M27" s="449">
        <v>83849137</v>
      </c>
      <c r="N27" s="1371">
        <v>71815481</v>
      </c>
      <c r="O27" s="1443">
        <v>106112588</v>
      </c>
      <c r="P27" s="1687">
        <v>0.85799999999999998</v>
      </c>
      <c r="Q27" s="1432">
        <v>89.9</v>
      </c>
      <c r="R27" s="1432">
        <v>11.6</v>
      </c>
      <c r="S27" s="1433">
        <v>4</v>
      </c>
      <c r="T27" s="162">
        <v>4</v>
      </c>
      <c r="U27" s="1432">
        <v>20.2</v>
      </c>
      <c r="V27" s="1443">
        <v>41437404</v>
      </c>
      <c r="W27" s="1443">
        <v>211912879</v>
      </c>
      <c r="X27" s="1443">
        <v>15587</v>
      </c>
      <c r="Y27" s="1444">
        <v>10766902</v>
      </c>
      <c r="Z27" s="1444">
        <v>6363283</v>
      </c>
    </row>
    <row r="28" spans="1:26" ht="15.75" customHeight="1">
      <c r="A28" s="321" t="s">
        <v>222</v>
      </c>
      <c r="B28" s="74">
        <v>135786456</v>
      </c>
      <c r="C28" s="1358">
        <v>132826885</v>
      </c>
      <c r="D28" s="1358">
        <v>2959571</v>
      </c>
      <c r="E28" s="1358">
        <v>768276</v>
      </c>
      <c r="F28" s="1422">
        <v>2191295</v>
      </c>
      <c r="G28" s="74">
        <v>226306</v>
      </c>
      <c r="H28" s="1358">
        <v>500070</v>
      </c>
      <c r="I28" s="1358">
        <v>713900</v>
      </c>
      <c r="J28" s="1358">
        <v>0</v>
      </c>
      <c r="K28" s="1358">
        <v>1440276</v>
      </c>
      <c r="L28" s="1579" t="s">
        <v>704</v>
      </c>
      <c r="M28" s="74">
        <v>51570836</v>
      </c>
      <c r="N28" s="1358">
        <v>39750268</v>
      </c>
      <c r="O28" s="1358">
        <v>64147138</v>
      </c>
      <c r="P28" s="1454">
        <v>0.78</v>
      </c>
      <c r="Q28" s="1350">
        <v>91.1</v>
      </c>
      <c r="R28" s="1350">
        <v>14.1</v>
      </c>
      <c r="S28" s="1359">
        <v>3.4</v>
      </c>
      <c r="T28" s="513">
        <v>12.6</v>
      </c>
      <c r="U28" s="1350">
        <v>47.2</v>
      </c>
      <c r="V28" s="1358">
        <v>12873887</v>
      </c>
      <c r="W28" s="1358">
        <v>135579051</v>
      </c>
      <c r="X28" s="1358">
        <v>330000</v>
      </c>
      <c r="Y28" s="1422">
        <v>54924156</v>
      </c>
      <c r="Z28" s="1422">
        <v>3904670</v>
      </c>
    </row>
    <row r="29" spans="1:26" ht="15.75" customHeight="1">
      <c r="A29" s="212" t="s">
        <v>223</v>
      </c>
      <c r="B29" s="135">
        <v>86808533</v>
      </c>
      <c r="C29" s="136">
        <v>84601518</v>
      </c>
      <c r="D29" s="223">
        <v>2207015</v>
      </c>
      <c r="E29" s="136">
        <v>426127</v>
      </c>
      <c r="F29" s="1366">
        <v>1780888</v>
      </c>
      <c r="G29" s="135">
        <v>-2838</v>
      </c>
      <c r="H29" s="136">
        <v>1048</v>
      </c>
      <c r="I29" s="136" t="s">
        <v>307</v>
      </c>
      <c r="J29" s="136" t="s">
        <v>307</v>
      </c>
      <c r="K29" s="136">
        <v>-1790</v>
      </c>
      <c r="L29" s="1686" t="s">
        <v>704</v>
      </c>
      <c r="M29" s="135">
        <v>37213611</v>
      </c>
      <c r="N29" s="136">
        <v>26500375</v>
      </c>
      <c r="O29" s="136">
        <v>45588838</v>
      </c>
      <c r="P29" s="161">
        <v>0.70899999999999996</v>
      </c>
      <c r="Q29" s="133">
        <v>91.7</v>
      </c>
      <c r="R29" s="133">
        <v>13.3</v>
      </c>
      <c r="S29" s="1433">
        <v>3.9</v>
      </c>
      <c r="T29" s="162">
        <v>8.3000000000000007</v>
      </c>
      <c r="U29" s="133">
        <v>15.6</v>
      </c>
      <c r="V29" s="136">
        <v>19272581</v>
      </c>
      <c r="W29" s="136">
        <v>66946131</v>
      </c>
      <c r="X29" s="136" t="s">
        <v>307</v>
      </c>
      <c r="Y29" s="1444" t="s">
        <v>307</v>
      </c>
      <c r="Z29" s="1444">
        <v>6248718</v>
      </c>
    </row>
    <row r="30" spans="1:26" ht="15.75" customHeight="1">
      <c r="A30" s="321" t="s">
        <v>165</v>
      </c>
      <c r="B30" s="74">
        <v>166779818</v>
      </c>
      <c r="C30" s="75">
        <v>160600648</v>
      </c>
      <c r="D30" s="75">
        <v>6179170</v>
      </c>
      <c r="E30" s="75">
        <v>2470369</v>
      </c>
      <c r="F30" s="1422">
        <v>3708801</v>
      </c>
      <c r="G30" s="74">
        <v>-85065</v>
      </c>
      <c r="H30" s="75">
        <v>15675</v>
      </c>
      <c r="I30" s="75">
        <v>0</v>
      </c>
      <c r="J30" s="75">
        <v>1700000</v>
      </c>
      <c r="K30" s="75">
        <v>-1769390</v>
      </c>
      <c r="L30" s="1579" t="s">
        <v>704</v>
      </c>
      <c r="M30" s="74">
        <v>74788015</v>
      </c>
      <c r="N30" s="75">
        <v>54023886</v>
      </c>
      <c r="O30" s="75">
        <v>91426035</v>
      </c>
      <c r="P30" s="186">
        <v>0.71</v>
      </c>
      <c r="Q30" s="73">
        <v>91.8</v>
      </c>
      <c r="R30" s="73">
        <v>15.4</v>
      </c>
      <c r="S30" s="1359">
        <v>4.0999999999999996</v>
      </c>
      <c r="T30" s="187">
        <v>5.2</v>
      </c>
      <c r="U30" s="73">
        <v>20.6</v>
      </c>
      <c r="V30" s="75">
        <v>42752948</v>
      </c>
      <c r="W30" s="75">
        <v>132530974</v>
      </c>
      <c r="X30" s="75">
        <v>0</v>
      </c>
      <c r="Y30" s="1422">
        <v>33346565</v>
      </c>
      <c r="Z30" s="1422">
        <v>18012993</v>
      </c>
    </row>
    <row r="31" spans="1:26" ht="15.75" customHeight="1">
      <c r="A31" s="651" t="s">
        <v>166</v>
      </c>
      <c r="B31" s="220">
        <v>114286325</v>
      </c>
      <c r="C31" s="1901">
        <v>110498996</v>
      </c>
      <c r="D31" s="1901">
        <v>3787329</v>
      </c>
      <c r="E31" s="1901">
        <v>884404</v>
      </c>
      <c r="F31" s="1900">
        <v>2902925</v>
      </c>
      <c r="G31" s="220">
        <v>522477</v>
      </c>
      <c r="H31" s="1901">
        <v>2460760</v>
      </c>
      <c r="I31" s="1908" t="s">
        <v>203</v>
      </c>
      <c r="J31" s="1901">
        <v>1522850</v>
      </c>
      <c r="K31" s="1901">
        <v>1460387</v>
      </c>
      <c r="L31" s="1909" t="s">
        <v>704</v>
      </c>
      <c r="M31" s="220">
        <v>49488093</v>
      </c>
      <c r="N31" s="1901">
        <v>34893089</v>
      </c>
      <c r="O31" s="1901">
        <v>60375899</v>
      </c>
      <c r="P31" s="1910">
        <v>0.69699999999999995</v>
      </c>
      <c r="Q31" s="1911">
        <v>87.8</v>
      </c>
      <c r="R31" s="1911">
        <v>15.6</v>
      </c>
      <c r="S31" s="1912">
        <v>4.8</v>
      </c>
      <c r="T31" s="231">
        <v>3.6</v>
      </c>
      <c r="U31" s="1913" t="s">
        <v>203</v>
      </c>
      <c r="V31" s="1901">
        <v>35552695</v>
      </c>
      <c r="W31" s="1901">
        <v>68747640</v>
      </c>
      <c r="X31" s="1908" t="s">
        <v>203</v>
      </c>
      <c r="Y31" s="1900">
        <v>21604750</v>
      </c>
      <c r="Z31" s="1900">
        <v>14745618</v>
      </c>
    </row>
    <row r="32" spans="1:26" ht="15.75" customHeight="1">
      <c r="A32" s="321" t="s">
        <v>167</v>
      </c>
      <c r="B32" s="74">
        <v>189505205</v>
      </c>
      <c r="C32" s="75">
        <v>181350993</v>
      </c>
      <c r="D32" s="75">
        <v>8154212</v>
      </c>
      <c r="E32" s="75">
        <v>670220</v>
      </c>
      <c r="F32" s="1422">
        <v>7483992</v>
      </c>
      <c r="G32" s="74">
        <v>-471352</v>
      </c>
      <c r="H32" s="75">
        <v>1001091</v>
      </c>
      <c r="I32" s="75" t="s">
        <v>203</v>
      </c>
      <c r="J32" s="75" t="s">
        <v>203</v>
      </c>
      <c r="K32" s="75">
        <v>529739</v>
      </c>
      <c r="L32" s="1579" t="s">
        <v>704</v>
      </c>
      <c r="M32" s="74">
        <v>71690333</v>
      </c>
      <c r="N32" s="75">
        <v>58438315</v>
      </c>
      <c r="O32" s="75">
        <v>90150909</v>
      </c>
      <c r="P32" s="186">
        <v>0.82</v>
      </c>
      <c r="Q32" s="73">
        <v>95.6</v>
      </c>
      <c r="R32" s="73">
        <v>15.9</v>
      </c>
      <c r="S32" s="1359">
        <v>8.3000000000000007</v>
      </c>
      <c r="T32" s="187">
        <v>2.5</v>
      </c>
      <c r="U32" s="73" t="s">
        <v>203</v>
      </c>
      <c r="V32" s="75">
        <v>26306118</v>
      </c>
      <c r="W32" s="75">
        <v>144932206</v>
      </c>
      <c r="X32" s="75">
        <v>200000</v>
      </c>
      <c r="Y32" s="1422">
        <v>13443145</v>
      </c>
      <c r="Z32" s="1422">
        <v>10691752</v>
      </c>
    </row>
    <row r="33" spans="1:26" ht="15.75" customHeight="1">
      <c r="A33" s="212" t="s">
        <v>168</v>
      </c>
      <c r="B33" s="220">
        <v>147602140</v>
      </c>
      <c r="C33" s="223">
        <v>144248485</v>
      </c>
      <c r="D33" s="223">
        <v>3353655</v>
      </c>
      <c r="E33" s="223">
        <v>501844</v>
      </c>
      <c r="F33" s="1366">
        <v>2851811</v>
      </c>
      <c r="G33" s="220">
        <v>-1303668</v>
      </c>
      <c r="H33" s="223">
        <v>25182</v>
      </c>
      <c r="I33" s="223" t="s">
        <v>307</v>
      </c>
      <c r="J33" s="223">
        <v>3085574</v>
      </c>
      <c r="K33" s="223">
        <v>-4364060</v>
      </c>
      <c r="L33" s="1467" t="s">
        <v>704</v>
      </c>
      <c r="M33" s="220">
        <v>59501411</v>
      </c>
      <c r="N33" s="223">
        <v>58815953</v>
      </c>
      <c r="O33" s="223">
        <v>75788824</v>
      </c>
      <c r="P33" s="230">
        <v>0.98199999999999998</v>
      </c>
      <c r="Q33" s="224">
        <v>90</v>
      </c>
      <c r="R33" s="224">
        <v>14.3</v>
      </c>
      <c r="S33" s="1405">
        <v>3.8</v>
      </c>
      <c r="T33" s="231">
        <v>5.0999999999999996</v>
      </c>
      <c r="U33" s="224">
        <v>27.1</v>
      </c>
      <c r="V33" s="223">
        <v>15718074</v>
      </c>
      <c r="W33" s="223">
        <v>98449049</v>
      </c>
      <c r="X33" s="223">
        <v>600000</v>
      </c>
      <c r="Y33" s="1366">
        <v>130096551</v>
      </c>
      <c r="Z33" s="1366">
        <v>8168967</v>
      </c>
    </row>
    <row r="34" spans="1:26" ht="15.75" customHeight="1" collapsed="1">
      <c r="A34" s="321" t="s">
        <v>169</v>
      </c>
      <c r="B34" s="74">
        <v>151859262</v>
      </c>
      <c r="C34" s="75">
        <v>143415246</v>
      </c>
      <c r="D34" s="75">
        <v>8444016</v>
      </c>
      <c r="E34" s="75">
        <v>2955445</v>
      </c>
      <c r="F34" s="1422">
        <v>5488571</v>
      </c>
      <c r="G34" s="1486">
        <v>-1807366</v>
      </c>
      <c r="H34" s="191">
        <v>6494127</v>
      </c>
      <c r="I34" s="191" t="s">
        <v>307</v>
      </c>
      <c r="J34" s="191">
        <v>10919246</v>
      </c>
      <c r="K34" s="191">
        <v>-6232485</v>
      </c>
      <c r="L34" s="1579" t="s">
        <v>730</v>
      </c>
      <c r="M34" s="74">
        <v>61051109</v>
      </c>
      <c r="N34" s="75">
        <v>61784163</v>
      </c>
      <c r="O34" s="75">
        <v>79085432</v>
      </c>
      <c r="P34" s="186">
        <v>0.998</v>
      </c>
      <c r="Q34" s="73">
        <v>91.9</v>
      </c>
      <c r="R34" s="73">
        <v>15.4</v>
      </c>
      <c r="S34" s="1359">
        <v>6.9</v>
      </c>
      <c r="T34" s="187">
        <v>1.1000000000000001</v>
      </c>
      <c r="U34" s="73" t="s">
        <v>307</v>
      </c>
      <c r="V34" s="75">
        <v>28017010</v>
      </c>
      <c r="W34" s="75">
        <v>53109199</v>
      </c>
      <c r="X34" s="75" t="s">
        <v>307</v>
      </c>
      <c r="Y34" s="1422">
        <v>32395170</v>
      </c>
      <c r="Z34" s="1422">
        <v>11375506</v>
      </c>
    </row>
    <row r="35" spans="1:26" ht="15.75" customHeight="1">
      <c r="A35" s="212" t="s">
        <v>170</v>
      </c>
      <c r="B35" s="220">
        <v>139361266</v>
      </c>
      <c r="C35" s="223">
        <v>134032131</v>
      </c>
      <c r="D35" s="223">
        <v>5329135</v>
      </c>
      <c r="E35" s="223">
        <v>660643</v>
      </c>
      <c r="F35" s="1366">
        <v>4668492</v>
      </c>
      <c r="G35" s="220">
        <v>-1297373</v>
      </c>
      <c r="H35" s="223">
        <v>3005088</v>
      </c>
      <c r="I35" s="223" t="s">
        <v>203</v>
      </c>
      <c r="J35" s="223">
        <v>2500000</v>
      </c>
      <c r="K35" s="223">
        <v>-792285</v>
      </c>
      <c r="L35" s="1467" t="s">
        <v>704</v>
      </c>
      <c r="M35" s="220">
        <v>65152672</v>
      </c>
      <c r="N35" s="223">
        <v>49372307</v>
      </c>
      <c r="O35" s="223">
        <v>80380204</v>
      </c>
      <c r="P35" s="230">
        <v>0.76300000000000001</v>
      </c>
      <c r="Q35" s="224">
        <v>90.7</v>
      </c>
      <c r="R35" s="224">
        <v>15.8</v>
      </c>
      <c r="S35" s="1405">
        <v>5.8</v>
      </c>
      <c r="T35" s="231">
        <v>3.5</v>
      </c>
      <c r="U35" s="224">
        <v>11</v>
      </c>
      <c r="V35" s="223">
        <v>18015301</v>
      </c>
      <c r="W35" s="223">
        <v>98515045</v>
      </c>
      <c r="X35" s="223">
        <v>0</v>
      </c>
      <c r="Y35" s="1366">
        <v>15369231</v>
      </c>
      <c r="Z35" s="1366">
        <v>7474877</v>
      </c>
    </row>
    <row r="36" spans="1:26" ht="15.75" customHeight="1">
      <c r="A36" s="321" t="s">
        <v>171</v>
      </c>
      <c r="B36" s="101">
        <v>216937940</v>
      </c>
      <c r="C36" s="103">
        <v>199838970</v>
      </c>
      <c r="D36" s="103">
        <v>17098970</v>
      </c>
      <c r="E36" s="103">
        <v>7383306</v>
      </c>
      <c r="F36" s="1360">
        <v>9715664</v>
      </c>
      <c r="G36" s="101">
        <v>3650688</v>
      </c>
      <c r="H36" s="103">
        <v>6100000</v>
      </c>
      <c r="I36" s="103" t="s">
        <v>307</v>
      </c>
      <c r="J36" s="103">
        <v>4200000</v>
      </c>
      <c r="K36" s="103">
        <v>5550688</v>
      </c>
      <c r="L36" s="1361" t="s">
        <v>730</v>
      </c>
      <c r="M36" s="101">
        <v>68614914</v>
      </c>
      <c r="N36" s="103">
        <v>105703252</v>
      </c>
      <c r="O36" s="103">
        <v>137173488</v>
      </c>
      <c r="P36" s="117">
        <v>1.3420000000000001</v>
      </c>
      <c r="Q36" s="102">
        <v>75.099999999999994</v>
      </c>
      <c r="R36" s="102">
        <v>15.1</v>
      </c>
      <c r="S36" s="1347">
        <v>7.1</v>
      </c>
      <c r="T36" s="118">
        <v>1.2</v>
      </c>
      <c r="U36" s="102" t="s">
        <v>307</v>
      </c>
      <c r="V36" s="103">
        <v>79439667</v>
      </c>
      <c r="W36" s="103">
        <v>44093624</v>
      </c>
      <c r="X36" s="103" t="s">
        <v>307</v>
      </c>
      <c r="Y36" s="1360">
        <v>89798259</v>
      </c>
      <c r="Z36" s="1360">
        <v>36800000</v>
      </c>
    </row>
    <row r="37" spans="1:26" ht="15.75" customHeight="1">
      <c r="A37" s="212" t="s">
        <v>172</v>
      </c>
      <c r="B37" s="135">
        <v>140553945</v>
      </c>
      <c r="C37" s="136">
        <v>137297742</v>
      </c>
      <c r="D37" s="223">
        <v>3256203</v>
      </c>
      <c r="E37" s="136">
        <v>673871</v>
      </c>
      <c r="F37" s="1366">
        <v>2582332</v>
      </c>
      <c r="G37" s="135">
        <v>-1114460</v>
      </c>
      <c r="H37" s="136">
        <v>782667</v>
      </c>
      <c r="I37" s="136" t="s">
        <v>203</v>
      </c>
      <c r="J37" s="136" t="s">
        <v>203</v>
      </c>
      <c r="K37" s="136">
        <v>-331793</v>
      </c>
      <c r="L37" s="1686" t="s">
        <v>704</v>
      </c>
      <c r="M37" s="135">
        <v>60404146</v>
      </c>
      <c r="N37" s="136">
        <v>46799015</v>
      </c>
      <c r="O37" s="136">
        <v>75498436</v>
      </c>
      <c r="P37" s="161">
        <v>0.77500000000000002</v>
      </c>
      <c r="Q37" s="133">
        <v>92.4</v>
      </c>
      <c r="R37" s="133">
        <v>17.399999999999999</v>
      </c>
      <c r="S37" s="1433">
        <v>3.4</v>
      </c>
      <c r="T37" s="162">
        <v>-0.4</v>
      </c>
      <c r="U37" s="133" t="s">
        <v>203</v>
      </c>
      <c r="V37" s="136">
        <v>33872679</v>
      </c>
      <c r="W37" s="136">
        <v>124152291</v>
      </c>
      <c r="X37" s="136" t="s">
        <v>203</v>
      </c>
      <c r="Y37" s="1444">
        <v>36185228</v>
      </c>
      <c r="Z37" s="1444">
        <v>10502193</v>
      </c>
    </row>
    <row r="38" spans="1:26" ht="15.75" customHeight="1">
      <c r="A38" s="321" t="s">
        <v>173</v>
      </c>
      <c r="B38" s="101">
        <v>185260702</v>
      </c>
      <c r="C38" s="103">
        <v>178936753</v>
      </c>
      <c r="D38" s="103">
        <v>6323949</v>
      </c>
      <c r="E38" s="103">
        <v>646384</v>
      </c>
      <c r="F38" s="1360">
        <v>5677565</v>
      </c>
      <c r="G38" s="101">
        <v>-379711</v>
      </c>
      <c r="H38" s="103">
        <v>6738800</v>
      </c>
      <c r="I38" s="103">
        <v>0</v>
      </c>
      <c r="J38" s="103">
        <v>4731984</v>
      </c>
      <c r="K38" s="103">
        <v>1627105</v>
      </c>
      <c r="L38" s="1579" t="s">
        <v>704</v>
      </c>
      <c r="M38" s="101">
        <v>72113824</v>
      </c>
      <c r="N38" s="103">
        <v>61198087</v>
      </c>
      <c r="O38" s="103">
        <v>89184702</v>
      </c>
      <c r="P38" s="117">
        <v>0.85399999999999998</v>
      </c>
      <c r="Q38" s="73">
        <v>92.1</v>
      </c>
      <c r="R38" s="73">
        <v>15.3</v>
      </c>
      <c r="S38" s="1359">
        <v>6.2</v>
      </c>
      <c r="T38" s="187">
        <v>2.2000000000000002</v>
      </c>
      <c r="U38" s="73" t="s">
        <v>203</v>
      </c>
      <c r="V38" s="103">
        <v>32539030</v>
      </c>
      <c r="W38" s="103">
        <v>87938690</v>
      </c>
      <c r="X38" s="103">
        <v>574812</v>
      </c>
      <c r="Y38" s="1360">
        <v>48820817</v>
      </c>
      <c r="Z38" s="1360">
        <v>14877702</v>
      </c>
    </row>
    <row r="39" spans="1:26" ht="15.75" customHeight="1">
      <c r="A39" s="212" t="s">
        <v>174</v>
      </c>
      <c r="B39" s="220">
        <v>163564864</v>
      </c>
      <c r="C39" s="223">
        <v>162039022</v>
      </c>
      <c r="D39" s="223">
        <v>1525842</v>
      </c>
      <c r="E39" s="223">
        <v>900565</v>
      </c>
      <c r="F39" s="1366">
        <v>625277</v>
      </c>
      <c r="G39" s="220">
        <v>-907924</v>
      </c>
      <c r="H39" s="223">
        <v>659949</v>
      </c>
      <c r="I39" s="223">
        <v>20659</v>
      </c>
      <c r="J39" s="223">
        <v>400000</v>
      </c>
      <c r="K39" s="223">
        <v>-627316</v>
      </c>
      <c r="L39" s="1686" t="s">
        <v>720</v>
      </c>
      <c r="M39" s="220">
        <v>62137685</v>
      </c>
      <c r="N39" s="223">
        <v>59184444</v>
      </c>
      <c r="O39" s="223">
        <v>80328206</v>
      </c>
      <c r="P39" s="230">
        <v>0.95199999999999996</v>
      </c>
      <c r="Q39" s="224">
        <v>96.2</v>
      </c>
      <c r="R39" s="224">
        <v>16.3</v>
      </c>
      <c r="S39" s="1405">
        <v>0.8</v>
      </c>
      <c r="T39" s="231">
        <v>-0.3</v>
      </c>
      <c r="U39" s="136" t="s">
        <v>307</v>
      </c>
      <c r="V39" s="223">
        <v>34097355</v>
      </c>
      <c r="W39" s="223">
        <v>60559045</v>
      </c>
      <c r="X39" s="223">
        <v>561174</v>
      </c>
      <c r="Y39" s="1366">
        <v>55527862</v>
      </c>
      <c r="Z39" s="1366">
        <v>14563568</v>
      </c>
    </row>
    <row r="40" spans="1:26" ht="15.75" customHeight="1">
      <c r="A40" s="321" t="s">
        <v>175</v>
      </c>
      <c r="B40" s="101">
        <v>139860614</v>
      </c>
      <c r="C40" s="103">
        <v>134961546</v>
      </c>
      <c r="D40" s="103">
        <v>4899068</v>
      </c>
      <c r="E40" s="103">
        <v>2240877</v>
      </c>
      <c r="F40" s="1360">
        <v>2658191</v>
      </c>
      <c r="G40" s="101">
        <v>1625969</v>
      </c>
      <c r="H40" s="103">
        <v>949581</v>
      </c>
      <c r="I40" s="103">
        <v>0</v>
      </c>
      <c r="J40" s="103">
        <v>0</v>
      </c>
      <c r="K40" s="103">
        <v>2575550</v>
      </c>
      <c r="L40" s="1361" t="s">
        <v>704</v>
      </c>
      <c r="M40" s="101">
        <v>59877027</v>
      </c>
      <c r="N40" s="103">
        <v>44905772</v>
      </c>
      <c r="O40" s="103">
        <v>74044834</v>
      </c>
      <c r="P40" s="117">
        <v>0.75800000000000001</v>
      </c>
      <c r="Q40" s="102">
        <v>91.7</v>
      </c>
      <c r="R40" s="102">
        <v>15.4</v>
      </c>
      <c r="S40" s="1347">
        <v>3.5899749603058062</v>
      </c>
      <c r="T40" s="118">
        <v>-2.2000000000000002</v>
      </c>
      <c r="U40" s="102" t="s">
        <v>307</v>
      </c>
      <c r="V40" s="103">
        <v>41057864</v>
      </c>
      <c r="W40" s="103">
        <v>36775214</v>
      </c>
      <c r="X40" s="103">
        <v>541398</v>
      </c>
      <c r="Y40" s="1360">
        <v>11415165</v>
      </c>
      <c r="Z40" s="1360">
        <v>16932454</v>
      </c>
    </row>
    <row r="41" spans="1:26" ht="15.75" customHeight="1">
      <c r="A41" s="212" t="s">
        <v>176</v>
      </c>
      <c r="B41" s="135">
        <v>170832656</v>
      </c>
      <c r="C41" s="136">
        <v>167930483</v>
      </c>
      <c r="D41" s="223">
        <v>2902173</v>
      </c>
      <c r="E41" s="136">
        <v>549749</v>
      </c>
      <c r="F41" s="1366">
        <v>2352424</v>
      </c>
      <c r="G41" s="135">
        <v>-138526</v>
      </c>
      <c r="H41" s="136">
        <v>1330521</v>
      </c>
      <c r="I41" s="136">
        <v>735557</v>
      </c>
      <c r="J41" s="136">
        <v>2295228</v>
      </c>
      <c r="K41" s="136">
        <v>-367676</v>
      </c>
      <c r="L41" s="1686" t="s">
        <v>720</v>
      </c>
      <c r="M41" s="135">
        <v>66771289</v>
      </c>
      <c r="N41" s="136">
        <v>50794240</v>
      </c>
      <c r="O41" s="136">
        <v>82494461</v>
      </c>
      <c r="P41" s="161">
        <v>0.75700000000000001</v>
      </c>
      <c r="Q41" s="133">
        <v>97.6</v>
      </c>
      <c r="R41" s="133">
        <v>11.7</v>
      </c>
      <c r="S41" s="1433">
        <v>2.9</v>
      </c>
      <c r="T41" s="162">
        <v>1.5</v>
      </c>
      <c r="U41" s="224">
        <v>0</v>
      </c>
      <c r="V41" s="136">
        <v>36911798</v>
      </c>
      <c r="W41" s="136">
        <v>113794141</v>
      </c>
      <c r="X41" s="136">
        <v>568227</v>
      </c>
      <c r="Y41" s="1444">
        <v>42205058</v>
      </c>
      <c r="Z41" s="1444">
        <v>14534698</v>
      </c>
    </row>
    <row r="42" spans="1:26" ht="15.75" customHeight="1">
      <c r="A42" s="321" t="s">
        <v>224</v>
      </c>
      <c r="B42" s="101">
        <v>122333416</v>
      </c>
      <c r="C42" s="103">
        <v>122009483</v>
      </c>
      <c r="D42" s="103">
        <v>323933</v>
      </c>
      <c r="E42" s="103">
        <v>289248</v>
      </c>
      <c r="F42" s="1360">
        <v>34685</v>
      </c>
      <c r="G42" s="101">
        <v>-21644</v>
      </c>
      <c r="H42" s="103">
        <v>610282</v>
      </c>
      <c r="I42" s="103">
        <v>516900</v>
      </c>
      <c r="J42" s="103">
        <v>650000</v>
      </c>
      <c r="K42" s="103">
        <v>455538</v>
      </c>
      <c r="L42" s="1579" t="s">
        <v>704</v>
      </c>
      <c r="M42" s="101">
        <v>50363818</v>
      </c>
      <c r="N42" s="103">
        <v>35016892</v>
      </c>
      <c r="O42" s="103">
        <v>61493041</v>
      </c>
      <c r="P42" s="117">
        <v>0.7</v>
      </c>
      <c r="Q42" s="102">
        <v>100.6</v>
      </c>
      <c r="R42" s="102">
        <v>14.9</v>
      </c>
      <c r="S42" s="1347">
        <v>0.1</v>
      </c>
      <c r="T42" s="118">
        <v>3.1</v>
      </c>
      <c r="U42" s="102" t="s">
        <v>307</v>
      </c>
      <c r="V42" s="103">
        <v>13838164</v>
      </c>
      <c r="W42" s="103">
        <v>83432525</v>
      </c>
      <c r="X42" s="103">
        <v>489837</v>
      </c>
      <c r="Y42" s="1360">
        <v>22052546</v>
      </c>
      <c r="Z42" s="1360">
        <v>7784214</v>
      </c>
    </row>
    <row r="43" spans="1:26" ht="15.75" customHeight="1">
      <c r="A43" s="212" t="s">
        <v>225</v>
      </c>
      <c r="B43" s="135">
        <v>106983407</v>
      </c>
      <c r="C43" s="136">
        <v>105723665</v>
      </c>
      <c r="D43" s="223">
        <v>1259742</v>
      </c>
      <c r="E43" s="136">
        <v>60776</v>
      </c>
      <c r="F43" s="1366">
        <v>1198966</v>
      </c>
      <c r="G43" s="135">
        <v>58071</v>
      </c>
      <c r="H43" s="136">
        <v>1684594</v>
      </c>
      <c r="I43" s="136">
        <v>0</v>
      </c>
      <c r="J43" s="136">
        <v>1684234</v>
      </c>
      <c r="K43" s="136">
        <v>58431</v>
      </c>
      <c r="L43" s="1686" t="s">
        <v>704</v>
      </c>
      <c r="M43" s="135">
        <v>42328415</v>
      </c>
      <c r="N43" s="136">
        <v>26267530</v>
      </c>
      <c r="O43" s="136">
        <v>50381673</v>
      </c>
      <c r="P43" s="161">
        <v>0.624</v>
      </c>
      <c r="Q43" s="133">
        <v>88.8</v>
      </c>
      <c r="R43" s="133">
        <v>10.4</v>
      </c>
      <c r="S43" s="1433">
        <v>2.4</v>
      </c>
      <c r="T43" s="162">
        <v>-1.4</v>
      </c>
      <c r="U43" s="133" t="s">
        <v>307</v>
      </c>
      <c r="V43" s="136">
        <v>34736232</v>
      </c>
      <c r="W43" s="136">
        <v>61759880</v>
      </c>
      <c r="X43" s="136">
        <v>467417</v>
      </c>
      <c r="Y43" s="1444">
        <v>6673965</v>
      </c>
      <c r="Z43" s="1444">
        <v>14181137</v>
      </c>
    </row>
    <row r="44" spans="1:26" ht="15.75" customHeight="1">
      <c r="A44" s="321" t="s">
        <v>179</v>
      </c>
      <c r="B44" s="101">
        <v>229888528</v>
      </c>
      <c r="C44" s="103">
        <v>225410604</v>
      </c>
      <c r="D44" s="103">
        <v>4477924</v>
      </c>
      <c r="E44" s="103">
        <v>680476</v>
      </c>
      <c r="F44" s="1194">
        <v>3797448</v>
      </c>
      <c r="G44" s="101">
        <v>-286718</v>
      </c>
      <c r="H44" s="103">
        <v>2769600</v>
      </c>
      <c r="I44" s="103" t="s">
        <v>307</v>
      </c>
      <c r="J44" s="103">
        <v>3500000</v>
      </c>
      <c r="K44" s="103">
        <v>-1017118</v>
      </c>
      <c r="L44" s="1219" t="s">
        <v>704</v>
      </c>
      <c r="M44" s="101">
        <v>93423931</v>
      </c>
      <c r="N44" s="103">
        <v>68727102</v>
      </c>
      <c r="O44" s="103">
        <v>115136485</v>
      </c>
      <c r="P44" s="117">
        <v>0.73106000000000004</v>
      </c>
      <c r="Q44" s="102">
        <v>94.699999999999989</v>
      </c>
      <c r="R44" s="102">
        <v>12.1</v>
      </c>
      <c r="S44" s="1158">
        <v>3.3</v>
      </c>
      <c r="T44" s="118">
        <v>5.9</v>
      </c>
      <c r="U44" s="102" t="s">
        <v>307</v>
      </c>
      <c r="V44" s="103">
        <v>42634046</v>
      </c>
      <c r="W44" s="103">
        <v>156447297</v>
      </c>
      <c r="X44" s="103">
        <v>626377</v>
      </c>
      <c r="Y44" s="1194">
        <v>32974808</v>
      </c>
      <c r="Z44" s="1194">
        <v>19680920</v>
      </c>
    </row>
    <row r="45" spans="1:26" ht="15.75" customHeight="1">
      <c r="A45" s="212" t="s">
        <v>180</v>
      </c>
      <c r="B45" s="135">
        <v>238253754</v>
      </c>
      <c r="C45" s="136">
        <v>228521943</v>
      </c>
      <c r="D45" s="223">
        <v>9731811</v>
      </c>
      <c r="E45" s="136">
        <v>4374721</v>
      </c>
      <c r="F45" s="1189">
        <v>5357090</v>
      </c>
      <c r="G45" s="135">
        <v>-413162</v>
      </c>
      <c r="H45" s="136">
        <v>20994</v>
      </c>
      <c r="I45" s="136">
        <v>1527054</v>
      </c>
      <c r="J45" s="136" t="s">
        <v>307</v>
      </c>
      <c r="K45" s="136">
        <v>1134886</v>
      </c>
      <c r="L45" s="1222" t="s">
        <v>704</v>
      </c>
      <c r="M45" s="135">
        <v>99346080</v>
      </c>
      <c r="N45" s="136">
        <v>84632611</v>
      </c>
      <c r="O45" s="136">
        <v>125835112</v>
      </c>
      <c r="P45" s="161">
        <v>0.85099999999999998</v>
      </c>
      <c r="Q45" s="133">
        <v>87.7</v>
      </c>
      <c r="R45" s="133">
        <v>15.3</v>
      </c>
      <c r="S45" s="1116">
        <v>4.3</v>
      </c>
      <c r="T45" s="162">
        <v>3.5</v>
      </c>
      <c r="U45" s="133">
        <v>9.6</v>
      </c>
      <c r="V45" s="136">
        <v>55293675</v>
      </c>
      <c r="W45" s="136">
        <v>182499773</v>
      </c>
      <c r="X45" s="136" t="s">
        <v>307</v>
      </c>
      <c r="Y45" s="1180">
        <v>68943916</v>
      </c>
      <c r="Z45" s="1180">
        <v>14554196</v>
      </c>
    </row>
    <row r="46" spans="1:26" ht="15.75" customHeight="1">
      <c r="A46" s="321" t="s">
        <v>181</v>
      </c>
      <c r="B46" s="101">
        <v>227263405</v>
      </c>
      <c r="C46" s="103">
        <v>224202280</v>
      </c>
      <c r="D46" s="103">
        <v>3061125</v>
      </c>
      <c r="E46" s="103">
        <v>752296</v>
      </c>
      <c r="F46" s="1194">
        <v>2308829</v>
      </c>
      <c r="G46" s="101">
        <v>-5699</v>
      </c>
      <c r="H46" s="103">
        <v>3830404</v>
      </c>
      <c r="I46" s="103">
        <v>784400</v>
      </c>
      <c r="J46" s="103">
        <v>2418817</v>
      </c>
      <c r="K46" s="103">
        <v>2190288</v>
      </c>
      <c r="L46" s="1219" t="s">
        <v>704</v>
      </c>
      <c r="M46" s="101">
        <v>85365022</v>
      </c>
      <c r="N46" s="103">
        <v>68907403</v>
      </c>
      <c r="O46" s="103">
        <v>107016234</v>
      </c>
      <c r="P46" s="117">
        <v>0.80700000000000005</v>
      </c>
      <c r="Q46" s="102">
        <v>97.4</v>
      </c>
      <c r="R46" s="102">
        <v>22.4</v>
      </c>
      <c r="S46" s="1158">
        <v>2.2000000000000002</v>
      </c>
      <c r="T46" s="118">
        <v>8.1</v>
      </c>
      <c r="U46" s="102">
        <v>2.8</v>
      </c>
      <c r="V46" s="103">
        <v>52319306</v>
      </c>
      <c r="W46" s="103">
        <v>177249397</v>
      </c>
      <c r="X46" s="103">
        <v>4212571</v>
      </c>
      <c r="Y46" s="1194">
        <v>24790808</v>
      </c>
      <c r="Z46" s="1194">
        <v>13143785</v>
      </c>
    </row>
    <row r="47" spans="1:26" ht="15.75" customHeight="1">
      <c r="A47" s="212" t="s">
        <v>226</v>
      </c>
      <c r="B47" s="135">
        <v>130227111</v>
      </c>
      <c r="C47" s="136">
        <v>128884506</v>
      </c>
      <c r="D47" s="136">
        <v>1342605</v>
      </c>
      <c r="E47" s="136">
        <v>277804</v>
      </c>
      <c r="F47" s="1444">
        <v>1064801</v>
      </c>
      <c r="G47" s="135">
        <v>22910</v>
      </c>
      <c r="H47" s="136">
        <v>359413</v>
      </c>
      <c r="I47" s="136" t="s">
        <v>203</v>
      </c>
      <c r="J47" s="136">
        <v>350000</v>
      </c>
      <c r="K47" s="136">
        <v>32323</v>
      </c>
      <c r="L47" s="1686" t="s">
        <v>704</v>
      </c>
      <c r="M47" s="135">
        <v>55469770</v>
      </c>
      <c r="N47" s="136">
        <v>39552177</v>
      </c>
      <c r="O47" s="136">
        <v>67912872</v>
      </c>
      <c r="P47" s="161">
        <v>0.71899999999999997</v>
      </c>
      <c r="Q47" s="133">
        <v>92.5</v>
      </c>
      <c r="R47" s="133">
        <v>15.6</v>
      </c>
      <c r="S47" s="1433">
        <v>1.6</v>
      </c>
      <c r="T47" s="162">
        <v>4.3</v>
      </c>
      <c r="U47" s="133">
        <v>21.5</v>
      </c>
      <c r="V47" s="136">
        <v>15498395</v>
      </c>
      <c r="W47" s="136">
        <v>111543590</v>
      </c>
      <c r="X47" s="136" t="s">
        <v>203</v>
      </c>
      <c r="Y47" s="1444">
        <v>25940329</v>
      </c>
      <c r="Z47" s="1444">
        <v>9951592</v>
      </c>
    </row>
    <row r="48" spans="1:26" ht="15.75" customHeight="1">
      <c r="A48" s="321" t="s">
        <v>183</v>
      </c>
      <c r="B48" s="74">
        <v>198092866</v>
      </c>
      <c r="C48" s="75">
        <v>197327086</v>
      </c>
      <c r="D48" s="75">
        <v>765780</v>
      </c>
      <c r="E48" s="75">
        <v>234730</v>
      </c>
      <c r="F48" s="1422">
        <v>531050</v>
      </c>
      <c r="G48" s="74">
        <v>10937</v>
      </c>
      <c r="H48" s="75">
        <v>208251</v>
      </c>
      <c r="I48" s="75">
        <v>0</v>
      </c>
      <c r="J48" s="75">
        <v>4100000</v>
      </c>
      <c r="K48" s="75">
        <v>-3880812</v>
      </c>
      <c r="L48" s="1579" t="s">
        <v>704</v>
      </c>
      <c r="M48" s="74">
        <v>79514323</v>
      </c>
      <c r="N48" s="75">
        <v>74057144</v>
      </c>
      <c r="O48" s="75">
        <v>103054608</v>
      </c>
      <c r="P48" s="186">
        <v>0.92800000000000005</v>
      </c>
      <c r="Q48" s="73">
        <v>98.3</v>
      </c>
      <c r="R48" s="73">
        <v>18.7</v>
      </c>
      <c r="S48" s="1359">
        <v>0.52</v>
      </c>
      <c r="T48" s="187">
        <v>4.7</v>
      </c>
      <c r="U48" s="73" t="s">
        <v>203</v>
      </c>
      <c r="V48" s="75">
        <v>38712107</v>
      </c>
      <c r="W48" s="75">
        <v>126732700</v>
      </c>
      <c r="X48" s="75" t="s">
        <v>203</v>
      </c>
      <c r="Y48" s="1422">
        <v>104992073</v>
      </c>
      <c r="Z48" s="1422">
        <v>16846624</v>
      </c>
    </row>
    <row r="49" spans="1:26" ht="15.75" customHeight="1">
      <c r="A49" s="212" t="s">
        <v>184</v>
      </c>
      <c r="B49" s="220">
        <v>155802904</v>
      </c>
      <c r="C49" s="223">
        <v>151032697</v>
      </c>
      <c r="D49" s="223">
        <v>4770207</v>
      </c>
      <c r="E49" s="223">
        <v>1009251</v>
      </c>
      <c r="F49" s="1366">
        <v>3760956</v>
      </c>
      <c r="G49" s="220">
        <v>-135679</v>
      </c>
      <c r="H49" s="223">
        <v>93</v>
      </c>
      <c r="I49" s="223">
        <v>1081</v>
      </c>
      <c r="J49" s="223" t="s">
        <v>203</v>
      </c>
      <c r="K49" s="223">
        <v>-134505</v>
      </c>
      <c r="L49" s="1467" t="s">
        <v>704</v>
      </c>
      <c r="M49" s="220">
        <v>66807087</v>
      </c>
      <c r="N49" s="223">
        <v>46266596</v>
      </c>
      <c r="O49" s="223">
        <v>82177434</v>
      </c>
      <c r="P49" s="230">
        <v>0.70299999999999996</v>
      </c>
      <c r="Q49" s="224">
        <v>96.9</v>
      </c>
      <c r="R49" s="224">
        <v>16.2</v>
      </c>
      <c r="S49" s="1405">
        <v>4.5999999999999996</v>
      </c>
      <c r="T49" s="231">
        <v>9.8000000000000007</v>
      </c>
      <c r="U49" s="224">
        <v>81.7</v>
      </c>
      <c r="V49" s="223">
        <v>13174910</v>
      </c>
      <c r="W49" s="223">
        <v>183434260</v>
      </c>
      <c r="X49" s="223" t="s">
        <v>203</v>
      </c>
      <c r="Y49" s="1366">
        <v>33558054</v>
      </c>
      <c r="Z49" s="1366">
        <v>5040749</v>
      </c>
    </row>
    <row r="50" spans="1:26" ht="15.75" customHeight="1">
      <c r="A50" s="321" t="s">
        <v>185</v>
      </c>
      <c r="B50" s="74">
        <v>160285350</v>
      </c>
      <c r="C50" s="75">
        <v>157795317</v>
      </c>
      <c r="D50" s="103">
        <v>2490033</v>
      </c>
      <c r="E50" s="75">
        <v>326657</v>
      </c>
      <c r="F50" s="1360">
        <v>2163376</v>
      </c>
      <c r="G50" s="74">
        <v>606957</v>
      </c>
      <c r="H50" s="75">
        <v>1632574</v>
      </c>
      <c r="I50" s="75">
        <v>160</v>
      </c>
      <c r="J50" s="75">
        <v>0</v>
      </c>
      <c r="K50" s="103">
        <v>2239691</v>
      </c>
      <c r="L50" s="1579" t="s">
        <v>704</v>
      </c>
      <c r="M50" s="74">
        <v>67319273</v>
      </c>
      <c r="N50" s="75">
        <v>51266531</v>
      </c>
      <c r="O50" s="75">
        <v>84181773</v>
      </c>
      <c r="P50" s="186">
        <v>0.77600000000000002</v>
      </c>
      <c r="Q50" s="73">
        <v>95.9</v>
      </c>
      <c r="R50" s="73">
        <v>14.8</v>
      </c>
      <c r="S50" s="1359">
        <v>2.56</v>
      </c>
      <c r="T50" s="187">
        <v>9.5</v>
      </c>
      <c r="U50" s="73">
        <v>84.9</v>
      </c>
      <c r="V50" s="75">
        <v>21181213</v>
      </c>
      <c r="W50" s="75">
        <v>178843162</v>
      </c>
      <c r="X50" s="75">
        <v>0</v>
      </c>
      <c r="Y50" s="1422">
        <v>31120424</v>
      </c>
      <c r="Z50" s="1422">
        <v>14045048</v>
      </c>
    </row>
    <row r="51" spans="1:26" ht="15.75" customHeight="1">
      <c r="A51" s="212" t="s">
        <v>227</v>
      </c>
      <c r="B51" s="220">
        <v>114180230</v>
      </c>
      <c r="C51" s="223">
        <v>111334065</v>
      </c>
      <c r="D51" s="223">
        <f>114180230-111334065</f>
        <v>2846165</v>
      </c>
      <c r="E51" s="223">
        <v>776768</v>
      </c>
      <c r="F51" s="1366">
        <f>2846165-776768</f>
        <v>2069397</v>
      </c>
      <c r="G51" s="220">
        <v>-618592</v>
      </c>
      <c r="H51" s="223">
        <v>215790</v>
      </c>
      <c r="I51" s="223">
        <v>0</v>
      </c>
      <c r="J51" s="223">
        <v>200000</v>
      </c>
      <c r="K51" s="223">
        <v>-602802</v>
      </c>
      <c r="L51" s="1467" t="s">
        <v>704</v>
      </c>
      <c r="M51" s="220">
        <v>44707756</v>
      </c>
      <c r="N51" s="223">
        <v>22839003</v>
      </c>
      <c r="O51" s="223">
        <v>51691943</v>
      </c>
      <c r="P51" s="230">
        <v>0.5</v>
      </c>
      <c r="Q51" s="224">
        <v>88.7</v>
      </c>
      <c r="R51" s="224">
        <v>20.8</v>
      </c>
      <c r="S51" s="1405">
        <v>4</v>
      </c>
      <c r="T51" s="231">
        <v>8.8000000000000007</v>
      </c>
      <c r="U51" s="224">
        <v>65</v>
      </c>
      <c r="V51" s="223">
        <v>10680474</v>
      </c>
      <c r="W51" s="223">
        <v>111748795</v>
      </c>
      <c r="X51" s="223">
        <v>0</v>
      </c>
      <c r="Y51" s="1366">
        <v>24775353</v>
      </c>
      <c r="Z51" s="1366">
        <v>3772311</v>
      </c>
    </row>
    <row r="52" spans="1:26" ht="15.75" customHeight="1">
      <c r="A52" s="321" t="s">
        <v>228</v>
      </c>
      <c r="B52" s="101">
        <v>113956524</v>
      </c>
      <c r="C52" s="103">
        <v>111074251</v>
      </c>
      <c r="D52" s="103">
        <v>2882273</v>
      </c>
      <c r="E52" s="103">
        <v>609144</v>
      </c>
      <c r="F52" s="1194">
        <v>2273129</v>
      </c>
      <c r="G52" s="101">
        <v>-551731</v>
      </c>
      <c r="H52" s="103">
        <v>1383992</v>
      </c>
      <c r="I52" s="103">
        <v>304705</v>
      </c>
      <c r="J52" s="103">
        <v>1700000</v>
      </c>
      <c r="K52" s="103">
        <v>-563034</v>
      </c>
      <c r="L52" s="1219" t="s">
        <v>714</v>
      </c>
      <c r="M52" s="101">
        <v>47112975</v>
      </c>
      <c r="N52" s="103">
        <v>26863330</v>
      </c>
      <c r="O52" s="103">
        <v>55263357</v>
      </c>
      <c r="P52" s="117">
        <v>0.56299999999999994</v>
      </c>
      <c r="Q52" s="102">
        <v>93.1</v>
      </c>
      <c r="R52" s="102">
        <v>15.5</v>
      </c>
      <c r="S52" s="1158">
        <v>4.0999999999999996</v>
      </c>
      <c r="T52" s="118">
        <v>8.8000000000000007</v>
      </c>
      <c r="U52" s="102">
        <v>63.3</v>
      </c>
      <c r="V52" s="103">
        <v>13951771</v>
      </c>
      <c r="W52" s="103">
        <v>100075070</v>
      </c>
      <c r="X52" s="103" t="s">
        <v>307</v>
      </c>
      <c r="Y52" s="1194">
        <v>24003453</v>
      </c>
      <c r="Z52" s="1194">
        <v>4917094</v>
      </c>
    </row>
    <row r="53" spans="1:26" ht="15.75" customHeight="1">
      <c r="A53" s="212" t="s">
        <v>188</v>
      </c>
      <c r="B53" s="135">
        <v>242259876</v>
      </c>
      <c r="C53" s="136">
        <v>234397827</v>
      </c>
      <c r="D53" s="136">
        <v>7862049</v>
      </c>
      <c r="E53" s="136">
        <v>1675598</v>
      </c>
      <c r="F53" s="1180">
        <v>6186451</v>
      </c>
      <c r="G53" s="135">
        <v>-2744257</v>
      </c>
      <c r="H53" s="136">
        <v>4508706</v>
      </c>
      <c r="I53" s="136">
        <v>771191</v>
      </c>
      <c r="J53" s="136">
        <v>5770000</v>
      </c>
      <c r="K53" s="136">
        <v>-3234360</v>
      </c>
      <c r="L53" s="1218" t="s">
        <v>704</v>
      </c>
      <c r="M53" s="135">
        <v>91935126</v>
      </c>
      <c r="N53" s="136">
        <v>76772236</v>
      </c>
      <c r="O53" s="136">
        <v>114620816</v>
      </c>
      <c r="P53" s="161">
        <v>0.83</v>
      </c>
      <c r="Q53" s="133">
        <v>91.2</v>
      </c>
      <c r="R53" s="133">
        <v>12.2</v>
      </c>
      <c r="S53" s="1116">
        <v>5.4</v>
      </c>
      <c r="T53" s="162">
        <v>3</v>
      </c>
      <c r="U53" s="133" t="s">
        <v>307</v>
      </c>
      <c r="V53" s="136">
        <v>56353318</v>
      </c>
      <c r="W53" s="136">
        <v>203604927</v>
      </c>
      <c r="X53" s="136">
        <v>2000000</v>
      </c>
      <c r="Y53" s="1180">
        <v>59810428</v>
      </c>
      <c r="Z53" s="1180">
        <v>11297280</v>
      </c>
    </row>
    <row r="54" spans="1:26" ht="15.75" customHeight="1">
      <c r="A54" s="321" t="s">
        <v>229</v>
      </c>
      <c r="B54" s="101">
        <v>112338881</v>
      </c>
      <c r="C54" s="103">
        <v>108112091</v>
      </c>
      <c r="D54" s="103">
        <v>4226790</v>
      </c>
      <c r="E54" s="103">
        <v>633663</v>
      </c>
      <c r="F54" s="1194">
        <v>3593127</v>
      </c>
      <c r="G54" s="101">
        <v>957016</v>
      </c>
      <c r="H54" s="103">
        <v>1325078</v>
      </c>
      <c r="I54" s="75">
        <v>196172</v>
      </c>
      <c r="J54" s="75">
        <v>716422</v>
      </c>
      <c r="K54" s="103">
        <v>1761844</v>
      </c>
      <c r="L54" s="1219" t="s">
        <v>704</v>
      </c>
      <c r="M54" s="101">
        <v>47659485</v>
      </c>
      <c r="N54" s="103">
        <v>27654888</v>
      </c>
      <c r="O54" s="103">
        <v>56173101</v>
      </c>
      <c r="P54" s="117">
        <v>0.57999999999999996</v>
      </c>
      <c r="Q54" s="102">
        <v>95.1</v>
      </c>
      <c r="R54" s="102">
        <v>14.6</v>
      </c>
      <c r="S54" s="1158">
        <v>6.4</v>
      </c>
      <c r="T54" s="118">
        <v>5.4</v>
      </c>
      <c r="U54" s="102">
        <v>34.9</v>
      </c>
      <c r="V54" s="103">
        <v>13823456</v>
      </c>
      <c r="W54" s="103">
        <v>107667010</v>
      </c>
      <c r="X54" s="75" t="s">
        <v>307</v>
      </c>
      <c r="Y54" s="1194">
        <v>44238967</v>
      </c>
      <c r="Z54" s="1194">
        <v>8134975</v>
      </c>
    </row>
    <row r="55" spans="1:26" ht="15.75" customHeight="1">
      <c r="A55" s="212" t="s">
        <v>190</v>
      </c>
      <c r="B55" s="135">
        <v>231912698</v>
      </c>
      <c r="C55" s="136">
        <v>224116864</v>
      </c>
      <c r="D55" s="136">
        <v>7795834</v>
      </c>
      <c r="E55" s="136">
        <v>3094825</v>
      </c>
      <c r="F55" s="1180">
        <v>4701009</v>
      </c>
      <c r="G55" s="135">
        <v>179319</v>
      </c>
      <c r="H55" s="136">
        <v>2377275</v>
      </c>
      <c r="I55" s="136">
        <v>1098480</v>
      </c>
      <c r="J55" s="136">
        <v>300000</v>
      </c>
      <c r="K55" s="136">
        <v>3355074</v>
      </c>
      <c r="L55" s="1222" t="s">
        <v>704</v>
      </c>
      <c r="M55" s="135">
        <v>88457061</v>
      </c>
      <c r="N55" s="136">
        <v>68176536</v>
      </c>
      <c r="O55" s="136">
        <v>110066223</v>
      </c>
      <c r="P55" s="161">
        <v>0.78</v>
      </c>
      <c r="Q55" s="133">
        <v>82.6</v>
      </c>
      <c r="R55" s="133">
        <v>11.6</v>
      </c>
      <c r="S55" s="1116">
        <v>4.3</v>
      </c>
      <c r="T55" s="162">
        <v>1.1000000000000001</v>
      </c>
      <c r="U55" s="133">
        <v>0</v>
      </c>
      <c r="V55" s="136">
        <v>48682547</v>
      </c>
      <c r="W55" s="136">
        <v>156451174</v>
      </c>
      <c r="X55" s="308">
        <v>0</v>
      </c>
      <c r="Y55" s="1180">
        <v>77455083</v>
      </c>
      <c r="Z55" s="1180">
        <v>21592287</v>
      </c>
    </row>
    <row r="56" spans="1:26" ht="15.75" customHeight="1">
      <c r="A56" s="321" t="s">
        <v>191</v>
      </c>
      <c r="B56" s="419">
        <v>143386218</v>
      </c>
      <c r="C56" s="462">
        <v>137045015</v>
      </c>
      <c r="D56" s="462">
        <v>6341203</v>
      </c>
      <c r="E56" s="462">
        <v>2021384</v>
      </c>
      <c r="F56" s="1206">
        <v>4319819</v>
      </c>
      <c r="G56" s="419">
        <v>25447</v>
      </c>
      <c r="H56" s="462">
        <v>2125708</v>
      </c>
      <c r="I56" s="541">
        <v>0</v>
      </c>
      <c r="J56" s="462">
        <v>2000000</v>
      </c>
      <c r="K56" s="462">
        <v>151155</v>
      </c>
      <c r="L56" s="1223" t="s">
        <v>714</v>
      </c>
      <c r="M56" s="419">
        <v>56111144</v>
      </c>
      <c r="N56" s="462">
        <v>31358220</v>
      </c>
      <c r="O56" s="462">
        <v>65580989</v>
      </c>
      <c r="P56" s="542">
        <v>0.54500000000000004</v>
      </c>
      <c r="Q56" s="463">
        <v>94.4</v>
      </c>
      <c r="R56" s="463">
        <v>14</v>
      </c>
      <c r="S56" s="1177">
        <v>6.6</v>
      </c>
      <c r="T56" s="543">
        <v>9.9</v>
      </c>
      <c r="U56" s="463">
        <v>45.3</v>
      </c>
      <c r="V56" s="462">
        <v>24577342</v>
      </c>
      <c r="W56" s="462">
        <v>129003436</v>
      </c>
      <c r="X56" s="541">
        <v>0</v>
      </c>
      <c r="Y56" s="1206">
        <v>31016984</v>
      </c>
      <c r="Z56" s="1206">
        <v>7233621</v>
      </c>
    </row>
    <row r="57" spans="1:26" ht="15.75" customHeight="1">
      <c r="A57" s="212" t="s">
        <v>192</v>
      </c>
      <c r="B57" s="135">
        <v>186339333</v>
      </c>
      <c r="C57" s="136">
        <v>181259217</v>
      </c>
      <c r="D57" s="136">
        <v>5080116</v>
      </c>
      <c r="E57" s="136">
        <v>700048</v>
      </c>
      <c r="F57" s="1180">
        <v>4380068</v>
      </c>
      <c r="G57" s="135">
        <v>479488</v>
      </c>
      <c r="H57" s="136">
        <v>6290</v>
      </c>
      <c r="I57" s="136">
        <v>0</v>
      </c>
      <c r="J57" s="136">
        <v>1647273</v>
      </c>
      <c r="K57" s="136">
        <v>-1161495</v>
      </c>
      <c r="L57" s="1222" t="s">
        <v>704</v>
      </c>
      <c r="M57" s="135">
        <v>80978290</v>
      </c>
      <c r="N57" s="136">
        <v>61547354</v>
      </c>
      <c r="O57" s="136">
        <v>100485007</v>
      </c>
      <c r="P57" s="161">
        <v>0.76900000000000002</v>
      </c>
      <c r="Q57" s="133">
        <v>93.3</v>
      </c>
      <c r="R57" s="133">
        <v>17.7</v>
      </c>
      <c r="S57" s="1116">
        <v>4.4000000000000004</v>
      </c>
      <c r="T57" s="162">
        <v>6.4</v>
      </c>
      <c r="U57" s="133">
        <v>68.099999999999994</v>
      </c>
      <c r="V57" s="136">
        <v>22363676</v>
      </c>
      <c r="W57" s="136">
        <v>178446121</v>
      </c>
      <c r="X57" s="136">
        <v>200000</v>
      </c>
      <c r="Y57" s="1180">
        <v>85350130</v>
      </c>
      <c r="Z57" s="1180">
        <v>12356096</v>
      </c>
    </row>
    <row r="58" spans="1:26" ht="15.75" customHeight="1">
      <c r="A58" s="321" t="s">
        <v>193</v>
      </c>
      <c r="B58" s="74">
        <v>224500645</v>
      </c>
      <c r="C58" s="75">
        <v>219165701</v>
      </c>
      <c r="D58" s="75">
        <v>5334944</v>
      </c>
      <c r="E58" s="75">
        <v>2413844</v>
      </c>
      <c r="F58" s="1195">
        <v>2921100</v>
      </c>
      <c r="G58" s="74">
        <v>-1227497</v>
      </c>
      <c r="H58" s="75">
        <v>1650000</v>
      </c>
      <c r="I58" s="75" t="s">
        <v>307</v>
      </c>
      <c r="J58" s="75">
        <v>2000000</v>
      </c>
      <c r="K58" s="75">
        <v>-1577497</v>
      </c>
      <c r="L58" s="1221" t="s">
        <v>704</v>
      </c>
      <c r="M58" s="74">
        <v>91897839</v>
      </c>
      <c r="N58" s="75">
        <v>67692178</v>
      </c>
      <c r="O58" s="75">
        <v>113026008</v>
      </c>
      <c r="P58" s="186">
        <v>0.74</v>
      </c>
      <c r="Q58" s="73">
        <v>89.6</v>
      </c>
      <c r="R58" s="73">
        <v>12.3</v>
      </c>
      <c r="S58" s="1145">
        <v>2.6</v>
      </c>
      <c r="T58" s="187">
        <v>7.8</v>
      </c>
      <c r="U58" s="73">
        <v>20.3</v>
      </c>
      <c r="V58" s="75">
        <v>53781769</v>
      </c>
      <c r="W58" s="75">
        <v>157871552</v>
      </c>
      <c r="X58" s="75" t="s">
        <v>307</v>
      </c>
      <c r="Y58" s="1195">
        <v>51898495</v>
      </c>
      <c r="Z58" s="1195">
        <v>19800000</v>
      </c>
    </row>
    <row r="59" spans="1:26" ht="15.75" customHeight="1">
      <c r="A59" s="212" t="s">
        <v>194</v>
      </c>
      <c r="B59" s="220">
        <v>159295990</v>
      </c>
      <c r="C59" s="223">
        <v>158278510</v>
      </c>
      <c r="D59" s="223">
        <v>1017480</v>
      </c>
      <c r="E59" s="223">
        <v>606523</v>
      </c>
      <c r="F59" s="1189">
        <v>410957</v>
      </c>
      <c r="G59" s="220">
        <v>-988314</v>
      </c>
      <c r="H59" s="223">
        <v>348</v>
      </c>
      <c r="I59" s="223">
        <v>21300</v>
      </c>
      <c r="J59" s="223">
        <v>0</v>
      </c>
      <c r="K59" s="223">
        <v>-966666</v>
      </c>
      <c r="L59" s="1467" t="s">
        <v>704</v>
      </c>
      <c r="M59" s="220">
        <v>67469443</v>
      </c>
      <c r="N59" s="223">
        <v>42811177</v>
      </c>
      <c r="O59" s="223">
        <v>80682861</v>
      </c>
      <c r="P59" s="230">
        <v>0.63500000000000001</v>
      </c>
      <c r="Q59" s="224">
        <v>97.9</v>
      </c>
      <c r="R59" s="224">
        <v>25.1</v>
      </c>
      <c r="S59" s="1135">
        <v>0.5</v>
      </c>
      <c r="T59" s="231">
        <v>12.9</v>
      </c>
      <c r="U59" s="224">
        <v>153.1</v>
      </c>
      <c r="V59" s="223">
        <v>15571601</v>
      </c>
      <c r="W59" s="223">
        <v>205410056</v>
      </c>
      <c r="X59" s="223">
        <v>378432</v>
      </c>
      <c r="Y59" s="1189">
        <v>14478426</v>
      </c>
      <c r="Z59" s="1189">
        <v>6276892</v>
      </c>
    </row>
    <row r="60" spans="1:26" ht="15.75" customHeight="1">
      <c r="A60" s="321" t="s">
        <v>195</v>
      </c>
      <c r="B60" s="101">
        <v>150929724</v>
      </c>
      <c r="C60" s="103">
        <v>149659918</v>
      </c>
      <c r="D60" s="103">
        <v>1269806</v>
      </c>
      <c r="E60" s="103">
        <v>374123</v>
      </c>
      <c r="F60" s="1194">
        <v>895683</v>
      </c>
      <c r="G60" s="101">
        <v>-137701</v>
      </c>
      <c r="H60" s="103">
        <v>8168</v>
      </c>
      <c r="I60" s="103">
        <v>0</v>
      </c>
      <c r="J60" s="103">
        <v>1000000</v>
      </c>
      <c r="K60" s="103">
        <v>-1129533</v>
      </c>
      <c r="L60" s="1579" t="s">
        <v>704</v>
      </c>
      <c r="M60" s="101">
        <v>60899255</v>
      </c>
      <c r="N60" s="103">
        <v>39280077</v>
      </c>
      <c r="O60" s="103">
        <v>73275606</v>
      </c>
      <c r="P60" s="117">
        <v>0.63500000000000001</v>
      </c>
      <c r="Q60" s="102">
        <v>95.6</v>
      </c>
      <c r="R60" s="102">
        <v>11.5</v>
      </c>
      <c r="S60" s="1158">
        <v>1.2</v>
      </c>
      <c r="T60" s="118">
        <v>3.5</v>
      </c>
      <c r="U60" s="102">
        <v>3.8</v>
      </c>
      <c r="V60" s="103">
        <v>19465046</v>
      </c>
      <c r="W60" s="103">
        <v>127764825</v>
      </c>
      <c r="X60" s="103">
        <v>500000</v>
      </c>
      <c r="Y60" s="1194">
        <v>28996402</v>
      </c>
      <c r="Z60" s="1194">
        <v>6467796</v>
      </c>
    </row>
    <row r="61" spans="1:26" ht="15.75" customHeight="1">
      <c r="A61" s="212" t="s">
        <v>196</v>
      </c>
      <c r="B61" s="216">
        <v>239245421</v>
      </c>
      <c r="C61" s="223">
        <v>231021714</v>
      </c>
      <c r="D61" s="223">
        <v>8223707</v>
      </c>
      <c r="E61" s="223">
        <v>3184557</v>
      </c>
      <c r="F61" s="1189">
        <v>5039150</v>
      </c>
      <c r="G61" s="220">
        <v>-1819883</v>
      </c>
      <c r="H61" s="223">
        <v>4323599</v>
      </c>
      <c r="I61" s="223" t="s">
        <v>307</v>
      </c>
      <c r="J61" s="223">
        <v>2305073</v>
      </c>
      <c r="K61" s="223">
        <v>198643</v>
      </c>
      <c r="L61" s="1218" t="s">
        <v>704</v>
      </c>
      <c r="M61" s="216">
        <v>85418634</v>
      </c>
      <c r="N61" s="223">
        <v>48673290</v>
      </c>
      <c r="O61" s="223">
        <v>100530137</v>
      </c>
      <c r="P61" s="230">
        <v>0.57199999999999995</v>
      </c>
      <c r="Q61" s="224">
        <v>97.9</v>
      </c>
      <c r="R61" s="224">
        <v>10.9</v>
      </c>
      <c r="S61" s="1135">
        <v>5</v>
      </c>
      <c r="T61" s="231">
        <v>10.4</v>
      </c>
      <c r="U61" s="224">
        <v>96</v>
      </c>
      <c r="V61" s="223">
        <v>41950759</v>
      </c>
      <c r="W61" s="223">
        <v>263749826</v>
      </c>
      <c r="X61" s="223" t="s">
        <v>307</v>
      </c>
      <c r="Y61" s="1189">
        <v>71250954</v>
      </c>
      <c r="Z61" s="1189">
        <v>12783373</v>
      </c>
    </row>
    <row r="62" spans="1:26" ht="15.75" customHeight="1">
      <c r="A62" s="321" t="s">
        <v>230</v>
      </c>
      <c r="B62" s="108">
        <v>136710600</v>
      </c>
      <c r="C62" s="103">
        <v>131857406</v>
      </c>
      <c r="D62" s="103">
        <v>4853194</v>
      </c>
      <c r="E62" s="103">
        <v>1203655</v>
      </c>
      <c r="F62" s="1194">
        <v>3649539</v>
      </c>
      <c r="G62" s="108">
        <v>-860818</v>
      </c>
      <c r="H62" s="103">
        <v>2327498</v>
      </c>
      <c r="I62" s="103">
        <v>0</v>
      </c>
      <c r="J62" s="103">
        <v>2279965</v>
      </c>
      <c r="K62" s="103">
        <v>-813285</v>
      </c>
      <c r="L62" s="1219" t="s">
        <v>704</v>
      </c>
      <c r="M62" s="108">
        <v>52108073</v>
      </c>
      <c r="N62" s="103">
        <v>28044855</v>
      </c>
      <c r="O62" s="1193">
        <v>60543303</v>
      </c>
      <c r="P62" s="117">
        <v>0.53</v>
      </c>
      <c r="Q62" s="102">
        <v>94.2</v>
      </c>
      <c r="R62" s="102">
        <v>15.1</v>
      </c>
      <c r="S62" s="1158">
        <v>6</v>
      </c>
      <c r="T62" s="118">
        <v>5.5</v>
      </c>
      <c r="U62" s="102" t="s">
        <v>307</v>
      </c>
      <c r="V62" s="103">
        <v>22548584</v>
      </c>
      <c r="W62" s="103">
        <v>100844861</v>
      </c>
      <c r="X62" s="103">
        <v>400000</v>
      </c>
      <c r="Y62" s="1194">
        <v>13153547</v>
      </c>
      <c r="Z62" s="1194">
        <v>6381163</v>
      </c>
    </row>
    <row r="63" spans="1:26" ht="15.75" customHeight="1">
      <c r="A63" s="212" t="s">
        <v>198</v>
      </c>
      <c r="B63" s="141">
        <v>224365164</v>
      </c>
      <c r="C63" s="136">
        <v>218441539</v>
      </c>
      <c r="D63" s="136">
        <v>5923625</v>
      </c>
      <c r="E63" s="136">
        <v>706757</v>
      </c>
      <c r="F63" s="1180">
        <v>5216868</v>
      </c>
      <c r="G63" s="135">
        <v>88899</v>
      </c>
      <c r="H63" s="136">
        <v>6854</v>
      </c>
      <c r="I63" s="136">
        <v>0</v>
      </c>
      <c r="J63" s="136">
        <v>0</v>
      </c>
      <c r="K63" s="136">
        <v>95753</v>
      </c>
      <c r="L63" s="1222" t="s">
        <v>704</v>
      </c>
      <c r="M63" s="141">
        <v>83619914</v>
      </c>
      <c r="N63" s="136">
        <v>71869939</v>
      </c>
      <c r="O63" s="136">
        <v>105504557</v>
      </c>
      <c r="P63" s="161">
        <v>0.86299999999999999</v>
      </c>
      <c r="Q63" s="133">
        <v>97.3</v>
      </c>
      <c r="R63" s="133">
        <v>13.7</v>
      </c>
      <c r="S63" s="1116">
        <v>4.9000000000000004</v>
      </c>
      <c r="T63" s="162">
        <v>5.9</v>
      </c>
      <c r="U63" s="133">
        <v>41.1</v>
      </c>
      <c r="V63" s="136">
        <v>23227708</v>
      </c>
      <c r="W63" s="136">
        <v>165874490</v>
      </c>
      <c r="X63" s="136">
        <v>0</v>
      </c>
      <c r="Y63" s="1180">
        <v>132204629</v>
      </c>
      <c r="Z63" s="1180">
        <v>5921605</v>
      </c>
    </row>
    <row r="64" spans="1:26" ht="15.75" customHeight="1">
      <c r="A64" s="321" t="s">
        <v>199</v>
      </c>
      <c r="B64" s="437">
        <v>202966368</v>
      </c>
      <c r="C64" s="436">
        <v>196247545</v>
      </c>
      <c r="D64" s="436">
        <v>6718823</v>
      </c>
      <c r="E64" s="436">
        <v>2810293</v>
      </c>
      <c r="F64" s="1186">
        <v>3908530</v>
      </c>
      <c r="G64" s="437">
        <v>49271</v>
      </c>
      <c r="H64" s="436">
        <v>701988</v>
      </c>
      <c r="I64" s="436" t="s">
        <v>307</v>
      </c>
      <c r="J64" s="436">
        <v>3085043</v>
      </c>
      <c r="K64" s="436">
        <v>-2333784</v>
      </c>
      <c r="L64" s="1217" t="s">
        <v>714</v>
      </c>
      <c r="M64" s="437">
        <v>76308326</v>
      </c>
      <c r="N64" s="436">
        <v>53434972</v>
      </c>
      <c r="O64" s="1185">
        <v>92600265</v>
      </c>
      <c r="P64" s="501">
        <v>0.69499999999999995</v>
      </c>
      <c r="Q64" s="439">
        <v>94.3</v>
      </c>
      <c r="R64" s="439">
        <v>10.9</v>
      </c>
      <c r="S64" s="1126">
        <v>4.2</v>
      </c>
      <c r="T64" s="561">
        <v>7.5</v>
      </c>
      <c r="U64" s="439">
        <v>20.9</v>
      </c>
      <c r="V64" s="436">
        <v>37277245</v>
      </c>
      <c r="W64" s="436">
        <v>165298235</v>
      </c>
      <c r="X64" s="436" t="s">
        <v>307</v>
      </c>
      <c r="Y64" s="1186">
        <v>76896906</v>
      </c>
      <c r="Z64" s="1186">
        <v>14320049</v>
      </c>
    </row>
    <row r="65" spans="1:26" ht="15.75" customHeight="1">
      <c r="A65" s="212" t="s">
        <v>200</v>
      </c>
      <c r="B65" s="141">
        <v>299966413</v>
      </c>
      <c r="C65" s="136">
        <v>292057100</v>
      </c>
      <c r="D65" s="136">
        <v>7909313</v>
      </c>
      <c r="E65" s="136">
        <v>2420761</v>
      </c>
      <c r="F65" s="1180">
        <v>5488552</v>
      </c>
      <c r="G65" s="135">
        <v>-1366408</v>
      </c>
      <c r="H65" s="136">
        <v>1500931</v>
      </c>
      <c r="I65" s="223" t="s">
        <v>307</v>
      </c>
      <c r="J65" s="136">
        <v>2417128</v>
      </c>
      <c r="K65" s="136">
        <v>-2282605</v>
      </c>
      <c r="L65" s="1222" t="s">
        <v>704</v>
      </c>
      <c r="M65" s="135">
        <v>114178052</v>
      </c>
      <c r="N65" s="136">
        <v>79632482</v>
      </c>
      <c r="O65" s="136">
        <v>139392884</v>
      </c>
      <c r="P65" s="161">
        <v>0.7</v>
      </c>
      <c r="Q65" s="133">
        <v>92.7</v>
      </c>
      <c r="R65" s="133">
        <v>11.8</v>
      </c>
      <c r="S65" s="1116">
        <v>3.9</v>
      </c>
      <c r="T65" s="175">
        <v>4.7</v>
      </c>
      <c r="U65" s="133">
        <v>32</v>
      </c>
      <c r="V65" s="136">
        <v>39267997</v>
      </c>
      <c r="W65" s="136">
        <v>247093752</v>
      </c>
      <c r="X65" s="223" t="s">
        <v>307</v>
      </c>
      <c r="Y65" s="1180">
        <v>47711304</v>
      </c>
      <c r="Z65" s="1180">
        <v>8064226</v>
      </c>
    </row>
    <row r="66" spans="1:26" ht="15.75" customHeight="1" thickBot="1">
      <c r="A66" s="321" t="s">
        <v>201</v>
      </c>
      <c r="B66" s="101">
        <v>180967213</v>
      </c>
      <c r="C66" s="103">
        <v>174231947</v>
      </c>
      <c r="D66" s="103">
        <v>6735266</v>
      </c>
      <c r="E66" s="103">
        <v>1429242</v>
      </c>
      <c r="F66" s="1194">
        <v>5306024</v>
      </c>
      <c r="G66" s="1486">
        <v>-2219047</v>
      </c>
      <c r="H66" s="191">
        <v>3762666</v>
      </c>
      <c r="I66" s="191">
        <v>0</v>
      </c>
      <c r="J66" s="191">
        <v>3276078</v>
      </c>
      <c r="K66" s="191">
        <v>-1732459</v>
      </c>
      <c r="L66" s="1219" t="s">
        <v>720</v>
      </c>
      <c r="M66" s="101">
        <v>59249203</v>
      </c>
      <c r="N66" s="103">
        <v>49926430</v>
      </c>
      <c r="O66" s="103">
        <v>74983632</v>
      </c>
      <c r="P66" s="117">
        <v>0.83</v>
      </c>
      <c r="Q66" s="73">
        <v>89.7</v>
      </c>
      <c r="R66" s="102">
        <v>11.3</v>
      </c>
      <c r="S66" s="1158">
        <v>7.1</v>
      </c>
      <c r="T66" s="192">
        <v>8.1999999999999993</v>
      </c>
      <c r="U66" s="102">
        <v>41.4</v>
      </c>
      <c r="V66" s="103">
        <v>24328349</v>
      </c>
      <c r="W66" s="103">
        <v>134666291</v>
      </c>
      <c r="X66" s="103">
        <v>0</v>
      </c>
      <c r="Y66" s="1194">
        <v>21720555</v>
      </c>
      <c r="Z66" s="1194">
        <v>6985178</v>
      </c>
    </row>
    <row r="67" spans="1:26" ht="15" customHeight="1" thickTop="1">
      <c r="A67" s="213" t="s">
        <v>202</v>
      </c>
      <c r="B67" s="265">
        <f t="shared" ref="B67:K67" si="0">SUM(B5:B66)</f>
        <v>10540050632</v>
      </c>
      <c r="C67" s="264">
        <f t="shared" si="0"/>
        <v>10225154561</v>
      </c>
      <c r="D67" s="264">
        <f t="shared" si="0"/>
        <v>314896071</v>
      </c>
      <c r="E67" s="264">
        <f t="shared" si="0"/>
        <v>85333648</v>
      </c>
      <c r="F67" s="266">
        <f t="shared" si="0"/>
        <v>229562423</v>
      </c>
      <c r="G67" s="265">
        <f>SUM(G5:G66)</f>
        <v>-39947239</v>
      </c>
      <c r="H67" s="264">
        <f t="shared" si="0"/>
        <v>110430351</v>
      </c>
      <c r="I67" s="264">
        <f t="shared" si="0"/>
        <v>7621520</v>
      </c>
      <c r="J67" s="264">
        <f t="shared" si="0"/>
        <v>133682014</v>
      </c>
      <c r="K67" s="264">
        <f t="shared" si="0"/>
        <v>-55577382</v>
      </c>
      <c r="L67" s="266" t="s">
        <v>203</v>
      </c>
      <c r="M67" s="265">
        <f>SUM(M5:M66)</f>
        <v>4184018477</v>
      </c>
      <c r="N67" s="264">
        <f t="shared" ref="N67:Y67" si="1">SUM(N5:N66)</f>
        <v>3258762522</v>
      </c>
      <c r="O67" s="264">
        <f t="shared" si="1"/>
        <v>5221334595</v>
      </c>
      <c r="P67" s="264" t="s">
        <v>203</v>
      </c>
      <c r="Q67" s="264" t="s">
        <v>203</v>
      </c>
      <c r="R67" s="264" t="s">
        <v>203</v>
      </c>
      <c r="S67" s="266" t="s">
        <v>203</v>
      </c>
      <c r="T67" s="265" t="s">
        <v>203</v>
      </c>
      <c r="U67" s="264" t="s">
        <v>203</v>
      </c>
      <c r="V67" s="264">
        <f t="shared" si="1"/>
        <v>1765600925</v>
      </c>
      <c r="W67" s="264">
        <f t="shared" si="1"/>
        <v>8266792295</v>
      </c>
      <c r="X67" s="264">
        <f t="shared" si="1"/>
        <v>15460832</v>
      </c>
      <c r="Y67" s="266">
        <f t="shared" si="1"/>
        <v>2677428600</v>
      </c>
      <c r="Z67" s="266">
        <f>SUM(Z5:Z66)</f>
        <v>697597233</v>
      </c>
    </row>
    <row r="68" spans="1:26" ht="15" customHeight="1">
      <c r="A68" s="321" t="s">
        <v>204</v>
      </c>
      <c r="B68" s="69">
        <f>AVERAGE(B5:B66)</f>
        <v>170000816.6451613</v>
      </c>
      <c r="C68" s="75">
        <f t="shared" ref="C68:K68" si="2">AVERAGE(C5:C66)</f>
        <v>164921847.75806451</v>
      </c>
      <c r="D68" s="75">
        <f t="shared" si="2"/>
        <v>5078968.8870967738</v>
      </c>
      <c r="E68" s="75">
        <f t="shared" si="2"/>
        <v>1376349.1612903227</v>
      </c>
      <c r="F68" s="1195">
        <f t="shared" si="2"/>
        <v>3702619.7258064514</v>
      </c>
      <c r="G68" s="69">
        <f t="shared" si="2"/>
        <v>-644310.30645161285</v>
      </c>
      <c r="H68" s="75">
        <f t="shared" si="2"/>
        <v>1781134.6935483871</v>
      </c>
      <c r="I68" s="75">
        <f t="shared" si="2"/>
        <v>181464.76190476189</v>
      </c>
      <c r="J68" s="75">
        <f t="shared" si="2"/>
        <v>2387178.8214285714</v>
      </c>
      <c r="K68" s="75">
        <f t="shared" si="2"/>
        <v>-896409.38709677418</v>
      </c>
      <c r="L68" s="1195" t="s">
        <v>203</v>
      </c>
      <c r="M68" s="69">
        <f>AVERAGE(M5:M66)</f>
        <v>67484168.983870968</v>
      </c>
      <c r="N68" s="75">
        <f t="shared" ref="N68:Y68" si="3">AVERAGE(N5:N66)</f>
        <v>52560685.838709675</v>
      </c>
      <c r="O68" s="75">
        <f t="shared" si="3"/>
        <v>84215074.112903222</v>
      </c>
      <c r="P68" s="186">
        <f t="shared" si="3"/>
        <v>0.76448483870967754</v>
      </c>
      <c r="Q68" s="73">
        <f t="shared" si="3"/>
        <v>93.153225806451601</v>
      </c>
      <c r="R68" s="73">
        <f t="shared" si="3"/>
        <v>14.358064516129033</v>
      </c>
      <c r="S68" s="1145">
        <f t="shared" si="3"/>
        <v>4.4227415316178362</v>
      </c>
      <c r="T68" s="187">
        <f t="shared" si="3"/>
        <v>5.4645161290322557</v>
      </c>
      <c r="U68" s="383">
        <f t="shared" si="3"/>
        <v>48.538095238095231</v>
      </c>
      <c r="V68" s="75">
        <f t="shared" si="3"/>
        <v>28477434.274193548</v>
      </c>
      <c r="W68" s="75">
        <f t="shared" si="3"/>
        <v>133335359.59677419</v>
      </c>
      <c r="X68" s="75">
        <f t="shared" si="3"/>
        <v>386520.8</v>
      </c>
      <c r="Y68" s="1195">
        <f t="shared" si="3"/>
        <v>43892272.131147541</v>
      </c>
      <c r="Z68" s="1195">
        <f>AVERAGE(Z5:Z66)</f>
        <v>11251568.274193548</v>
      </c>
    </row>
    <row r="69" spans="1:26" ht="12.75" customHeight="1">
      <c r="A69" s="384" t="s">
        <v>205</v>
      </c>
      <c r="B69" s="385"/>
      <c r="C69" s="385"/>
      <c r="D69" s="385"/>
      <c r="E69" s="385"/>
      <c r="F69" s="385"/>
      <c r="G69" s="385"/>
      <c r="H69" s="385"/>
      <c r="I69" s="385"/>
      <c r="J69" s="385"/>
      <c r="K69" s="385"/>
      <c r="L69" s="386"/>
      <c r="M69" s="365"/>
      <c r="N69" s="365"/>
      <c r="O69" s="385"/>
      <c r="P69" s="387"/>
      <c r="Q69" s="388"/>
      <c r="R69" s="388"/>
      <c r="S69" s="388"/>
      <c r="T69" s="365"/>
      <c r="U69" s="388"/>
      <c r="V69" s="385"/>
      <c r="W69" s="385"/>
      <c r="X69" s="385"/>
      <c r="Y69" s="385"/>
      <c r="Z69" s="385"/>
    </row>
    <row r="70" spans="1:26" ht="12.75" customHeight="1">
      <c r="M70" s="28"/>
      <c r="N70" s="28"/>
    </row>
    <row r="71" spans="1:26" ht="12.75" customHeight="1"/>
    <row r="72" spans="1:26" ht="12.75" customHeight="1"/>
    <row r="73" spans="1:26" ht="12.75" customHeight="1"/>
    <row r="74" spans="1:26" ht="12.75" customHeight="1"/>
  </sheetData>
  <customSheetViews>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 right="0" top="0" bottom="0" header="0" footer="0"/>
      <pageSetup paperSize="8" firstPageNumber="12" fitToWidth="0" orientation="portrait" r:id="rId1"/>
      <headerFooter alignWithMargins="0">
        <oddHeader>&amp;L&amp;"ＭＳ Ｐゴシック,太字"&amp;16ⅰ　歳入・歳出総額等
（平成30年度）</oddHeader>
      </headerFooter>
    </customSheetView>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 right="0" top="0" bottom="0" header="0" footer="0"/>
      <pageSetup paperSize="9" scale="80" firstPageNumber="12" fitToWidth="0" orientation="portrait" useFirstPageNumber="1" r:id="rId2"/>
      <headerFooter alignWithMargins="0"/>
    </customSheetView>
  </customSheetViews>
  <mergeCells count="24">
    <mergeCell ref="O1:O3"/>
    <mergeCell ref="G1:G3"/>
    <mergeCell ref="L2:L3"/>
    <mergeCell ref="M1:M3"/>
    <mergeCell ref="N1:N3"/>
    <mergeCell ref="H1:H3"/>
    <mergeCell ref="I1:I3"/>
    <mergeCell ref="J1:J3"/>
    <mergeCell ref="B1:B3"/>
    <mergeCell ref="C1:C3"/>
    <mergeCell ref="D1:D3"/>
    <mergeCell ref="F1:F3"/>
    <mergeCell ref="E1:E3"/>
    <mergeCell ref="Z1:Z3"/>
    <mergeCell ref="W1:W3"/>
    <mergeCell ref="X1:X3"/>
    <mergeCell ref="Y1:Y3"/>
    <mergeCell ref="P1:P3"/>
    <mergeCell ref="S1:S3"/>
    <mergeCell ref="T1:T3"/>
    <mergeCell ref="V1:V3"/>
    <mergeCell ref="U1:U3"/>
    <mergeCell ref="Q1:Q3"/>
    <mergeCell ref="R1:R3"/>
  </mergeCells>
  <phoneticPr fontId="125"/>
  <dataValidations count="2">
    <dataValidation imeMode="disabled" allowBlank="1" showInputMessage="1" showErrorMessage="1" sqref="M56:Z66 X52:X54 Y52:Z55 B5:K6 M5:Z6 AB7:AJ7 B7:Z7 M8:Z49 X50:Z51 B8:K66 M50:W55" xr:uid="{00000000-0002-0000-0900-000000000000}"/>
    <dataValidation allowBlank="1" showInputMessage="1" showErrorMessage="1" sqref="X55" xr:uid="{00000000-0002-0000-0900-000001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Ｐゴシック,太字"&amp;16&amp;K01+000ⅰ　歳入・歳出総額等
（令和５年度）&amp;"ＭＳ Ｐゴシック,標準"&amp;11
</oddHeader>
  </headerFooter>
  <rowBreaks count="1" manualBreakCount="1">
    <brk id="69" max="24" man="1"/>
  </rowBreaks>
  <colBreaks count="3" manualBreakCount="3">
    <brk id="6" max="68" man="1"/>
    <brk id="12" max="68" man="1"/>
    <brk id="19" max="68"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1"/>
  <sheetViews>
    <sheetView showGridLines="0" view="pageBreakPreview" zoomScale="70" zoomScaleNormal="70" zoomScaleSheetLayoutView="70" workbookViewId="0">
      <pane ySplit="4" topLeftCell="A7" activePane="bottomLeft" state="frozen"/>
      <selection activeCell="F55" sqref="F55"/>
      <selection pane="bottomLeft" activeCell="AO1" sqref="A1:XFD4"/>
    </sheetView>
  </sheetViews>
  <sheetFormatPr defaultRowHeight="13.2"/>
  <cols>
    <col min="1" max="1" width="12.44140625" customWidth="1"/>
    <col min="2" max="2" width="15" style="301" customWidth="1"/>
    <col min="3" max="3" width="6.44140625" style="289" customWidth="1"/>
    <col min="4" max="4" width="13.77734375" style="288" customWidth="1"/>
    <col min="5" max="5" width="6.44140625" style="299" customWidth="1"/>
    <col min="6" max="6" width="13.77734375" style="288"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299"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customWidth="1"/>
    <col min="23" max="23" width="6.44140625" customWidth="1"/>
    <col min="24" max="24" width="13.77734375" customWidth="1"/>
    <col min="25" max="25" width="6.44140625" customWidth="1"/>
    <col min="26" max="26" width="16.21875" style="288" customWidth="1"/>
    <col min="27" max="27" width="6.21875" customWidth="1"/>
    <col min="28" max="29" width="13.5546875" customWidth="1"/>
    <col min="30" max="30" width="12.44140625" style="288" customWidth="1"/>
    <col min="31" max="31" width="13.77734375" customWidth="1"/>
    <col min="32" max="32" width="6.21875" customWidth="1"/>
    <col min="33" max="33" width="13.77734375" customWidth="1"/>
    <col min="34" max="34" width="6.21875" style="287" customWidth="1"/>
    <col min="35" max="35" width="16" style="288" customWidth="1"/>
    <col min="36" max="36" width="8.77734375" style="299" customWidth="1"/>
    <col min="37" max="37" width="16.77734375" customWidth="1"/>
    <col min="38" max="38" width="8.77734375" style="299" customWidth="1"/>
    <col min="39" max="39" width="16.77734375" customWidth="1"/>
    <col min="40" max="40" width="8.77734375" style="299" customWidth="1"/>
    <col min="41" max="41" width="16" customWidth="1"/>
    <col min="42" max="42" width="8.77734375" style="299" customWidth="1"/>
    <col min="43" max="43" width="16.5546875" customWidth="1"/>
    <col min="44" max="44" width="9.44140625" style="299" customWidth="1"/>
    <col min="45" max="45" width="16.5546875" customWidth="1"/>
    <col min="46" max="46" width="9.44140625" style="299" customWidth="1"/>
    <col min="47" max="47" width="16.5546875" customWidth="1"/>
    <col min="48" max="48" width="9.44140625" style="299" customWidth="1"/>
    <col min="49" max="49" width="16.5546875" customWidth="1"/>
    <col min="50" max="50" width="9.44140625" style="299" customWidth="1"/>
    <col min="51" max="51" width="16.44140625" customWidth="1"/>
    <col min="52" max="52" width="9.44140625" style="299" customWidth="1"/>
    <col min="53" max="53" width="16.44140625" customWidth="1"/>
    <col min="54" max="54" width="9.44140625" style="299" customWidth="1"/>
    <col min="55" max="55" width="16.44140625" customWidth="1"/>
    <col min="56" max="56" width="9.44140625" style="299" customWidth="1"/>
    <col min="57" max="57" width="16.44140625" customWidth="1"/>
    <col min="58" max="58" width="9.44140625" style="299" customWidth="1"/>
    <col min="59" max="59" width="11.44140625" customWidth="1"/>
    <col min="60" max="60" width="11.44140625" bestFit="1" customWidth="1"/>
  </cols>
  <sheetData>
    <row r="1" spans="1:59" ht="17.25" customHeight="1">
      <c r="A1" s="32" t="s">
        <v>326</v>
      </c>
      <c r="B1" s="2700" t="s">
        <v>520</v>
      </c>
      <c r="C1" s="2701"/>
      <c r="D1" s="2701" t="s">
        <v>521</v>
      </c>
      <c r="E1" s="2701"/>
      <c r="F1" s="2701" t="s">
        <v>522</v>
      </c>
      <c r="G1" s="2701"/>
      <c r="H1" s="2556" t="s">
        <v>523</v>
      </c>
      <c r="I1" s="2556"/>
      <c r="J1" s="2733" t="s">
        <v>524</v>
      </c>
      <c r="K1" s="2730"/>
      <c r="L1" s="2590" t="s">
        <v>525</v>
      </c>
      <c r="M1" s="2553"/>
      <c r="N1" s="2714" t="s">
        <v>526</v>
      </c>
      <c r="O1" s="2715"/>
      <c r="P1" s="2728" t="s">
        <v>527</v>
      </c>
      <c r="Q1" s="2729"/>
      <c r="R1" s="2561" t="s">
        <v>528</v>
      </c>
      <c r="S1" s="2553"/>
      <c r="T1" s="2718" t="s">
        <v>529</v>
      </c>
      <c r="U1" s="2719"/>
      <c r="V1" s="2561" t="s">
        <v>530</v>
      </c>
      <c r="W1" s="2731"/>
      <c r="X1" s="2590" t="s">
        <v>531</v>
      </c>
      <c r="Y1" s="2553"/>
      <c r="Z1" s="2700" t="s">
        <v>532</v>
      </c>
      <c r="AA1" s="2701"/>
      <c r="AB1" s="2553" t="s">
        <v>533</v>
      </c>
      <c r="AC1" s="2553"/>
      <c r="AD1" s="2556"/>
      <c r="AE1" s="2556" t="s">
        <v>534</v>
      </c>
      <c r="AF1" s="2556"/>
      <c r="AG1" s="2556" t="s">
        <v>535</v>
      </c>
      <c r="AH1" s="2730"/>
      <c r="AI1" s="2711" t="s">
        <v>536</v>
      </c>
      <c r="AJ1" s="2701"/>
      <c r="AK1" s="2556" t="s">
        <v>537</v>
      </c>
      <c r="AL1" s="2556"/>
      <c r="AM1" s="2556" t="s">
        <v>538</v>
      </c>
      <c r="AN1" s="2561"/>
      <c r="AO1" s="2704" t="s">
        <v>539</v>
      </c>
      <c r="AP1" s="2705"/>
      <c r="AQ1" s="2642" t="s">
        <v>540</v>
      </c>
      <c r="AR1" s="2690"/>
      <c r="AS1" s="2642" t="s">
        <v>541</v>
      </c>
      <c r="AT1" s="2690"/>
      <c r="AU1" s="2690" t="s">
        <v>542</v>
      </c>
      <c r="AV1" s="2690"/>
      <c r="AW1" s="2690" t="s">
        <v>543</v>
      </c>
      <c r="AX1" s="2726"/>
      <c r="AY1" s="2722" t="s">
        <v>544</v>
      </c>
      <c r="AZ1" s="2690"/>
      <c r="BA1" s="2690" t="s">
        <v>545</v>
      </c>
      <c r="BB1" s="2690"/>
      <c r="BC1" s="2690" t="s">
        <v>546</v>
      </c>
      <c r="BD1" s="2723"/>
      <c r="BE1" s="2725" t="s">
        <v>547</v>
      </c>
      <c r="BF1" s="2726"/>
    </row>
    <row r="2" spans="1:59" ht="17.25" customHeight="1">
      <c r="A2" s="39"/>
      <c r="B2" s="2702"/>
      <c r="C2" s="2703"/>
      <c r="D2" s="2703"/>
      <c r="E2" s="2703"/>
      <c r="F2" s="2703"/>
      <c r="G2" s="2703"/>
      <c r="H2" s="2597"/>
      <c r="I2" s="2597"/>
      <c r="J2" s="2597"/>
      <c r="K2" s="2654"/>
      <c r="L2" s="2713"/>
      <c r="M2" s="2657"/>
      <c r="N2" s="2716"/>
      <c r="O2" s="2717"/>
      <c r="P2" s="2709" t="s">
        <v>548</v>
      </c>
      <c r="Q2" s="2710"/>
      <c r="R2" s="2706"/>
      <c r="S2" s="2657"/>
      <c r="T2" s="2720"/>
      <c r="U2" s="2721"/>
      <c r="V2" s="2706"/>
      <c r="W2" s="2732"/>
      <c r="X2" s="2713"/>
      <c r="Y2" s="2657"/>
      <c r="Z2" s="2702"/>
      <c r="AA2" s="2703"/>
      <c r="AB2" s="2657"/>
      <c r="AC2" s="2657"/>
      <c r="AD2" s="2597"/>
      <c r="AE2" s="2597"/>
      <c r="AF2" s="2597"/>
      <c r="AG2" s="2597"/>
      <c r="AH2" s="2654"/>
      <c r="AI2" s="2712"/>
      <c r="AJ2" s="2703"/>
      <c r="AK2" s="2597"/>
      <c r="AL2" s="2597"/>
      <c r="AM2" s="2597"/>
      <c r="AN2" s="2706"/>
      <c r="AO2" s="2707" t="s">
        <v>549</v>
      </c>
      <c r="AP2" s="2708"/>
      <c r="AQ2" s="2644"/>
      <c r="AR2" s="2594"/>
      <c r="AS2" s="2644"/>
      <c r="AT2" s="2594"/>
      <c r="AU2" s="2594"/>
      <c r="AV2" s="2594"/>
      <c r="AW2" s="2594"/>
      <c r="AX2" s="2582"/>
      <c r="AY2" s="2368"/>
      <c r="AZ2" s="2594"/>
      <c r="BA2" s="2594"/>
      <c r="BB2" s="2594"/>
      <c r="BC2" s="2594"/>
      <c r="BD2" s="2724"/>
      <c r="BE2" s="2727"/>
      <c r="BF2" s="2582"/>
    </row>
    <row r="3" spans="1:59" ht="17.25" customHeight="1">
      <c r="A3" s="2300"/>
      <c r="B3" s="45"/>
      <c r="C3" s="14" t="s">
        <v>550</v>
      </c>
      <c r="D3" s="13"/>
      <c r="E3" s="15" t="s">
        <v>550</v>
      </c>
      <c r="F3" s="13"/>
      <c r="G3" s="7" t="s">
        <v>550</v>
      </c>
      <c r="H3" s="4"/>
      <c r="I3" s="7" t="s">
        <v>550</v>
      </c>
      <c r="J3" s="9"/>
      <c r="K3" s="354" t="s">
        <v>550</v>
      </c>
      <c r="L3" s="90"/>
      <c r="M3" s="7" t="s">
        <v>550</v>
      </c>
      <c r="N3" s="1224"/>
      <c r="O3" s="15" t="s">
        <v>550</v>
      </c>
      <c r="P3" s="4"/>
      <c r="Q3" s="7" t="s">
        <v>550</v>
      </c>
      <c r="R3" s="1224"/>
      <c r="S3" s="343" t="s">
        <v>550</v>
      </c>
      <c r="T3" s="1224"/>
      <c r="U3" s="7" t="s">
        <v>550</v>
      </c>
      <c r="V3" s="1224"/>
      <c r="W3" s="354" t="s">
        <v>550</v>
      </c>
      <c r="X3" s="11"/>
      <c r="Y3" s="7" t="s">
        <v>550</v>
      </c>
      <c r="Z3" s="13"/>
      <c r="AA3" s="7" t="s">
        <v>550</v>
      </c>
      <c r="AB3" s="358" t="s">
        <v>500</v>
      </c>
      <c r="AC3" s="16" t="s">
        <v>551</v>
      </c>
      <c r="AD3" s="96" t="s">
        <v>552</v>
      </c>
      <c r="AE3" s="4"/>
      <c r="AF3" s="7" t="s">
        <v>550</v>
      </c>
      <c r="AG3" s="9"/>
      <c r="AH3" s="354" t="s">
        <v>550</v>
      </c>
      <c r="AI3" s="91"/>
      <c r="AJ3" s="15" t="s">
        <v>550</v>
      </c>
      <c r="AK3" s="1224"/>
      <c r="AL3" s="15" t="s">
        <v>550</v>
      </c>
      <c r="AM3" s="1224"/>
      <c r="AN3" s="27" t="s">
        <v>550</v>
      </c>
      <c r="AO3" s="1224"/>
      <c r="AP3" s="18" t="s">
        <v>550</v>
      </c>
      <c r="AQ3" s="4"/>
      <c r="AR3" s="15" t="s">
        <v>550</v>
      </c>
      <c r="AS3" s="4"/>
      <c r="AT3" s="15" t="s">
        <v>550</v>
      </c>
      <c r="AU3" s="4"/>
      <c r="AV3" s="15" t="s">
        <v>550</v>
      </c>
      <c r="AW3" s="1224"/>
      <c r="AX3" s="18" t="s">
        <v>550</v>
      </c>
      <c r="AY3" s="11"/>
      <c r="AZ3" s="15" t="s">
        <v>550</v>
      </c>
      <c r="BA3" s="1224"/>
      <c r="BB3" s="15" t="s">
        <v>550</v>
      </c>
      <c r="BC3" s="1224"/>
      <c r="BD3" s="17" t="s">
        <v>550</v>
      </c>
      <c r="BE3" s="19"/>
      <c r="BF3" s="18" t="s">
        <v>550</v>
      </c>
    </row>
    <row r="4" spans="1:59" ht="17.25" customHeight="1">
      <c r="A4" s="41" t="s">
        <v>349</v>
      </c>
      <c r="B4" s="80" t="s">
        <v>518</v>
      </c>
      <c r="C4" s="81" t="s">
        <v>130</v>
      </c>
      <c r="D4" s="82" t="s">
        <v>518</v>
      </c>
      <c r="E4" s="83" t="s">
        <v>130</v>
      </c>
      <c r="F4" s="82" t="s">
        <v>518</v>
      </c>
      <c r="G4" s="84" t="s">
        <v>130</v>
      </c>
      <c r="H4" s="84" t="s">
        <v>518</v>
      </c>
      <c r="I4" s="84" t="s">
        <v>130</v>
      </c>
      <c r="J4" s="84" t="s">
        <v>518</v>
      </c>
      <c r="K4" s="85" t="s">
        <v>130</v>
      </c>
      <c r="L4" s="89" t="s">
        <v>518</v>
      </c>
      <c r="M4" s="84" t="s">
        <v>130</v>
      </c>
      <c r="N4" s="84" t="s">
        <v>518</v>
      </c>
      <c r="O4" s="83" t="s">
        <v>130</v>
      </c>
      <c r="P4" s="84" t="s">
        <v>518</v>
      </c>
      <c r="Q4" s="84" t="s">
        <v>130</v>
      </c>
      <c r="R4" s="84" t="s">
        <v>518</v>
      </c>
      <c r="S4" s="344" t="s">
        <v>130</v>
      </c>
      <c r="T4" s="84" t="s">
        <v>518</v>
      </c>
      <c r="U4" s="84" t="s">
        <v>130</v>
      </c>
      <c r="V4" s="84" t="s">
        <v>518</v>
      </c>
      <c r="W4" s="85" t="s">
        <v>130</v>
      </c>
      <c r="X4" s="89" t="s">
        <v>518</v>
      </c>
      <c r="Y4" s="84" t="s">
        <v>130</v>
      </c>
      <c r="Z4" s="80" t="s">
        <v>518</v>
      </c>
      <c r="AA4" s="84" t="s">
        <v>130</v>
      </c>
      <c r="AB4" s="86" t="s">
        <v>518</v>
      </c>
      <c r="AC4" s="86" t="s">
        <v>518</v>
      </c>
      <c r="AD4" s="82" t="s">
        <v>518</v>
      </c>
      <c r="AE4" s="84" t="s">
        <v>518</v>
      </c>
      <c r="AF4" s="84" t="s">
        <v>130</v>
      </c>
      <c r="AG4" s="37" t="s">
        <v>518</v>
      </c>
      <c r="AH4" s="38" t="s">
        <v>130</v>
      </c>
      <c r="AI4" s="92" t="s">
        <v>518</v>
      </c>
      <c r="AJ4" s="83" t="s">
        <v>130</v>
      </c>
      <c r="AK4" s="84" t="s">
        <v>518</v>
      </c>
      <c r="AL4" s="83" t="s">
        <v>130</v>
      </c>
      <c r="AM4" s="84" t="s">
        <v>518</v>
      </c>
      <c r="AN4" s="87" t="s">
        <v>130</v>
      </c>
      <c r="AO4" s="37" t="s">
        <v>518</v>
      </c>
      <c r="AP4" s="50" t="s">
        <v>130</v>
      </c>
      <c r="AQ4" s="86" t="s">
        <v>518</v>
      </c>
      <c r="AR4" s="83" t="s">
        <v>130</v>
      </c>
      <c r="AS4" s="86" t="s">
        <v>518</v>
      </c>
      <c r="AT4" s="83" t="s">
        <v>130</v>
      </c>
      <c r="AU4" s="84" t="s">
        <v>518</v>
      </c>
      <c r="AV4" s="83" t="s">
        <v>130</v>
      </c>
      <c r="AW4" s="84" t="s">
        <v>518</v>
      </c>
      <c r="AX4" s="88" t="s">
        <v>130</v>
      </c>
      <c r="AY4" s="89" t="s">
        <v>518</v>
      </c>
      <c r="AZ4" s="83" t="s">
        <v>130</v>
      </c>
      <c r="BA4" s="37" t="s">
        <v>518</v>
      </c>
      <c r="BB4" s="120" t="s">
        <v>130</v>
      </c>
      <c r="BC4" s="37" t="s">
        <v>518</v>
      </c>
      <c r="BD4" s="121" t="s">
        <v>130</v>
      </c>
      <c r="BE4" s="51" t="s">
        <v>518</v>
      </c>
      <c r="BF4" s="50" t="s">
        <v>130</v>
      </c>
    </row>
    <row r="5" spans="1:59" s="287" customFormat="1" ht="15.75" customHeight="1">
      <c r="A5" s="124" t="s">
        <v>140</v>
      </c>
      <c r="B5" s="152">
        <v>32367964</v>
      </c>
      <c r="C5" s="159">
        <v>21.7</v>
      </c>
      <c r="D5" s="137">
        <v>800092</v>
      </c>
      <c r="E5" s="159">
        <v>0.5</v>
      </c>
      <c r="F5" s="137">
        <v>9957</v>
      </c>
      <c r="G5" s="159">
        <v>0</v>
      </c>
      <c r="H5" s="137">
        <v>91865</v>
      </c>
      <c r="I5" s="159">
        <v>0.1</v>
      </c>
      <c r="J5" s="137">
        <v>105563</v>
      </c>
      <c r="K5" s="134">
        <v>0.1</v>
      </c>
      <c r="L5" s="152">
        <v>6727011</v>
      </c>
      <c r="M5" s="159">
        <v>4.5</v>
      </c>
      <c r="N5" s="137">
        <v>4571</v>
      </c>
      <c r="O5" s="159">
        <v>0</v>
      </c>
      <c r="P5" s="153">
        <v>0</v>
      </c>
      <c r="Q5" s="159">
        <v>0</v>
      </c>
      <c r="R5" s="153">
        <v>6100</v>
      </c>
      <c r="S5" s="159">
        <v>0</v>
      </c>
      <c r="T5" s="138">
        <v>73468</v>
      </c>
      <c r="U5" s="128">
        <v>0.1</v>
      </c>
      <c r="V5" s="138">
        <v>515142</v>
      </c>
      <c r="W5" s="163">
        <v>0.3</v>
      </c>
      <c r="X5" s="127">
        <v>199482</v>
      </c>
      <c r="Y5" s="128">
        <v>0.1</v>
      </c>
      <c r="Z5" s="239">
        <v>33647983</v>
      </c>
      <c r="AA5" s="128">
        <v>22.5</v>
      </c>
      <c r="AB5" s="239">
        <v>32147572</v>
      </c>
      <c r="AC5" s="239">
        <v>1500411</v>
      </c>
      <c r="AD5" s="138">
        <v>0</v>
      </c>
      <c r="AE5" s="138">
        <v>32538</v>
      </c>
      <c r="AF5" s="128">
        <v>0</v>
      </c>
      <c r="AG5" s="138">
        <v>208791</v>
      </c>
      <c r="AH5" s="163">
        <v>0.1</v>
      </c>
      <c r="AI5" s="152">
        <v>2118961</v>
      </c>
      <c r="AJ5" s="159">
        <v>1.4</v>
      </c>
      <c r="AK5" s="137">
        <v>1226146</v>
      </c>
      <c r="AL5" s="159">
        <v>0.8</v>
      </c>
      <c r="AM5" s="137">
        <v>38483633</v>
      </c>
      <c r="AN5" s="240">
        <v>25.8</v>
      </c>
      <c r="AO5" s="241">
        <v>1644</v>
      </c>
      <c r="AP5" s="242">
        <v>0</v>
      </c>
      <c r="AQ5" s="243">
        <v>8691158</v>
      </c>
      <c r="AR5" s="244">
        <v>5.8</v>
      </c>
      <c r="AS5" s="245">
        <v>246972</v>
      </c>
      <c r="AT5" s="244">
        <v>0.2</v>
      </c>
      <c r="AU5" s="241">
        <v>1746744</v>
      </c>
      <c r="AV5" s="244">
        <v>1.2</v>
      </c>
      <c r="AW5" s="241">
        <v>2769788</v>
      </c>
      <c r="AX5" s="242">
        <v>1.9</v>
      </c>
      <c r="AY5" s="152">
        <v>3611489</v>
      </c>
      <c r="AZ5" s="159">
        <v>2.4</v>
      </c>
      <c r="BA5" s="1443">
        <v>7054162</v>
      </c>
      <c r="BB5" s="1432">
        <v>4.7</v>
      </c>
      <c r="BC5" s="1443">
        <v>8728400</v>
      </c>
      <c r="BD5" s="1451">
        <v>5.8</v>
      </c>
      <c r="BE5" s="1265">
        <f>+B5+D5+F5+H5+J5+L5+N5+P5+R5+T5+V5+X5+Z5+AE5+AG5+AI5+AK5+AM5+AO5+AQ5+AS5+AU5+AW5+AY5+BA5+BC5</f>
        <v>149469624</v>
      </c>
      <c r="BF5" s="134">
        <f>+C5+E5+G5+I5+K5+M5+O5+Q5+S5+U5+W5+Y5+AA5+AF5+AH5+AJ5+AL5+AN5+AP5+AR5+AT5+AV5+AX5+AZ5+BB5+BD5</f>
        <v>100.00000000000001</v>
      </c>
      <c r="BG5" s="297"/>
    </row>
    <row r="6" spans="1:59" s="287" customFormat="1" ht="15.75" customHeight="1">
      <c r="A6" s="1316" t="s">
        <v>141</v>
      </c>
      <c r="B6" s="413">
        <v>40731282</v>
      </c>
      <c r="C6" s="1306">
        <v>22.1</v>
      </c>
      <c r="D6" s="1302">
        <v>1440663</v>
      </c>
      <c r="E6" s="1306">
        <v>0.8</v>
      </c>
      <c r="F6" s="1302">
        <v>12942</v>
      </c>
      <c r="G6" s="1306">
        <v>0</v>
      </c>
      <c r="H6" s="1302">
        <v>119798</v>
      </c>
      <c r="I6" s="1306">
        <v>0.1</v>
      </c>
      <c r="J6" s="1302">
        <v>138015</v>
      </c>
      <c r="K6" s="1305">
        <v>0.1</v>
      </c>
      <c r="L6" s="413">
        <v>8824061</v>
      </c>
      <c r="M6" s="1306">
        <v>4.8</v>
      </c>
      <c r="N6" s="1302">
        <v>12787</v>
      </c>
      <c r="O6" s="1306">
        <v>0</v>
      </c>
      <c r="P6" s="1310">
        <v>0</v>
      </c>
      <c r="Q6" s="1306">
        <v>0</v>
      </c>
      <c r="R6" s="1310">
        <v>9721</v>
      </c>
      <c r="S6" s="1306">
        <v>0</v>
      </c>
      <c r="T6" s="1320">
        <v>117152</v>
      </c>
      <c r="U6" s="1321">
        <v>0.1</v>
      </c>
      <c r="V6" s="1320">
        <v>689791</v>
      </c>
      <c r="W6" s="1322">
        <v>0.4</v>
      </c>
      <c r="X6" s="407">
        <v>280750</v>
      </c>
      <c r="Y6" s="1321">
        <v>0.1</v>
      </c>
      <c r="Z6" s="408">
        <f>AB6+AC6</f>
        <v>35341236</v>
      </c>
      <c r="AA6" s="1321">
        <v>19.2</v>
      </c>
      <c r="AB6" s="408">
        <v>34065951</v>
      </c>
      <c r="AC6" s="408">
        <v>1275285</v>
      </c>
      <c r="AD6" s="1320">
        <v>0</v>
      </c>
      <c r="AE6" s="1320">
        <v>39426</v>
      </c>
      <c r="AF6" s="1321">
        <v>0</v>
      </c>
      <c r="AG6" s="1320">
        <v>1020926</v>
      </c>
      <c r="AH6" s="1322">
        <v>0.6</v>
      </c>
      <c r="AI6" s="413">
        <v>2344196</v>
      </c>
      <c r="AJ6" s="1306">
        <v>1.3</v>
      </c>
      <c r="AK6" s="1302">
        <v>1239972</v>
      </c>
      <c r="AL6" s="1306">
        <v>0.7</v>
      </c>
      <c r="AM6" s="1302">
        <v>46488066</v>
      </c>
      <c r="AN6" s="1303">
        <v>25.2</v>
      </c>
      <c r="AO6" s="1323">
        <v>272100</v>
      </c>
      <c r="AP6" s="1324">
        <v>0.1</v>
      </c>
      <c r="AQ6" s="700">
        <v>12959580</v>
      </c>
      <c r="AR6" s="1325">
        <v>7</v>
      </c>
      <c r="AS6" s="1323">
        <v>131636</v>
      </c>
      <c r="AT6" s="1325">
        <v>0.1</v>
      </c>
      <c r="AU6" s="1323">
        <v>2853777</v>
      </c>
      <c r="AV6" s="1325">
        <v>1.5</v>
      </c>
      <c r="AW6" s="1323">
        <v>4936045</v>
      </c>
      <c r="AX6" s="1324">
        <v>2.7</v>
      </c>
      <c r="AY6" s="413">
        <v>2280931</v>
      </c>
      <c r="AZ6" s="1306">
        <v>1.2</v>
      </c>
      <c r="BA6" s="1302">
        <v>8360678</v>
      </c>
      <c r="BB6" s="1306">
        <v>4.5</v>
      </c>
      <c r="BC6" s="1302">
        <v>13579469</v>
      </c>
      <c r="BD6" s="1326">
        <v>7.4</v>
      </c>
      <c r="BE6" s="505">
        <v>184224999</v>
      </c>
      <c r="BF6" s="1305">
        <v>100</v>
      </c>
      <c r="BG6" s="297"/>
    </row>
    <row r="7" spans="1:59" s="287" customFormat="1" ht="15.75" customHeight="1">
      <c r="A7" s="212" t="s">
        <v>142</v>
      </c>
      <c r="B7" s="469">
        <v>34457870</v>
      </c>
      <c r="C7" s="522">
        <v>24.1</v>
      </c>
      <c r="D7" s="470">
        <v>942613</v>
      </c>
      <c r="E7" s="522">
        <v>0.7</v>
      </c>
      <c r="F7" s="470">
        <v>12077</v>
      </c>
      <c r="G7" s="522">
        <v>0</v>
      </c>
      <c r="H7" s="470">
        <v>89208</v>
      </c>
      <c r="I7" s="522">
        <v>0.1</v>
      </c>
      <c r="J7" s="470">
        <v>95127</v>
      </c>
      <c r="K7" s="1112">
        <v>0.1</v>
      </c>
      <c r="L7" s="469">
        <v>7021260</v>
      </c>
      <c r="M7" s="522">
        <v>4.9000000000000004</v>
      </c>
      <c r="N7" s="470">
        <v>22949</v>
      </c>
      <c r="O7" s="522">
        <v>0</v>
      </c>
      <c r="P7" s="1182" t="s">
        <v>307</v>
      </c>
      <c r="Q7" s="522" t="s">
        <v>307</v>
      </c>
      <c r="R7" s="1182">
        <v>4696</v>
      </c>
      <c r="S7" s="522">
        <v>0</v>
      </c>
      <c r="T7" s="523">
        <v>81133</v>
      </c>
      <c r="U7" s="524">
        <v>0.1</v>
      </c>
      <c r="V7" s="523">
        <v>478814</v>
      </c>
      <c r="W7" s="1237">
        <v>0.3</v>
      </c>
      <c r="X7" s="479">
        <v>291324</v>
      </c>
      <c r="Y7" s="524">
        <v>0.2</v>
      </c>
      <c r="Z7" s="525">
        <v>30178884</v>
      </c>
      <c r="AA7" s="524">
        <v>21.1</v>
      </c>
      <c r="AB7" s="525">
        <v>26670995</v>
      </c>
      <c r="AC7" s="525">
        <v>3507688</v>
      </c>
      <c r="AD7" s="523">
        <v>201</v>
      </c>
      <c r="AE7" s="523">
        <v>32789</v>
      </c>
      <c r="AF7" s="524">
        <v>0</v>
      </c>
      <c r="AG7" s="523">
        <v>464723</v>
      </c>
      <c r="AH7" s="1237">
        <v>0.3</v>
      </c>
      <c r="AI7" s="469">
        <v>1031689</v>
      </c>
      <c r="AJ7" s="522">
        <v>0.7</v>
      </c>
      <c r="AK7" s="470">
        <v>595327</v>
      </c>
      <c r="AL7" s="522">
        <v>0.4</v>
      </c>
      <c r="AM7" s="470">
        <v>37917164</v>
      </c>
      <c r="AN7" s="1238">
        <v>26.5</v>
      </c>
      <c r="AO7" s="526">
        <v>3176</v>
      </c>
      <c r="AP7" s="1239">
        <v>0</v>
      </c>
      <c r="AQ7" s="527">
        <v>10929409</v>
      </c>
      <c r="AR7" s="528">
        <v>7.6</v>
      </c>
      <c r="AS7" s="529">
        <v>187980</v>
      </c>
      <c r="AT7" s="528">
        <v>0.1</v>
      </c>
      <c r="AU7" s="526">
        <v>1077560</v>
      </c>
      <c r="AV7" s="528">
        <v>0.8</v>
      </c>
      <c r="AW7" s="526">
        <v>3656052</v>
      </c>
      <c r="AX7" s="1239">
        <v>2.6</v>
      </c>
      <c r="AY7" s="469">
        <v>2926267</v>
      </c>
      <c r="AZ7" s="522">
        <v>2</v>
      </c>
      <c r="BA7" s="470">
        <v>2088349</v>
      </c>
      <c r="BB7" s="522">
        <v>1.5</v>
      </c>
      <c r="BC7" s="470">
        <v>8494671</v>
      </c>
      <c r="BD7" s="1240">
        <v>5.9</v>
      </c>
      <c r="BE7" s="684">
        <v>143081111</v>
      </c>
      <c r="BF7" s="1112">
        <v>100</v>
      </c>
      <c r="BG7" s="297"/>
    </row>
    <row r="8" spans="1:59" s="287" customFormat="1" ht="15.75" customHeight="1">
      <c r="A8" s="321" t="s">
        <v>143</v>
      </c>
      <c r="B8" s="101">
        <v>30685116</v>
      </c>
      <c r="C8" s="1345">
        <v>27.3</v>
      </c>
      <c r="D8" s="1346">
        <v>779799</v>
      </c>
      <c r="E8" s="1345">
        <v>0.7</v>
      </c>
      <c r="F8" s="1346">
        <v>10428</v>
      </c>
      <c r="G8" s="1345">
        <v>0</v>
      </c>
      <c r="H8" s="1346">
        <v>77107</v>
      </c>
      <c r="I8" s="1345">
        <v>0.1</v>
      </c>
      <c r="J8" s="1346">
        <v>82248</v>
      </c>
      <c r="K8" s="1347">
        <v>0.1</v>
      </c>
      <c r="L8" s="101">
        <v>5795394</v>
      </c>
      <c r="M8" s="1345">
        <v>5.0999999999999996</v>
      </c>
      <c r="N8" s="1346">
        <v>1413</v>
      </c>
      <c r="O8" s="1345">
        <v>0</v>
      </c>
      <c r="P8" s="1348" t="s">
        <v>307</v>
      </c>
      <c r="Q8" s="1345" t="s">
        <v>307</v>
      </c>
      <c r="R8" s="1348">
        <v>3906</v>
      </c>
      <c r="S8" s="1345">
        <v>0</v>
      </c>
      <c r="T8" s="1342">
        <v>67495</v>
      </c>
      <c r="U8" s="1339">
        <v>0.1</v>
      </c>
      <c r="V8" s="1342">
        <v>417510</v>
      </c>
      <c r="W8" s="1341">
        <v>0.4</v>
      </c>
      <c r="X8" s="98">
        <v>268688</v>
      </c>
      <c r="Y8" s="1339">
        <v>0.2</v>
      </c>
      <c r="Z8" s="100">
        <v>19335918</v>
      </c>
      <c r="AA8" s="1339">
        <v>17.200000000000003</v>
      </c>
      <c r="AB8" s="100">
        <v>17031685</v>
      </c>
      <c r="AC8" s="100">
        <v>1908427</v>
      </c>
      <c r="AD8" s="1342">
        <v>395806</v>
      </c>
      <c r="AE8" s="1342">
        <v>28470</v>
      </c>
      <c r="AF8" s="1339">
        <v>0</v>
      </c>
      <c r="AG8" s="1342">
        <v>152941</v>
      </c>
      <c r="AH8" s="1341">
        <v>0.1</v>
      </c>
      <c r="AI8" s="74">
        <v>865535</v>
      </c>
      <c r="AJ8" s="1350">
        <v>0.79999999999999993</v>
      </c>
      <c r="AK8" s="1358">
        <v>515273</v>
      </c>
      <c r="AL8" s="1352">
        <v>0.5</v>
      </c>
      <c r="AM8" s="1353">
        <v>26207498</v>
      </c>
      <c r="AN8" s="1354">
        <v>23.3</v>
      </c>
      <c r="AO8" s="1355">
        <v>492557</v>
      </c>
      <c r="AP8" s="1356">
        <v>0.4</v>
      </c>
      <c r="AQ8" s="247">
        <v>8831634</v>
      </c>
      <c r="AR8" s="1357">
        <v>7.8</v>
      </c>
      <c r="AS8" s="1353">
        <v>721320</v>
      </c>
      <c r="AT8" s="1357">
        <v>0.6</v>
      </c>
      <c r="AU8" s="1353">
        <v>214195</v>
      </c>
      <c r="AV8" s="1357">
        <v>0.2</v>
      </c>
      <c r="AW8" s="1358">
        <v>2630342</v>
      </c>
      <c r="AX8" s="1359">
        <v>2.2999999999999998</v>
      </c>
      <c r="AY8" s="74">
        <v>4230774</v>
      </c>
      <c r="AZ8" s="1350">
        <v>3.8000000000000003</v>
      </c>
      <c r="BA8" s="1358">
        <v>2613911</v>
      </c>
      <c r="BB8" s="1352">
        <v>2.2999999999999998</v>
      </c>
      <c r="BC8" s="1358">
        <v>7522178</v>
      </c>
      <c r="BD8" s="1352">
        <v>6.6999999999999993</v>
      </c>
      <c r="BE8" s="119">
        <v>112551650</v>
      </c>
      <c r="BF8" s="1347">
        <v>100</v>
      </c>
      <c r="BG8" s="297"/>
    </row>
    <row r="9" spans="1:59" s="287" customFormat="1" ht="15.75" customHeight="1">
      <c r="A9" s="124" t="s">
        <v>144</v>
      </c>
      <c r="B9" s="220">
        <v>42610460</v>
      </c>
      <c r="C9" s="249">
        <v>31.8</v>
      </c>
      <c r="D9" s="227">
        <v>944010</v>
      </c>
      <c r="E9" s="1460">
        <v>0.7</v>
      </c>
      <c r="F9" s="1364">
        <v>10608</v>
      </c>
      <c r="G9" s="1460">
        <v>8.0000000000000002E-3</v>
      </c>
      <c r="H9" s="1364">
        <v>114775</v>
      </c>
      <c r="I9" s="1460">
        <v>0.1</v>
      </c>
      <c r="J9" s="1364">
        <v>134708</v>
      </c>
      <c r="K9" s="1405">
        <v>0.2</v>
      </c>
      <c r="L9" s="220">
        <v>7605187</v>
      </c>
      <c r="M9" s="1460">
        <v>5.7</v>
      </c>
      <c r="N9" s="1364">
        <v>19511</v>
      </c>
      <c r="O9" s="1460">
        <v>0</v>
      </c>
      <c r="P9" s="1365">
        <v>0</v>
      </c>
      <c r="Q9" s="1911">
        <v>0</v>
      </c>
      <c r="R9" s="1365">
        <v>4507</v>
      </c>
      <c r="S9" s="1460">
        <v>0</v>
      </c>
      <c r="T9" s="1472">
        <v>54215</v>
      </c>
      <c r="U9" s="1469">
        <v>0.1</v>
      </c>
      <c r="V9" s="1472">
        <v>551963</v>
      </c>
      <c r="W9" s="1471">
        <v>0.4</v>
      </c>
      <c r="X9" s="215">
        <v>289775</v>
      </c>
      <c r="Y9" s="1469">
        <v>0.2</v>
      </c>
      <c r="Z9" s="222">
        <v>17620060</v>
      </c>
      <c r="AA9" s="1469">
        <v>13.2</v>
      </c>
      <c r="AB9" s="222">
        <v>16323993</v>
      </c>
      <c r="AC9" s="225">
        <v>1291305</v>
      </c>
      <c r="AD9" s="1472">
        <v>4762</v>
      </c>
      <c r="AE9" s="222">
        <v>49307</v>
      </c>
      <c r="AF9" s="1469">
        <v>0</v>
      </c>
      <c r="AG9" s="1472">
        <v>390558</v>
      </c>
      <c r="AH9" s="1471">
        <v>0.3</v>
      </c>
      <c r="AI9" s="220">
        <v>1067799</v>
      </c>
      <c r="AJ9" s="1460">
        <v>0.8</v>
      </c>
      <c r="AK9" s="1365">
        <v>440080</v>
      </c>
      <c r="AL9" s="1406">
        <v>0.3</v>
      </c>
      <c r="AM9" s="1473">
        <v>30323567</v>
      </c>
      <c r="AN9" s="1474">
        <v>22.6</v>
      </c>
      <c r="AO9" s="1475">
        <v>0</v>
      </c>
      <c r="AP9" s="1476">
        <v>0</v>
      </c>
      <c r="AQ9" s="251">
        <v>9366139</v>
      </c>
      <c r="AR9" s="1477">
        <v>7</v>
      </c>
      <c r="AS9" s="253">
        <v>1609192</v>
      </c>
      <c r="AT9" s="1477">
        <v>1.2</v>
      </c>
      <c r="AU9" s="1473">
        <v>276374</v>
      </c>
      <c r="AV9" s="1477">
        <v>0.2</v>
      </c>
      <c r="AW9" s="1364">
        <v>4547696</v>
      </c>
      <c r="AX9" s="1405">
        <v>3.4</v>
      </c>
      <c r="AY9" s="220">
        <v>2726563</v>
      </c>
      <c r="AZ9" s="1460">
        <v>2</v>
      </c>
      <c r="BA9" s="1364">
        <v>1771739</v>
      </c>
      <c r="BB9" s="1406">
        <v>1.3</v>
      </c>
      <c r="BC9" s="1364">
        <v>11500857</v>
      </c>
      <c r="BD9" s="1406">
        <v>8.6</v>
      </c>
      <c r="BE9" s="232">
        <v>134029650</v>
      </c>
      <c r="BF9" s="1433">
        <v>100</v>
      </c>
      <c r="BG9" s="297"/>
    </row>
    <row r="10" spans="1:59" s="287" customFormat="1" ht="15.75" customHeight="1">
      <c r="A10" s="321" t="s">
        <v>145</v>
      </c>
      <c r="B10" s="101">
        <v>43329327</v>
      </c>
      <c r="C10" s="189">
        <v>27.7</v>
      </c>
      <c r="D10" s="111">
        <v>1096547</v>
      </c>
      <c r="E10" s="1345">
        <v>0.7</v>
      </c>
      <c r="F10" s="1346">
        <v>10569</v>
      </c>
      <c r="G10" s="1345">
        <v>0</v>
      </c>
      <c r="H10" s="1346">
        <v>116471</v>
      </c>
      <c r="I10" s="1345">
        <v>0.1</v>
      </c>
      <c r="J10" s="1346">
        <v>156464</v>
      </c>
      <c r="K10" s="1347">
        <v>0.1</v>
      </c>
      <c r="L10" s="101">
        <v>8172776</v>
      </c>
      <c r="M10" s="1345">
        <v>5.2</v>
      </c>
      <c r="N10" s="1346">
        <v>52622</v>
      </c>
      <c r="O10" s="1345">
        <v>0</v>
      </c>
      <c r="P10" s="1348" t="s">
        <v>307</v>
      </c>
      <c r="Q10" s="1345" t="s">
        <v>307</v>
      </c>
      <c r="R10" s="1348">
        <v>4609</v>
      </c>
      <c r="S10" s="1345">
        <v>0</v>
      </c>
      <c r="T10" s="1342">
        <v>62076</v>
      </c>
      <c r="U10" s="1339">
        <v>0</v>
      </c>
      <c r="V10" s="1342">
        <v>591211</v>
      </c>
      <c r="W10" s="1341">
        <v>0.4</v>
      </c>
      <c r="X10" s="98">
        <v>345857</v>
      </c>
      <c r="Y10" s="1339">
        <v>0.2</v>
      </c>
      <c r="Z10" s="100">
        <v>24898881</v>
      </c>
      <c r="AA10" s="1339">
        <v>15.9</v>
      </c>
      <c r="AB10" s="100">
        <v>21637584</v>
      </c>
      <c r="AC10" s="107">
        <v>3261297</v>
      </c>
      <c r="AD10" s="1342" t="s">
        <v>307</v>
      </c>
      <c r="AE10" s="100">
        <v>51871</v>
      </c>
      <c r="AF10" s="1339">
        <v>0</v>
      </c>
      <c r="AG10" s="1342">
        <v>482532</v>
      </c>
      <c r="AH10" s="1341">
        <v>0.3</v>
      </c>
      <c r="AI10" s="74">
        <v>1092435</v>
      </c>
      <c r="AJ10" s="1350">
        <v>0.7</v>
      </c>
      <c r="AK10" s="1351">
        <v>1167376</v>
      </c>
      <c r="AL10" s="1352">
        <v>0.8</v>
      </c>
      <c r="AM10" s="1353">
        <v>32936260</v>
      </c>
      <c r="AN10" s="1354">
        <v>21</v>
      </c>
      <c r="AO10" s="1355">
        <v>2911</v>
      </c>
      <c r="AP10" s="1356">
        <v>0</v>
      </c>
      <c r="AQ10" s="247">
        <v>11742610</v>
      </c>
      <c r="AR10" s="1357">
        <v>7.5</v>
      </c>
      <c r="AS10" s="254">
        <v>331993</v>
      </c>
      <c r="AT10" s="1357">
        <v>0.2</v>
      </c>
      <c r="AU10" s="1353">
        <v>555778</v>
      </c>
      <c r="AV10" s="1357">
        <v>0.4</v>
      </c>
      <c r="AW10" s="1358">
        <v>4912142</v>
      </c>
      <c r="AX10" s="1359">
        <v>3.1</v>
      </c>
      <c r="AY10" s="74">
        <v>2599243</v>
      </c>
      <c r="AZ10" s="1350">
        <v>1.7</v>
      </c>
      <c r="BA10" s="1358">
        <v>8826628</v>
      </c>
      <c r="BB10" s="1352">
        <v>5.6</v>
      </c>
      <c r="BC10" s="1358">
        <v>13121600</v>
      </c>
      <c r="BD10" s="1352">
        <v>8.4</v>
      </c>
      <c r="BE10" s="119">
        <v>156660789</v>
      </c>
      <c r="BF10" s="1347">
        <v>100</v>
      </c>
      <c r="BG10" s="297"/>
    </row>
    <row r="11" spans="1:59" s="287" customFormat="1" ht="15.75" customHeight="1">
      <c r="A11" s="212" t="s">
        <v>146</v>
      </c>
      <c r="B11" s="220">
        <v>37068298</v>
      </c>
      <c r="C11" s="249">
        <v>32.6</v>
      </c>
      <c r="D11" s="227">
        <v>661085</v>
      </c>
      <c r="E11" s="1460">
        <v>0.6</v>
      </c>
      <c r="F11" s="1364">
        <v>9950</v>
      </c>
      <c r="G11" s="1460">
        <v>0</v>
      </c>
      <c r="H11" s="1364">
        <v>120510</v>
      </c>
      <c r="I11" s="1460">
        <v>0.1</v>
      </c>
      <c r="J11" s="1364">
        <v>145200</v>
      </c>
      <c r="K11" s="1405">
        <v>0.1</v>
      </c>
      <c r="L11" s="220">
        <v>6536568</v>
      </c>
      <c r="M11" s="1460">
        <v>5.7</v>
      </c>
      <c r="N11" s="1364">
        <v>2505</v>
      </c>
      <c r="O11" s="1460">
        <v>0</v>
      </c>
      <c r="P11" s="1365" t="s">
        <v>307</v>
      </c>
      <c r="Q11" s="1460" t="s">
        <v>307</v>
      </c>
      <c r="R11" s="1365">
        <v>5252</v>
      </c>
      <c r="S11" s="1460">
        <v>0</v>
      </c>
      <c r="T11" s="1472">
        <v>69689</v>
      </c>
      <c r="U11" s="1469">
        <v>0.1</v>
      </c>
      <c r="V11" s="1472">
        <v>518709</v>
      </c>
      <c r="W11" s="1471">
        <v>0.5</v>
      </c>
      <c r="X11" s="215">
        <v>295730</v>
      </c>
      <c r="Y11" s="1469">
        <v>0.3</v>
      </c>
      <c r="Z11" s="222">
        <v>12889031</v>
      </c>
      <c r="AA11" s="1469">
        <v>11.3</v>
      </c>
      <c r="AB11" s="222">
        <v>11585508</v>
      </c>
      <c r="AC11" s="225">
        <v>1303409</v>
      </c>
      <c r="AD11" s="1472">
        <v>114</v>
      </c>
      <c r="AE11" s="222">
        <v>37874</v>
      </c>
      <c r="AF11" s="1469">
        <v>0</v>
      </c>
      <c r="AG11" s="1472">
        <v>1011454</v>
      </c>
      <c r="AH11" s="1471">
        <v>0.9</v>
      </c>
      <c r="AI11" s="220">
        <v>791076</v>
      </c>
      <c r="AJ11" s="1460">
        <v>0.7</v>
      </c>
      <c r="AK11" s="1365">
        <v>632803</v>
      </c>
      <c r="AL11" s="1406">
        <v>0.5</v>
      </c>
      <c r="AM11" s="1473">
        <v>21573582</v>
      </c>
      <c r="AN11" s="1474">
        <v>19</v>
      </c>
      <c r="AO11" s="1475" t="s">
        <v>307</v>
      </c>
      <c r="AP11" s="1476" t="s">
        <v>307</v>
      </c>
      <c r="AQ11" s="251">
        <v>8248102</v>
      </c>
      <c r="AR11" s="1477">
        <v>7.2</v>
      </c>
      <c r="AS11" s="253">
        <v>211087</v>
      </c>
      <c r="AT11" s="1477">
        <v>0.2</v>
      </c>
      <c r="AU11" s="1473">
        <v>4015964</v>
      </c>
      <c r="AV11" s="1477">
        <v>3.5</v>
      </c>
      <c r="AW11" s="1364">
        <v>3256534</v>
      </c>
      <c r="AX11" s="1405">
        <v>2.9</v>
      </c>
      <c r="AY11" s="220">
        <v>3643690</v>
      </c>
      <c r="AZ11" s="1460">
        <v>3.2</v>
      </c>
      <c r="BA11" s="1364">
        <v>5373386</v>
      </c>
      <c r="BB11" s="1406">
        <v>4.7</v>
      </c>
      <c r="BC11" s="1364">
        <v>6686100</v>
      </c>
      <c r="BD11" s="1406">
        <v>5.9</v>
      </c>
      <c r="BE11" s="232">
        <v>113804179</v>
      </c>
      <c r="BF11" s="1405">
        <v>99.999999999999986</v>
      </c>
      <c r="BG11" s="297"/>
    </row>
    <row r="12" spans="1:59" s="287" customFormat="1" ht="15.75" customHeight="1">
      <c r="A12" s="321" t="s">
        <v>147</v>
      </c>
      <c r="B12" s="74">
        <v>40644945</v>
      </c>
      <c r="C12" s="383">
        <v>30.5</v>
      </c>
      <c r="D12" s="78">
        <v>999233</v>
      </c>
      <c r="E12" s="1350">
        <v>0.8</v>
      </c>
      <c r="F12" s="1358">
        <v>12287</v>
      </c>
      <c r="G12" s="1350">
        <v>0</v>
      </c>
      <c r="H12" s="1358">
        <v>162775</v>
      </c>
      <c r="I12" s="1350">
        <v>0.1</v>
      </c>
      <c r="J12" s="1358">
        <v>176004</v>
      </c>
      <c r="K12" s="1359">
        <v>0.1</v>
      </c>
      <c r="L12" s="74">
        <v>7523103</v>
      </c>
      <c r="M12" s="1350">
        <v>5.6</v>
      </c>
      <c r="N12" s="1358">
        <v>5342</v>
      </c>
      <c r="O12" s="1350">
        <v>0</v>
      </c>
      <c r="P12" s="1351" t="s">
        <v>307</v>
      </c>
      <c r="Q12" s="1350" t="s">
        <v>307</v>
      </c>
      <c r="R12" s="1351">
        <v>11122</v>
      </c>
      <c r="S12" s="1350">
        <v>0</v>
      </c>
      <c r="T12" s="1529">
        <v>81803</v>
      </c>
      <c r="U12" s="1580">
        <v>0.1</v>
      </c>
      <c r="V12" s="1529">
        <v>808070</v>
      </c>
      <c r="W12" s="1582">
        <v>0.6</v>
      </c>
      <c r="X12" s="72">
        <v>301659</v>
      </c>
      <c r="Y12" s="1580">
        <v>0.2</v>
      </c>
      <c r="Z12" s="77">
        <v>14523956</v>
      </c>
      <c r="AA12" s="1580">
        <v>10.9</v>
      </c>
      <c r="AB12" s="77">
        <v>12267976</v>
      </c>
      <c r="AC12" s="35">
        <v>1870303</v>
      </c>
      <c r="AD12" s="1529">
        <v>385677</v>
      </c>
      <c r="AE12" s="77">
        <v>33967</v>
      </c>
      <c r="AF12" s="1580">
        <v>0</v>
      </c>
      <c r="AG12" s="1529">
        <v>505766</v>
      </c>
      <c r="AH12" s="1582">
        <v>0.4</v>
      </c>
      <c r="AI12" s="74">
        <v>1069350</v>
      </c>
      <c r="AJ12" s="1350">
        <v>0.8</v>
      </c>
      <c r="AK12" s="1351">
        <v>477238</v>
      </c>
      <c r="AL12" s="1352">
        <v>0.4</v>
      </c>
      <c r="AM12" s="1353">
        <v>27093887</v>
      </c>
      <c r="AN12" s="1354">
        <v>20.3</v>
      </c>
      <c r="AO12" s="1585">
        <v>1945</v>
      </c>
      <c r="AP12" s="1586">
        <v>0</v>
      </c>
      <c r="AQ12" s="247">
        <v>10844060</v>
      </c>
      <c r="AR12" s="1357">
        <v>8.1</v>
      </c>
      <c r="AS12" s="254">
        <v>343333</v>
      </c>
      <c r="AT12" s="1357">
        <v>0.3</v>
      </c>
      <c r="AU12" s="1353">
        <v>1853203</v>
      </c>
      <c r="AV12" s="1357">
        <v>1.4</v>
      </c>
      <c r="AW12" s="1358">
        <v>4353693</v>
      </c>
      <c r="AX12" s="1359">
        <v>3.3</v>
      </c>
      <c r="AY12" s="74">
        <v>10061693</v>
      </c>
      <c r="AZ12" s="1350">
        <v>7.6</v>
      </c>
      <c r="BA12" s="1358">
        <v>2993320</v>
      </c>
      <c r="BB12" s="1352">
        <v>2.2000000000000002</v>
      </c>
      <c r="BC12" s="1358">
        <v>8358900</v>
      </c>
      <c r="BD12" s="1352">
        <v>6.3</v>
      </c>
      <c r="BE12" s="177">
        <v>133240654</v>
      </c>
      <c r="BF12" s="1359">
        <v>100</v>
      </c>
      <c r="BG12" s="297"/>
    </row>
    <row r="13" spans="1:59" s="287" customFormat="1" ht="15.75" customHeight="1">
      <c r="A13" s="212" t="s">
        <v>148</v>
      </c>
      <c r="B13" s="220">
        <v>52259347</v>
      </c>
      <c r="C13" s="249">
        <v>34.799999999999997</v>
      </c>
      <c r="D13" s="227">
        <v>1232434</v>
      </c>
      <c r="E13" s="1460">
        <v>0.8</v>
      </c>
      <c r="F13" s="1364">
        <v>14120</v>
      </c>
      <c r="G13" s="1460">
        <v>0</v>
      </c>
      <c r="H13" s="1364">
        <v>187554</v>
      </c>
      <c r="I13" s="1460">
        <v>0.1</v>
      </c>
      <c r="J13" s="1364">
        <v>203151</v>
      </c>
      <c r="K13" s="1405">
        <v>0.1</v>
      </c>
      <c r="L13" s="220">
        <v>8805289</v>
      </c>
      <c r="M13" s="1460">
        <v>5.9</v>
      </c>
      <c r="N13" s="1364">
        <v>19367</v>
      </c>
      <c r="O13" s="1460">
        <v>0</v>
      </c>
      <c r="P13" s="1365" t="s">
        <v>203</v>
      </c>
      <c r="Q13" s="1460" t="s">
        <v>203</v>
      </c>
      <c r="R13" s="1365">
        <v>13823</v>
      </c>
      <c r="S13" s="1460">
        <v>0</v>
      </c>
      <c r="T13" s="1472">
        <v>101674</v>
      </c>
      <c r="U13" s="1469">
        <v>0.1</v>
      </c>
      <c r="V13" s="1472">
        <v>988903</v>
      </c>
      <c r="W13" s="1471">
        <v>0.7</v>
      </c>
      <c r="X13" s="215">
        <v>376316</v>
      </c>
      <c r="Y13" s="1469">
        <v>0.3</v>
      </c>
      <c r="Z13" s="222">
        <v>12197788</v>
      </c>
      <c r="AA13" s="1469">
        <v>8.1</v>
      </c>
      <c r="AB13" s="222">
        <v>10677140</v>
      </c>
      <c r="AC13" s="225">
        <v>1242887</v>
      </c>
      <c r="AD13" s="1472">
        <v>277761</v>
      </c>
      <c r="AE13" s="222">
        <v>42837</v>
      </c>
      <c r="AF13" s="1469">
        <v>0</v>
      </c>
      <c r="AG13" s="1472">
        <v>460966</v>
      </c>
      <c r="AH13" s="1471">
        <v>0.3</v>
      </c>
      <c r="AI13" s="220">
        <v>1703558</v>
      </c>
      <c r="AJ13" s="1460">
        <v>1.1000000000000001</v>
      </c>
      <c r="AK13" s="1365">
        <v>908099</v>
      </c>
      <c r="AL13" s="1406">
        <v>0.6</v>
      </c>
      <c r="AM13" s="1473">
        <v>28908899</v>
      </c>
      <c r="AN13" s="1474">
        <v>19.2</v>
      </c>
      <c r="AO13" s="1475">
        <v>3067</v>
      </c>
      <c r="AP13" s="1476">
        <v>0</v>
      </c>
      <c r="AQ13" s="251">
        <v>9674541</v>
      </c>
      <c r="AR13" s="1477">
        <v>6.4</v>
      </c>
      <c r="AS13" s="253">
        <v>2652591</v>
      </c>
      <c r="AT13" s="1477">
        <v>1.8</v>
      </c>
      <c r="AU13" s="1473">
        <v>243808</v>
      </c>
      <c r="AV13" s="1477">
        <v>0.2</v>
      </c>
      <c r="AW13" s="1364">
        <v>6059533</v>
      </c>
      <c r="AX13" s="1405">
        <v>4</v>
      </c>
      <c r="AY13" s="220">
        <v>7367554</v>
      </c>
      <c r="AZ13" s="1460">
        <v>4.9000000000000004</v>
      </c>
      <c r="BA13" s="1364">
        <v>6263436</v>
      </c>
      <c r="BB13" s="1406">
        <v>4.2</v>
      </c>
      <c r="BC13" s="1364">
        <v>9689300</v>
      </c>
      <c r="BD13" s="1406">
        <v>6.4</v>
      </c>
      <c r="BE13" s="232">
        <v>150377955</v>
      </c>
      <c r="BF13" s="1433">
        <v>100</v>
      </c>
      <c r="BG13" s="297"/>
    </row>
    <row r="14" spans="1:59" s="287" customFormat="1" ht="15.75" customHeight="1">
      <c r="A14" s="321" t="s">
        <v>149</v>
      </c>
      <c r="B14" s="101">
        <v>51853520</v>
      </c>
      <c r="C14" s="189">
        <v>30.5</v>
      </c>
      <c r="D14" s="111">
        <v>1387242</v>
      </c>
      <c r="E14" s="102">
        <v>0.8</v>
      </c>
      <c r="F14" s="103">
        <v>13310</v>
      </c>
      <c r="G14" s="102">
        <v>0</v>
      </c>
      <c r="H14" s="103">
        <v>176430</v>
      </c>
      <c r="I14" s="102">
        <v>0.1</v>
      </c>
      <c r="J14" s="103">
        <v>190842</v>
      </c>
      <c r="K14" s="1158">
        <v>0.1</v>
      </c>
      <c r="L14" s="101">
        <v>8662975</v>
      </c>
      <c r="M14" s="102">
        <v>5.0999999999999996</v>
      </c>
      <c r="N14" s="103">
        <v>127581</v>
      </c>
      <c r="O14" s="102">
        <v>0.1</v>
      </c>
      <c r="P14" s="1193" t="s">
        <v>307</v>
      </c>
      <c r="Q14" s="102" t="s">
        <v>307</v>
      </c>
      <c r="R14" s="1193">
        <v>13629</v>
      </c>
      <c r="S14" s="102">
        <v>0</v>
      </c>
      <c r="T14" s="99">
        <v>100245</v>
      </c>
      <c r="U14" s="97">
        <v>0.2</v>
      </c>
      <c r="V14" s="76">
        <v>883602</v>
      </c>
      <c r="W14" s="1233">
        <v>0.5</v>
      </c>
      <c r="X14" s="98">
        <v>332082</v>
      </c>
      <c r="Y14" s="97">
        <v>0.2</v>
      </c>
      <c r="Z14" s="100">
        <v>21245172</v>
      </c>
      <c r="AA14" s="97">
        <v>12.5</v>
      </c>
      <c r="AB14" s="100">
        <v>13618728</v>
      </c>
      <c r="AC14" s="107">
        <v>2191576</v>
      </c>
      <c r="AD14" s="99">
        <v>5434868</v>
      </c>
      <c r="AE14" s="100">
        <v>39551</v>
      </c>
      <c r="AF14" s="97">
        <v>0</v>
      </c>
      <c r="AG14" s="99">
        <v>384616</v>
      </c>
      <c r="AH14" s="1231">
        <v>0.2</v>
      </c>
      <c r="AI14" s="74">
        <v>2187827</v>
      </c>
      <c r="AJ14" s="73">
        <v>1.3</v>
      </c>
      <c r="AK14" s="1196">
        <v>606697</v>
      </c>
      <c r="AL14" s="1143">
        <v>0.4</v>
      </c>
      <c r="AM14" s="176">
        <v>31038149</v>
      </c>
      <c r="AN14" s="1167">
        <v>18.3</v>
      </c>
      <c r="AO14" s="182" t="s">
        <v>307</v>
      </c>
      <c r="AP14" s="1170" t="s">
        <v>307</v>
      </c>
      <c r="AQ14" s="247">
        <v>10274535</v>
      </c>
      <c r="AR14" s="248">
        <v>6</v>
      </c>
      <c r="AS14" s="254">
        <v>439425</v>
      </c>
      <c r="AT14" s="248">
        <v>0.3</v>
      </c>
      <c r="AU14" s="176">
        <v>1033651</v>
      </c>
      <c r="AV14" s="248">
        <v>0.6</v>
      </c>
      <c r="AW14" s="75">
        <v>16691833</v>
      </c>
      <c r="AX14" s="1145">
        <v>9.8000000000000007</v>
      </c>
      <c r="AY14" s="74">
        <v>6985712</v>
      </c>
      <c r="AZ14" s="73">
        <v>4.0999999999999996</v>
      </c>
      <c r="BA14" s="75">
        <v>6035396</v>
      </c>
      <c r="BB14" s="1143">
        <v>3.6</v>
      </c>
      <c r="BC14" s="75">
        <v>9213739</v>
      </c>
      <c r="BD14" s="1143">
        <v>5.4</v>
      </c>
      <c r="BE14" s="119">
        <v>169917761</v>
      </c>
      <c r="BF14" s="1158">
        <v>100</v>
      </c>
      <c r="BG14" s="297"/>
    </row>
    <row r="15" spans="1:59" s="287" customFormat="1" ht="15.75" customHeight="1">
      <c r="A15" s="1647" t="s">
        <v>713</v>
      </c>
      <c r="B15" s="694">
        <v>42209656</v>
      </c>
      <c r="C15" s="1651">
        <v>34</v>
      </c>
      <c r="D15" s="1663">
        <v>763826</v>
      </c>
      <c r="E15" s="1652">
        <v>0.6</v>
      </c>
      <c r="F15" s="1664">
        <v>12899</v>
      </c>
      <c r="G15" s="1652">
        <v>0</v>
      </c>
      <c r="H15" s="1664">
        <v>245542</v>
      </c>
      <c r="I15" s="1652">
        <v>0.2</v>
      </c>
      <c r="J15" s="1664">
        <v>274574</v>
      </c>
      <c r="K15" s="1665">
        <v>0.2</v>
      </c>
      <c r="L15" s="694">
        <v>7026920</v>
      </c>
      <c r="M15" s="1652">
        <v>5.7</v>
      </c>
      <c r="N15" s="1664">
        <v>69638</v>
      </c>
      <c r="O15" s="1652">
        <v>0</v>
      </c>
      <c r="P15" s="1666">
        <v>0</v>
      </c>
      <c r="Q15" s="1652">
        <v>0</v>
      </c>
      <c r="R15" s="1666">
        <v>5303</v>
      </c>
      <c r="S15" s="1652">
        <v>0</v>
      </c>
      <c r="T15" s="1657">
        <v>79646</v>
      </c>
      <c r="U15" s="1653">
        <v>0.1</v>
      </c>
      <c r="V15" s="1657">
        <v>968802</v>
      </c>
      <c r="W15" s="1656">
        <v>0.8</v>
      </c>
      <c r="X15" s="1659">
        <v>328027</v>
      </c>
      <c r="Y15" s="1653">
        <v>0.3</v>
      </c>
      <c r="Z15" s="1661">
        <v>11360131</v>
      </c>
      <c r="AA15" s="1653">
        <v>9.1</v>
      </c>
      <c r="AB15" s="1657">
        <v>10654169</v>
      </c>
      <c r="AC15" s="1660">
        <v>702639</v>
      </c>
      <c r="AD15" s="1664">
        <v>3323</v>
      </c>
      <c r="AE15" s="1663">
        <v>32464</v>
      </c>
      <c r="AF15" s="1652">
        <v>0</v>
      </c>
      <c r="AG15" s="1664">
        <v>1890304</v>
      </c>
      <c r="AH15" s="1665">
        <v>1.5</v>
      </c>
      <c r="AI15" s="1659">
        <v>1209522</v>
      </c>
      <c r="AJ15" s="1653">
        <v>1</v>
      </c>
      <c r="AK15" s="1660">
        <v>1149559</v>
      </c>
      <c r="AL15" s="1652">
        <v>0.9</v>
      </c>
      <c r="AM15" s="1664">
        <v>28032385</v>
      </c>
      <c r="AN15" s="1667">
        <v>22.6</v>
      </c>
      <c r="AO15" s="1668">
        <v>300</v>
      </c>
      <c r="AP15" s="1669">
        <v>0</v>
      </c>
      <c r="AQ15" s="698">
        <v>8526927</v>
      </c>
      <c r="AR15" s="1670">
        <v>6.9</v>
      </c>
      <c r="AS15" s="1671">
        <v>107011</v>
      </c>
      <c r="AT15" s="1670">
        <v>0.1</v>
      </c>
      <c r="AU15" s="1668">
        <v>485418</v>
      </c>
      <c r="AV15" s="1670">
        <v>0.4</v>
      </c>
      <c r="AW15" s="1668">
        <v>3426539</v>
      </c>
      <c r="AX15" s="1669">
        <v>2.8</v>
      </c>
      <c r="AY15" s="694">
        <v>5226157</v>
      </c>
      <c r="AZ15" s="1652">
        <v>4.2</v>
      </c>
      <c r="BA15" s="1664">
        <v>3199561</v>
      </c>
      <c r="BB15" s="1652">
        <v>2.5</v>
      </c>
      <c r="BC15" s="1664">
        <v>7519600</v>
      </c>
      <c r="BD15" s="1672">
        <v>6.1</v>
      </c>
      <c r="BE15" s="1662">
        <v>124150711</v>
      </c>
      <c r="BF15" s="1665">
        <v>100</v>
      </c>
      <c r="BG15" s="297"/>
    </row>
    <row r="16" spans="1:59" s="287" customFormat="1" ht="15.75" customHeight="1">
      <c r="A16" s="321" t="s">
        <v>151</v>
      </c>
      <c r="B16" s="101">
        <v>94740090</v>
      </c>
      <c r="C16" s="102">
        <v>39.299999999999997</v>
      </c>
      <c r="D16" s="103">
        <v>1350358</v>
      </c>
      <c r="E16" s="102">
        <v>0.6</v>
      </c>
      <c r="F16" s="103">
        <v>21089</v>
      </c>
      <c r="G16" s="102">
        <v>0</v>
      </c>
      <c r="H16" s="103">
        <v>489536</v>
      </c>
      <c r="I16" s="102">
        <v>0.2</v>
      </c>
      <c r="J16" s="103">
        <v>566875</v>
      </c>
      <c r="K16" s="1158">
        <v>0.2</v>
      </c>
      <c r="L16" s="101">
        <v>13517863</v>
      </c>
      <c r="M16" s="102">
        <v>5.6</v>
      </c>
      <c r="N16" s="103">
        <v>121642</v>
      </c>
      <c r="O16" s="102">
        <v>0.1</v>
      </c>
      <c r="P16" s="1193" t="s">
        <v>307</v>
      </c>
      <c r="Q16" s="102" t="s">
        <v>307</v>
      </c>
      <c r="R16" s="1193">
        <v>10539</v>
      </c>
      <c r="S16" s="102">
        <v>0</v>
      </c>
      <c r="T16" s="99">
        <v>164658</v>
      </c>
      <c r="U16" s="97">
        <v>0.1</v>
      </c>
      <c r="V16" s="99">
        <v>1310177</v>
      </c>
      <c r="W16" s="1231">
        <v>0.5</v>
      </c>
      <c r="X16" s="98">
        <v>566156</v>
      </c>
      <c r="Y16" s="97">
        <v>0.2</v>
      </c>
      <c r="Z16" s="100">
        <v>3059770</v>
      </c>
      <c r="AA16" s="97">
        <v>1.3</v>
      </c>
      <c r="AB16" s="100">
        <v>1746021</v>
      </c>
      <c r="AC16" s="100">
        <v>1303923</v>
      </c>
      <c r="AD16" s="99">
        <v>9826</v>
      </c>
      <c r="AE16" s="99">
        <v>63952</v>
      </c>
      <c r="AF16" s="97">
        <v>0</v>
      </c>
      <c r="AG16" s="99">
        <v>1711112</v>
      </c>
      <c r="AH16" s="1231">
        <v>0.7</v>
      </c>
      <c r="AI16" s="101">
        <v>1431974</v>
      </c>
      <c r="AJ16" s="102">
        <v>0.6</v>
      </c>
      <c r="AK16" s="103">
        <v>1533198</v>
      </c>
      <c r="AL16" s="102">
        <v>0.6</v>
      </c>
      <c r="AM16" s="103">
        <v>53243428</v>
      </c>
      <c r="AN16" s="1157">
        <v>22.1</v>
      </c>
      <c r="AO16" s="112">
        <v>137725</v>
      </c>
      <c r="AP16" s="1170">
        <v>0.1</v>
      </c>
      <c r="AQ16" s="113">
        <v>15918214</v>
      </c>
      <c r="AR16" s="114">
        <v>6.6</v>
      </c>
      <c r="AS16" s="255">
        <v>591648</v>
      </c>
      <c r="AT16" s="114">
        <v>0.3</v>
      </c>
      <c r="AU16" s="112">
        <v>556425</v>
      </c>
      <c r="AV16" s="114">
        <v>0.2</v>
      </c>
      <c r="AW16" s="112">
        <v>6553820</v>
      </c>
      <c r="AX16" s="1170">
        <v>2.7</v>
      </c>
      <c r="AY16" s="101">
        <v>5564761</v>
      </c>
      <c r="AZ16" s="102">
        <v>2.2999999999999998</v>
      </c>
      <c r="BA16" s="103">
        <v>24254156</v>
      </c>
      <c r="BB16" s="102">
        <v>10.1</v>
      </c>
      <c r="BC16" s="103">
        <v>13554300</v>
      </c>
      <c r="BD16" s="1236">
        <v>5.6</v>
      </c>
      <c r="BE16" s="119">
        <v>241033466</v>
      </c>
      <c r="BF16" s="1158">
        <v>100</v>
      </c>
      <c r="BG16" s="297"/>
    </row>
    <row r="17" spans="1:59" s="287" customFormat="1" ht="15.75" customHeight="1">
      <c r="A17" s="212" t="s">
        <v>152</v>
      </c>
      <c r="B17" s="469">
        <v>54776883</v>
      </c>
      <c r="C17" s="522">
        <v>35.1</v>
      </c>
      <c r="D17" s="470">
        <v>1317491</v>
      </c>
      <c r="E17" s="522">
        <v>0.8</v>
      </c>
      <c r="F17" s="470">
        <v>15729</v>
      </c>
      <c r="G17" s="522">
        <v>0</v>
      </c>
      <c r="H17" s="470">
        <v>294402</v>
      </c>
      <c r="I17" s="522">
        <v>0.2</v>
      </c>
      <c r="J17" s="470">
        <v>372605</v>
      </c>
      <c r="K17" s="1112">
        <v>0.2</v>
      </c>
      <c r="L17" s="469">
        <v>8708924</v>
      </c>
      <c r="M17" s="522">
        <v>5.6</v>
      </c>
      <c r="N17" s="470">
        <v>22567</v>
      </c>
      <c r="O17" s="522">
        <v>0</v>
      </c>
      <c r="P17" s="1182" t="s">
        <v>307</v>
      </c>
      <c r="Q17" s="522" t="s">
        <v>307</v>
      </c>
      <c r="R17" s="1182">
        <v>9865</v>
      </c>
      <c r="S17" s="522">
        <v>0</v>
      </c>
      <c r="T17" s="523">
        <v>185239</v>
      </c>
      <c r="U17" s="524">
        <v>0.1</v>
      </c>
      <c r="V17" s="523">
        <v>989352</v>
      </c>
      <c r="W17" s="1237">
        <v>0.6</v>
      </c>
      <c r="X17" s="479">
        <v>403381</v>
      </c>
      <c r="Y17" s="524">
        <v>0.3</v>
      </c>
      <c r="Z17" s="525">
        <v>15486010</v>
      </c>
      <c r="AA17" s="524">
        <v>9.9</v>
      </c>
      <c r="AB17" s="525">
        <v>14452877</v>
      </c>
      <c r="AC17" s="525">
        <v>1033133</v>
      </c>
      <c r="AD17" s="523">
        <v>0</v>
      </c>
      <c r="AE17" s="523">
        <v>69621</v>
      </c>
      <c r="AF17" s="524">
        <v>0.1</v>
      </c>
      <c r="AG17" s="523">
        <v>338285</v>
      </c>
      <c r="AH17" s="1237">
        <v>0.2</v>
      </c>
      <c r="AI17" s="469">
        <v>2081903</v>
      </c>
      <c r="AJ17" s="522">
        <v>1.3</v>
      </c>
      <c r="AK17" s="470">
        <v>646738</v>
      </c>
      <c r="AL17" s="522">
        <v>0.4</v>
      </c>
      <c r="AM17" s="470">
        <v>31058703</v>
      </c>
      <c r="AN17" s="1238">
        <v>19.899999999999999</v>
      </c>
      <c r="AO17" s="526" t="s">
        <v>307</v>
      </c>
      <c r="AP17" s="1239" t="s">
        <v>307</v>
      </c>
      <c r="AQ17" s="527">
        <v>10941677</v>
      </c>
      <c r="AR17" s="528">
        <v>7</v>
      </c>
      <c r="AS17" s="529">
        <v>726075</v>
      </c>
      <c r="AT17" s="528">
        <v>0.5</v>
      </c>
      <c r="AU17" s="526">
        <v>908210</v>
      </c>
      <c r="AV17" s="528">
        <v>0.6</v>
      </c>
      <c r="AW17" s="526">
        <v>4533030</v>
      </c>
      <c r="AX17" s="1239">
        <v>2.9</v>
      </c>
      <c r="AY17" s="469">
        <v>2802728</v>
      </c>
      <c r="AZ17" s="522">
        <v>1.8</v>
      </c>
      <c r="BA17" s="470">
        <v>10930263</v>
      </c>
      <c r="BB17" s="522">
        <v>7</v>
      </c>
      <c r="BC17" s="470">
        <v>8654300</v>
      </c>
      <c r="BD17" s="1240">
        <v>5.5</v>
      </c>
      <c r="BE17" s="684">
        <v>156273981</v>
      </c>
      <c r="BF17" s="1112">
        <v>100</v>
      </c>
      <c r="BG17" s="297"/>
    </row>
    <row r="18" spans="1:59" s="287" customFormat="1" ht="15.75" customHeight="1">
      <c r="A18" s="321" t="s">
        <v>153</v>
      </c>
      <c r="B18" s="74">
        <v>65312207</v>
      </c>
      <c r="C18" s="73">
        <v>35.200000000000003</v>
      </c>
      <c r="D18" s="75">
        <v>1313160</v>
      </c>
      <c r="E18" s="73">
        <v>0.7</v>
      </c>
      <c r="F18" s="75">
        <v>17854</v>
      </c>
      <c r="G18" s="73">
        <v>0</v>
      </c>
      <c r="H18" s="75">
        <v>334585</v>
      </c>
      <c r="I18" s="73">
        <v>0.2</v>
      </c>
      <c r="J18" s="75">
        <v>423878</v>
      </c>
      <c r="K18" s="1145">
        <v>0.2</v>
      </c>
      <c r="L18" s="74">
        <v>9649505</v>
      </c>
      <c r="M18" s="73">
        <v>5.2</v>
      </c>
      <c r="N18" s="75">
        <v>100642</v>
      </c>
      <c r="O18" s="73">
        <v>0.1</v>
      </c>
      <c r="P18" s="1196" t="s">
        <v>307</v>
      </c>
      <c r="Q18" s="73" t="s">
        <v>307</v>
      </c>
      <c r="R18" s="1196">
        <v>9869</v>
      </c>
      <c r="S18" s="73">
        <v>0</v>
      </c>
      <c r="T18" s="76">
        <v>185308</v>
      </c>
      <c r="U18" s="71">
        <v>0.1</v>
      </c>
      <c r="V18" s="76">
        <v>1052680</v>
      </c>
      <c r="W18" s="1233">
        <v>0.6</v>
      </c>
      <c r="X18" s="72">
        <v>463854</v>
      </c>
      <c r="Y18" s="71">
        <v>0.3</v>
      </c>
      <c r="Z18" s="77">
        <v>15265591</v>
      </c>
      <c r="AA18" s="71">
        <v>8.1999999999999993</v>
      </c>
      <c r="AB18" s="77">
        <v>13131278</v>
      </c>
      <c r="AC18" s="77">
        <v>2134033</v>
      </c>
      <c r="AD18" s="76">
        <v>280</v>
      </c>
      <c r="AE18" s="76">
        <v>71082</v>
      </c>
      <c r="AF18" s="71">
        <v>0</v>
      </c>
      <c r="AG18" s="76">
        <v>389514</v>
      </c>
      <c r="AH18" s="1233">
        <v>0.2</v>
      </c>
      <c r="AI18" s="74">
        <v>1668058</v>
      </c>
      <c r="AJ18" s="73">
        <v>0.9</v>
      </c>
      <c r="AK18" s="75">
        <v>882935</v>
      </c>
      <c r="AL18" s="73">
        <v>0.5</v>
      </c>
      <c r="AM18" s="75">
        <v>33399942</v>
      </c>
      <c r="AN18" s="1143">
        <v>18</v>
      </c>
      <c r="AO18" s="176">
        <v>26279</v>
      </c>
      <c r="AP18" s="1168">
        <v>0</v>
      </c>
      <c r="AQ18" s="247">
        <v>11638024</v>
      </c>
      <c r="AR18" s="248">
        <v>6.3</v>
      </c>
      <c r="AS18" s="254">
        <v>298992</v>
      </c>
      <c r="AT18" s="248">
        <v>0.2</v>
      </c>
      <c r="AU18" s="176">
        <v>398471</v>
      </c>
      <c r="AV18" s="248">
        <v>0.2</v>
      </c>
      <c r="AW18" s="176">
        <v>7072724</v>
      </c>
      <c r="AX18" s="1168">
        <v>3.8</v>
      </c>
      <c r="AY18" s="74">
        <v>3135462</v>
      </c>
      <c r="AZ18" s="73">
        <v>1.7</v>
      </c>
      <c r="BA18" s="75">
        <v>17574511</v>
      </c>
      <c r="BB18" s="73">
        <v>9.5</v>
      </c>
      <c r="BC18" s="75">
        <v>14606200</v>
      </c>
      <c r="BD18" s="1241">
        <v>7.9</v>
      </c>
      <c r="BE18" s="177">
        <v>185291327</v>
      </c>
      <c r="BF18" s="1145">
        <v>100</v>
      </c>
      <c r="BG18" s="297"/>
    </row>
    <row r="19" spans="1:59" s="287" customFormat="1" ht="15.75" customHeight="1">
      <c r="A19" s="212" t="s">
        <v>154</v>
      </c>
      <c r="B19" s="220">
        <v>58678867</v>
      </c>
      <c r="C19" s="1441">
        <v>44.3</v>
      </c>
      <c r="D19" s="1364">
        <v>763768</v>
      </c>
      <c r="E19" s="1441">
        <v>0.6</v>
      </c>
      <c r="F19" s="1364">
        <v>18799</v>
      </c>
      <c r="G19" s="1441">
        <v>0</v>
      </c>
      <c r="H19" s="1364">
        <v>344106</v>
      </c>
      <c r="I19" s="1441">
        <v>0.3</v>
      </c>
      <c r="J19" s="1364">
        <v>400530</v>
      </c>
      <c r="K19" s="1441">
        <v>0.3</v>
      </c>
      <c r="L19" s="220">
        <v>8301889</v>
      </c>
      <c r="M19" s="1441">
        <v>6.3</v>
      </c>
      <c r="N19" s="1364">
        <v>56023</v>
      </c>
      <c r="O19" s="1441">
        <v>0</v>
      </c>
      <c r="P19" s="1365">
        <v>0</v>
      </c>
      <c r="Q19" s="1441">
        <v>0</v>
      </c>
      <c r="R19" s="1365">
        <v>7775</v>
      </c>
      <c r="S19" s="1441">
        <v>0</v>
      </c>
      <c r="T19" s="1472">
        <v>137464</v>
      </c>
      <c r="U19" s="1441">
        <v>0.1</v>
      </c>
      <c r="V19" s="1472">
        <v>663240</v>
      </c>
      <c r="W19" s="1441">
        <v>0.5</v>
      </c>
      <c r="X19" s="215">
        <v>432335</v>
      </c>
      <c r="Y19" s="1441">
        <v>0.3</v>
      </c>
      <c r="Z19" s="222">
        <v>3276478</v>
      </c>
      <c r="AA19" s="1441">
        <v>2.5</v>
      </c>
      <c r="AB19" s="222">
        <v>2936597</v>
      </c>
      <c r="AC19" s="222">
        <v>339618</v>
      </c>
      <c r="AD19" s="1472">
        <v>263</v>
      </c>
      <c r="AE19" s="1472">
        <v>36794</v>
      </c>
      <c r="AF19" s="1441">
        <v>0</v>
      </c>
      <c r="AG19" s="1472">
        <v>604141</v>
      </c>
      <c r="AH19" s="1441">
        <v>0.4</v>
      </c>
      <c r="AI19" s="220">
        <v>1556275</v>
      </c>
      <c r="AJ19" s="1441">
        <v>1.2</v>
      </c>
      <c r="AK19" s="1364">
        <v>631760</v>
      </c>
      <c r="AL19" s="1441">
        <v>0.5</v>
      </c>
      <c r="AM19" s="1364">
        <v>28150560</v>
      </c>
      <c r="AN19" s="1441">
        <v>21.3</v>
      </c>
      <c r="AO19" s="1473">
        <v>0</v>
      </c>
      <c r="AP19" s="1441">
        <v>0</v>
      </c>
      <c r="AQ19" s="251">
        <v>8712958</v>
      </c>
      <c r="AR19" s="1441">
        <v>6.6</v>
      </c>
      <c r="AS19" s="253">
        <v>512300</v>
      </c>
      <c r="AT19" s="1441">
        <v>0.4</v>
      </c>
      <c r="AU19" s="1473">
        <v>680438</v>
      </c>
      <c r="AV19" s="1441">
        <v>0.5</v>
      </c>
      <c r="AW19" s="1473">
        <v>191329</v>
      </c>
      <c r="AX19" s="1441">
        <v>0.1</v>
      </c>
      <c r="AY19" s="220">
        <v>8820115</v>
      </c>
      <c r="AZ19" s="1441">
        <v>6.7</v>
      </c>
      <c r="BA19" s="1364">
        <v>3123222</v>
      </c>
      <c r="BB19" s="1441">
        <v>2.4</v>
      </c>
      <c r="BC19" s="1364">
        <v>6195710</v>
      </c>
      <c r="BD19" s="1688">
        <v>4.7</v>
      </c>
      <c r="BE19" s="232">
        <v>132296876</v>
      </c>
      <c r="BF19" s="1407">
        <v>100</v>
      </c>
      <c r="BG19" s="297"/>
    </row>
    <row r="20" spans="1:59" s="287" customFormat="1" ht="15.75" customHeight="1">
      <c r="A20" s="321" t="s">
        <v>220</v>
      </c>
      <c r="B20" s="74">
        <v>102540591</v>
      </c>
      <c r="C20" s="1350">
        <v>43.3</v>
      </c>
      <c r="D20" s="1358">
        <v>995426</v>
      </c>
      <c r="E20" s="1350">
        <v>0.4</v>
      </c>
      <c r="F20" s="1358">
        <v>34840</v>
      </c>
      <c r="G20" s="1350">
        <v>0</v>
      </c>
      <c r="H20" s="1358">
        <v>640256</v>
      </c>
      <c r="I20" s="1350">
        <v>0.3</v>
      </c>
      <c r="J20" s="1358">
        <v>746597</v>
      </c>
      <c r="K20" s="1359">
        <v>0.3</v>
      </c>
      <c r="L20" s="74">
        <v>13219906</v>
      </c>
      <c r="M20" s="1350">
        <v>5.6</v>
      </c>
      <c r="N20" s="1358">
        <v>8222</v>
      </c>
      <c r="O20" s="1350">
        <v>0</v>
      </c>
      <c r="P20" s="1351" t="s">
        <v>307</v>
      </c>
      <c r="Q20" s="1350" t="s">
        <v>307</v>
      </c>
      <c r="R20" s="1351">
        <v>10004</v>
      </c>
      <c r="S20" s="1350">
        <v>0</v>
      </c>
      <c r="T20" s="1529">
        <v>176877</v>
      </c>
      <c r="U20" s="1580">
        <v>0.1</v>
      </c>
      <c r="V20" s="1529">
        <v>871812</v>
      </c>
      <c r="W20" s="1582">
        <v>0.4</v>
      </c>
      <c r="X20" s="72">
        <v>777718</v>
      </c>
      <c r="Y20" s="1580">
        <v>0.3</v>
      </c>
      <c r="Z20" s="77">
        <v>6485846</v>
      </c>
      <c r="AA20" s="1580">
        <v>2.7</v>
      </c>
      <c r="AB20" s="77">
        <v>5657406</v>
      </c>
      <c r="AC20" s="77">
        <v>828225</v>
      </c>
      <c r="AD20" s="1529">
        <v>215</v>
      </c>
      <c r="AE20" s="1529">
        <v>53176</v>
      </c>
      <c r="AF20" s="1580">
        <v>0</v>
      </c>
      <c r="AG20" s="1529">
        <v>1159710</v>
      </c>
      <c r="AH20" s="1582">
        <v>0.5</v>
      </c>
      <c r="AI20" s="74">
        <v>3654734</v>
      </c>
      <c r="AJ20" s="1350">
        <v>1.5</v>
      </c>
      <c r="AK20" s="1358">
        <v>1355593</v>
      </c>
      <c r="AL20" s="1350">
        <v>0.6</v>
      </c>
      <c r="AM20" s="1358">
        <v>56663614</v>
      </c>
      <c r="AN20" s="1352">
        <v>24</v>
      </c>
      <c r="AO20" s="1353" t="s">
        <v>307</v>
      </c>
      <c r="AP20" s="1586" t="s">
        <v>307</v>
      </c>
      <c r="AQ20" s="247">
        <v>13631356</v>
      </c>
      <c r="AR20" s="1357">
        <v>5.8</v>
      </c>
      <c r="AS20" s="254">
        <v>907924</v>
      </c>
      <c r="AT20" s="1357">
        <v>0.4</v>
      </c>
      <c r="AU20" s="1353">
        <v>100982</v>
      </c>
      <c r="AV20" s="1357">
        <v>0</v>
      </c>
      <c r="AW20" s="1353">
        <v>4499216</v>
      </c>
      <c r="AX20" s="1586">
        <v>1.9</v>
      </c>
      <c r="AY20" s="74">
        <v>9768081</v>
      </c>
      <c r="AZ20" s="1350">
        <v>4.0999999999999996</v>
      </c>
      <c r="BA20" s="1358">
        <v>5320444</v>
      </c>
      <c r="BB20" s="1350">
        <v>2.2999999999999998</v>
      </c>
      <c r="BC20" s="1358">
        <v>12995569</v>
      </c>
      <c r="BD20" s="1694">
        <v>5.5</v>
      </c>
      <c r="BE20" s="177">
        <v>236618494</v>
      </c>
      <c r="BF20" s="1359">
        <v>100</v>
      </c>
      <c r="BG20" s="297"/>
    </row>
    <row r="21" spans="1:59" s="287" customFormat="1" ht="15.75" customHeight="1">
      <c r="A21" s="212" t="s">
        <v>156</v>
      </c>
      <c r="B21" s="135">
        <v>51766515</v>
      </c>
      <c r="C21" s="1432">
        <v>37.9</v>
      </c>
      <c r="D21" s="1443">
        <v>758474</v>
      </c>
      <c r="E21" s="1432">
        <v>0.6</v>
      </c>
      <c r="F21" s="1443">
        <v>18785</v>
      </c>
      <c r="G21" s="1432">
        <v>0</v>
      </c>
      <c r="H21" s="1443">
        <v>344497</v>
      </c>
      <c r="I21" s="1432">
        <v>0.3</v>
      </c>
      <c r="J21" s="1443">
        <v>401328</v>
      </c>
      <c r="K21" s="1433">
        <v>0.3</v>
      </c>
      <c r="L21" s="135">
        <v>7713986</v>
      </c>
      <c r="M21" s="1432">
        <v>5.6</v>
      </c>
      <c r="N21" s="1443" t="s">
        <v>307</v>
      </c>
      <c r="O21" s="1432" t="s">
        <v>307</v>
      </c>
      <c r="P21" s="1445" t="s">
        <v>307</v>
      </c>
      <c r="Q21" s="1432" t="s">
        <v>307</v>
      </c>
      <c r="R21" s="1445">
        <v>7768</v>
      </c>
      <c r="S21" s="1432">
        <v>0</v>
      </c>
      <c r="T21" s="1439">
        <v>137336</v>
      </c>
      <c r="U21" s="1438">
        <v>0.1</v>
      </c>
      <c r="V21" s="1439">
        <v>547077</v>
      </c>
      <c r="W21" s="1450">
        <v>0.4</v>
      </c>
      <c r="X21" s="129">
        <v>465771</v>
      </c>
      <c r="Y21" s="1438">
        <v>0.3</v>
      </c>
      <c r="Z21" s="139">
        <v>7151910</v>
      </c>
      <c r="AA21" s="1438">
        <v>5.2</v>
      </c>
      <c r="AB21" s="139">
        <v>6695670</v>
      </c>
      <c r="AC21" s="139">
        <v>456161</v>
      </c>
      <c r="AD21" s="1439">
        <v>79</v>
      </c>
      <c r="AE21" s="1439">
        <v>34617</v>
      </c>
      <c r="AF21" s="1438">
        <v>0</v>
      </c>
      <c r="AG21" s="1439">
        <v>537050</v>
      </c>
      <c r="AH21" s="1450">
        <v>0.4</v>
      </c>
      <c r="AI21" s="135">
        <v>1308443</v>
      </c>
      <c r="AJ21" s="1432">
        <v>1</v>
      </c>
      <c r="AK21" s="1443">
        <v>261357</v>
      </c>
      <c r="AL21" s="1432">
        <v>0.2</v>
      </c>
      <c r="AM21" s="1443">
        <v>27896425</v>
      </c>
      <c r="AN21" s="1430">
        <v>20.399999999999999</v>
      </c>
      <c r="AO21" s="1695" t="s">
        <v>307</v>
      </c>
      <c r="AP21" s="1696" t="s">
        <v>307</v>
      </c>
      <c r="AQ21" s="246">
        <v>8321669</v>
      </c>
      <c r="AR21" s="1697">
        <v>6.1</v>
      </c>
      <c r="AS21" s="148">
        <v>97097</v>
      </c>
      <c r="AT21" s="1697">
        <v>0.1</v>
      </c>
      <c r="AU21" s="1695">
        <v>79600</v>
      </c>
      <c r="AV21" s="1697">
        <v>0.1</v>
      </c>
      <c r="AW21" s="1695">
        <v>8855116</v>
      </c>
      <c r="AX21" s="1696">
        <v>6.5</v>
      </c>
      <c r="AY21" s="135">
        <v>9992993</v>
      </c>
      <c r="AZ21" s="1432">
        <v>7.3</v>
      </c>
      <c r="BA21" s="1443">
        <v>3061285</v>
      </c>
      <c r="BB21" s="1432">
        <v>2.2000000000000002</v>
      </c>
      <c r="BC21" s="1443">
        <v>6831100</v>
      </c>
      <c r="BD21" s="1451">
        <v>5</v>
      </c>
      <c r="BE21" s="165">
        <v>136620199</v>
      </c>
      <c r="BF21" s="1433">
        <v>100</v>
      </c>
      <c r="BG21" s="300"/>
    </row>
    <row r="22" spans="1:59" s="287" customFormat="1" ht="15.75" customHeight="1">
      <c r="A22" s="321" t="s">
        <v>157</v>
      </c>
      <c r="B22" s="101">
        <v>107475819</v>
      </c>
      <c r="C22" s="1712">
        <v>45.2</v>
      </c>
      <c r="D22" s="1708">
        <v>1096019</v>
      </c>
      <c r="E22" s="1712">
        <v>0.5</v>
      </c>
      <c r="F22" s="1708">
        <v>56848</v>
      </c>
      <c r="G22" s="1712">
        <v>0</v>
      </c>
      <c r="H22" s="1708">
        <v>806683</v>
      </c>
      <c r="I22" s="1712">
        <v>0.3</v>
      </c>
      <c r="J22" s="1708">
        <v>967064</v>
      </c>
      <c r="K22" s="1711">
        <v>0.4</v>
      </c>
      <c r="L22" s="101">
        <v>14992590</v>
      </c>
      <c r="M22" s="1712">
        <v>6.3</v>
      </c>
      <c r="N22" s="1708">
        <v>3340</v>
      </c>
      <c r="O22" s="1712">
        <v>0</v>
      </c>
      <c r="P22" s="1736">
        <v>0</v>
      </c>
      <c r="Q22" s="1712">
        <v>0</v>
      </c>
      <c r="R22" s="1736">
        <v>12104</v>
      </c>
      <c r="S22" s="1712">
        <v>0</v>
      </c>
      <c r="T22" s="1754">
        <v>172279</v>
      </c>
      <c r="U22" s="1749">
        <v>0.1</v>
      </c>
      <c r="V22" s="1754">
        <v>1106026</v>
      </c>
      <c r="W22" s="1750">
        <v>0.5</v>
      </c>
      <c r="X22" s="98">
        <v>751422</v>
      </c>
      <c r="Y22" s="1749">
        <v>0.3</v>
      </c>
      <c r="Z22" s="100">
        <v>8731592</v>
      </c>
      <c r="AA22" s="1749">
        <v>3.7</v>
      </c>
      <c r="AB22" s="100">
        <v>8205415</v>
      </c>
      <c r="AC22" s="100">
        <v>520396</v>
      </c>
      <c r="AD22" s="1754">
        <v>5781</v>
      </c>
      <c r="AE22" s="1754">
        <v>52313</v>
      </c>
      <c r="AF22" s="1749">
        <v>0</v>
      </c>
      <c r="AG22" s="1754">
        <v>1529833</v>
      </c>
      <c r="AH22" s="1750">
        <v>0.6</v>
      </c>
      <c r="AI22" s="101">
        <v>3036699</v>
      </c>
      <c r="AJ22" s="1712">
        <v>1.3</v>
      </c>
      <c r="AK22" s="1708">
        <v>1439229</v>
      </c>
      <c r="AL22" s="1712">
        <v>0.6</v>
      </c>
      <c r="AM22" s="1708">
        <v>51619601</v>
      </c>
      <c r="AN22" s="1709">
        <v>21.7</v>
      </c>
      <c r="AO22" s="1755">
        <v>203853</v>
      </c>
      <c r="AP22" s="1756">
        <v>0.1</v>
      </c>
      <c r="AQ22" s="113">
        <v>15394613</v>
      </c>
      <c r="AR22" s="1757">
        <v>6.5</v>
      </c>
      <c r="AS22" s="255">
        <v>477091</v>
      </c>
      <c r="AT22" s="1757">
        <v>0.2</v>
      </c>
      <c r="AU22" s="1755">
        <v>1351097</v>
      </c>
      <c r="AV22" s="1757">
        <v>0.6</v>
      </c>
      <c r="AW22" s="1755">
        <v>7026043</v>
      </c>
      <c r="AX22" s="1756">
        <v>2.9</v>
      </c>
      <c r="AY22" s="101">
        <v>1192448</v>
      </c>
      <c r="AZ22" s="1712">
        <v>0.5</v>
      </c>
      <c r="BA22" s="1708">
        <v>8393463</v>
      </c>
      <c r="BB22" s="1712">
        <v>3.5</v>
      </c>
      <c r="BC22" s="1708">
        <v>9935500</v>
      </c>
      <c r="BD22" s="1758">
        <v>4.2</v>
      </c>
      <c r="BE22" s="119">
        <v>237823569</v>
      </c>
      <c r="BF22" s="1711">
        <v>100</v>
      </c>
      <c r="BG22" s="297"/>
    </row>
    <row r="23" spans="1:59" s="287" customFormat="1" ht="15.75" customHeight="1">
      <c r="A23" s="212" t="s">
        <v>158</v>
      </c>
      <c r="B23" s="135">
        <v>72098313</v>
      </c>
      <c r="C23" s="1775">
        <v>45.4</v>
      </c>
      <c r="D23" s="1771">
        <v>876326</v>
      </c>
      <c r="E23" s="1775">
        <v>0.6</v>
      </c>
      <c r="F23" s="1771">
        <v>36734</v>
      </c>
      <c r="G23" s="1775">
        <v>0</v>
      </c>
      <c r="H23" s="1771">
        <v>521751</v>
      </c>
      <c r="I23" s="1775">
        <v>0.3</v>
      </c>
      <c r="J23" s="1771">
        <v>626279</v>
      </c>
      <c r="K23" s="1774">
        <v>0.4</v>
      </c>
      <c r="L23" s="135">
        <v>10221470</v>
      </c>
      <c r="M23" s="1775">
        <v>6.4</v>
      </c>
      <c r="N23" s="1809">
        <v>24644</v>
      </c>
      <c r="O23" s="1810">
        <v>0</v>
      </c>
      <c r="P23" s="1809">
        <v>0</v>
      </c>
      <c r="Q23" s="1810">
        <v>0</v>
      </c>
      <c r="R23" s="1809">
        <v>10083</v>
      </c>
      <c r="S23" s="1810">
        <v>0</v>
      </c>
      <c r="T23" s="1807">
        <v>143512</v>
      </c>
      <c r="U23" s="1804">
        <v>0.1</v>
      </c>
      <c r="V23" s="1807">
        <v>839399</v>
      </c>
      <c r="W23" s="1806">
        <v>0.5</v>
      </c>
      <c r="X23" s="129">
        <v>582802</v>
      </c>
      <c r="Y23" s="1804">
        <v>0.4</v>
      </c>
      <c r="Z23" s="139">
        <v>6777358</v>
      </c>
      <c r="AA23" s="1804">
        <v>4.3</v>
      </c>
      <c r="AB23" s="139">
        <v>6384492</v>
      </c>
      <c r="AC23" s="139">
        <v>386052</v>
      </c>
      <c r="AD23" s="1807">
        <v>6814</v>
      </c>
      <c r="AE23" s="1807">
        <v>41783</v>
      </c>
      <c r="AF23" s="1804">
        <v>0</v>
      </c>
      <c r="AG23" s="1807">
        <v>1221588</v>
      </c>
      <c r="AH23" s="1806">
        <v>0.8</v>
      </c>
      <c r="AI23" s="135">
        <v>1609004</v>
      </c>
      <c r="AJ23" s="1775">
        <v>1</v>
      </c>
      <c r="AK23" s="1771">
        <v>1078016</v>
      </c>
      <c r="AL23" s="1775">
        <v>0.7</v>
      </c>
      <c r="AM23" s="1771">
        <v>35240703</v>
      </c>
      <c r="AN23" s="1772">
        <v>22.2</v>
      </c>
      <c r="AO23" s="1809">
        <v>151729</v>
      </c>
      <c r="AP23" s="1811">
        <v>0.1</v>
      </c>
      <c r="AQ23" s="246">
        <v>11392544</v>
      </c>
      <c r="AR23" s="1812">
        <v>7.2</v>
      </c>
      <c r="AS23" s="148">
        <v>220344</v>
      </c>
      <c r="AT23" s="1812">
        <v>0.1</v>
      </c>
      <c r="AU23" s="1813">
        <v>389437</v>
      </c>
      <c r="AV23" s="1812">
        <v>0.2</v>
      </c>
      <c r="AW23" s="1813">
        <v>401632</v>
      </c>
      <c r="AX23" s="1814">
        <v>0.3</v>
      </c>
      <c r="AY23" s="135">
        <v>5684199</v>
      </c>
      <c r="AZ23" s="1775">
        <v>3.6</v>
      </c>
      <c r="BA23" s="1771">
        <v>2957933</v>
      </c>
      <c r="BB23" s="1775">
        <v>1.9</v>
      </c>
      <c r="BC23" s="1771">
        <v>5587200</v>
      </c>
      <c r="BD23" s="1815">
        <v>3.5</v>
      </c>
      <c r="BE23" s="165">
        <v>158734783</v>
      </c>
      <c r="BF23" s="1774">
        <v>100</v>
      </c>
      <c r="BG23" s="297"/>
    </row>
    <row r="24" spans="1:59" s="287" customFormat="1" ht="15.75" customHeight="1">
      <c r="A24" s="321" t="s">
        <v>159</v>
      </c>
      <c r="B24" s="101">
        <v>95145918</v>
      </c>
      <c r="C24" s="1345">
        <v>40.200000000000003</v>
      </c>
      <c r="D24" s="1346">
        <v>1069465</v>
      </c>
      <c r="E24" s="1345">
        <v>0.4</v>
      </c>
      <c r="F24" s="1346">
        <v>158968</v>
      </c>
      <c r="G24" s="1345">
        <v>0.1</v>
      </c>
      <c r="H24" s="1346">
        <v>846075</v>
      </c>
      <c r="I24" s="1345">
        <v>0.4</v>
      </c>
      <c r="J24" s="1346">
        <v>909638</v>
      </c>
      <c r="K24" s="1347">
        <v>0.4</v>
      </c>
      <c r="L24" s="101">
        <v>13852446</v>
      </c>
      <c r="M24" s="1345">
        <v>5.9</v>
      </c>
      <c r="N24" s="1346">
        <v>92110</v>
      </c>
      <c r="O24" s="1345">
        <v>0</v>
      </c>
      <c r="P24" s="1842" t="s">
        <v>307</v>
      </c>
      <c r="Q24" s="1345" t="s">
        <v>307</v>
      </c>
      <c r="R24" s="1348">
        <v>7916</v>
      </c>
      <c r="S24" s="1345">
        <v>0</v>
      </c>
      <c r="T24" s="1342">
        <v>296200</v>
      </c>
      <c r="U24" s="1339">
        <v>0.1</v>
      </c>
      <c r="V24" s="1342">
        <v>2521696</v>
      </c>
      <c r="W24" s="1341">
        <v>1.1000000000000001</v>
      </c>
      <c r="X24" s="98">
        <v>555320</v>
      </c>
      <c r="Y24" s="1339">
        <v>0.2</v>
      </c>
      <c r="Z24" s="100">
        <v>8806240</v>
      </c>
      <c r="AA24" s="1339">
        <v>3.7</v>
      </c>
      <c r="AB24" s="100">
        <v>8397336</v>
      </c>
      <c r="AC24" s="100">
        <v>408620</v>
      </c>
      <c r="AD24" s="1342">
        <v>284</v>
      </c>
      <c r="AE24" s="1342">
        <v>62775</v>
      </c>
      <c r="AF24" s="1339">
        <v>0</v>
      </c>
      <c r="AG24" s="1342">
        <v>625564</v>
      </c>
      <c r="AH24" s="1341">
        <v>0.3</v>
      </c>
      <c r="AI24" s="101">
        <v>1801833</v>
      </c>
      <c r="AJ24" s="1345">
        <v>0.8</v>
      </c>
      <c r="AK24" s="1346">
        <v>2261234</v>
      </c>
      <c r="AL24" s="1345">
        <v>1</v>
      </c>
      <c r="AM24" s="1346">
        <v>53969297</v>
      </c>
      <c r="AN24" s="1349">
        <v>22.8</v>
      </c>
      <c r="AO24" s="1843" t="s">
        <v>307</v>
      </c>
      <c r="AP24" s="1356" t="s">
        <v>307</v>
      </c>
      <c r="AQ24" s="113">
        <v>31839263</v>
      </c>
      <c r="AR24" s="1844">
        <v>13.5</v>
      </c>
      <c r="AS24" s="255">
        <v>1471838</v>
      </c>
      <c r="AT24" s="1844">
        <v>0.6</v>
      </c>
      <c r="AU24" s="1843">
        <v>225067</v>
      </c>
      <c r="AV24" s="1844">
        <v>0.1</v>
      </c>
      <c r="AW24" s="1843">
        <v>494707</v>
      </c>
      <c r="AX24" s="1356">
        <v>0.2</v>
      </c>
      <c r="AY24" s="101">
        <v>9288764</v>
      </c>
      <c r="AZ24" s="1345">
        <v>3.9</v>
      </c>
      <c r="BA24" s="1346">
        <v>2138623</v>
      </c>
      <c r="BB24" s="1345">
        <v>0.9</v>
      </c>
      <c r="BC24" s="1346">
        <v>7981200</v>
      </c>
      <c r="BD24" s="1845">
        <v>3.4</v>
      </c>
      <c r="BE24" s="119">
        <v>236422157</v>
      </c>
      <c r="BF24" s="1347">
        <v>100</v>
      </c>
      <c r="BG24" s="297"/>
    </row>
    <row r="25" spans="1:59" s="287" customFormat="1" ht="15.75" customHeight="1">
      <c r="A25" s="212" t="s">
        <v>160</v>
      </c>
      <c r="B25" s="220">
        <v>59273649</v>
      </c>
      <c r="C25" s="1460">
        <v>34.299999999999997</v>
      </c>
      <c r="D25" s="1364">
        <v>682542</v>
      </c>
      <c r="E25" s="1460">
        <v>0.4</v>
      </c>
      <c r="F25" s="1364">
        <v>18205</v>
      </c>
      <c r="G25" s="1460">
        <v>0</v>
      </c>
      <c r="H25" s="1364">
        <v>448836</v>
      </c>
      <c r="I25" s="1460">
        <v>0.3</v>
      </c>
      <c r="J25" s="1364">
        <v>496754</v>
      </c>
      <c r="K25" s="1460">
        <v>0.3</v>
      </c>
      <c r="L25" s="220">
        <v>8827542</v>
      </c>
      <c r="M25" s="1460">
        <v>5.0999999999999996</v>
      </c>
      <c r="N25" s="1364">
        <v>23133</v>
      </c>
      <c r="O25" s="1460">
        <v>0</v>
      </c>
      <c r="P25" s="1855" t="s">
        <v>307</v>
      </c>
      <c r="Q25" s="1855" t="s">
        <v>307</v>
      </c>
      <c r="R25" s="1365">
        <v>5303</v>
      </c>
      <c r="S25" s="1460">
        <v>0</v>
      </c>
      <c r="T25" s="1472">
        <v>164555</v>
      </c>
      <c r="U25" s="1460">
        <v>0.1</v>
      </c>
      <c r="V25" s="1472">
        <v>874306</v>
      </c>
      <c r="W25" s="1405">
        <v>0.5</v>
      </c>
      <c r="X25" s="215">
        <v>362036</v>
      </c>
      <c r="Y25" s="1460">
        <v>0.2</v>
      </c>
      <c r="Z25" s="222">
        <v>18950496</v>
      </c>
      <c r="AA25" s="1460">
        <v>11</v>
      </c>
      <c r="AB25" s="222">
        <v>17869997</v>
      </c>
      <c r="AC25" s="222">
        <v>1080499</v>
      </c>
      <c r="AD25" s="1472">
        <v>0</v>
      </c>
      <c r="AE25" s="1472">
        <v>42221</v>
      </c>
      <c r="AF25" s="1460">
        <v>0</v>
      </c>
      <c r="AG25" s="1472">
        <v>1013465</v>
      </c>
      <c r="AH25" s="1405">
        <v>0.6</v>
      </c>
      <c r="AI25" s="220">
        <v>3471315</v>
      </c>
      <c r="AJ25" s="1460">
        <v>2</v>
      </c>
      <c r="AK25" s="1364">
        <v>915366</v>
      </c>
      <c r="AL25" s="1460">
        <v>0.5</v>
      </c>
      <c r="AM25" s="1364">
        <v>36255015</v>
      </c>
      <c r="AN25" s="1460">
        <v>21</v>
      </c>
      <c r="AO25" s="1473">
        <v>2320571</v>
      </c>
      <c r="AP25" s="1405">
        <v>1.3</v>
      </c>
      <c r="AQ25" s="251">
        <v>10694814</v>
      </c>
      <c r="AR25" s="1460">
        <v>6.2</v>
      </c>
      <c r="AS25" s="253">
        <v>419417</v>
      </c>
      <c r="AT25" s="1460">
        <v>0.2</v>
      </c>
      <c r="AU25" s="1473">
        <v>660469</v>
      </c>
      <c r="AV25" s="1460">
        <v>0.4</v>
      </c>
      <c r="AW25" s="1473">
        <v>5536431</v>
      </c>
      <c r="AX25" s="1405">
        <v>3.2</v>
      </c>
      <c r="AY25" s="220">
        <v>4061636</v>
      </c>
      <c r="AZ25" s="1460">
        <v>2.2999999999999998</v>
      </c>
      <c r="BA25" s="1364">
        <v>5619309</v>
      </c>
      <c r="BB25" s="1460">
        <v>3.2</v>
      </c>
      <c r="BC25" s="1364">
        <v>11859600</v>
      </c>
      <c r="BD25" s="1856">
        <v>6.9</v>
      </c>
      <c r="BE25" s="232">
        <v>172996986</v>
      </c>
      <c r="BF25" s="978">
        <v>100</v>
      </c>
      <c r="BG25" s="297"/>
    </row>
    <row r="26" spans="1:59" s="287" customFormat="1" ht="15.75" customHeight="1">
      <c r="A26" s="321" t="s">
        <v>161</v>
      </c>
      <c r="B26" s="101">
        <v>76731629</v>
      </c>
      <c r="C26" s="102">
        <v>42</v>
      </c>
      <c r="D26" s="103">
        <v>1415045</v>
      </c>
      <c r="E26" s="102">
        <v>0.8</v>
      </c>
      <c r="F26" s="103">
        <v>24420</v>
      </c>
      <c r="G26" s="102">
        <v>0</v>
      </c>
      <c r="H26" s="103">
        <v>459267</v>
      </c>
      <c r="I26" s="102">
        <v>0.2</v>
      </c>
      <c r="J26" s="103">
        <v>501411</v>
      </c>
      <c r="K26" s="1158">
        <v>0.3</v>
      </c>
      <c r="L26" s="101">
        <v>11077597</v>
      </c>
      <c r="M26" s="102">
        <v>6.1</v>
      </c>
      <c r="N26" s="103">
        <v>57311</v>
      </c>
      <c r="O26" s="102">
        <v>0</v>
      </c>
      <c r="P26" s="1193">
        <v>0</v>
      </c>
      <c r="Q26" s="102">
        <v>0</v>
      </c>
      <c r="R26" s="1193">
        <v>14925</v>
      </c>
      <c r="S26" s="102">
        <v>0</v>
      </c>
      <c r="T26" s="99">
        <v>156368</v>
      </c>
      <c r="U26" s="97">
        <v>0.1</v>
      </c>
      <c r="V26" s="99">
        <v>1218816</v>
      </c>
      <c r="W26" s="1231">
        <v>0.7</v>
      </c>
      <c r="X26" s="98">
        <v>470549</v>
      </c>
      <c r="Y26" s="97">
        <v>0.2</v>
      </c>
      <c r="Z26" s="100">
        <v>18914445</v>
      </c>
      <c r="AA26" s="97">
        <v>10.3</v>
      </c>
      <c r="AB26" s="100">
        <v>16216359</v>
      </c>
      <c r="AC26" s="100">
        <v>2698086</v>
      </c>
      <c r="AD26" s="99">
        <v>0</v>
      </c>
      <c r="AE26" s="99">
        <v>48973</v>
      </c>
      <c r="AF26" s="97">
        <v>0</v>
      </c>
      <c r="AG26" s="99">
        <v>249709</v>
      </c>
      <c r="AH26" s="1231">
        <v>0.1</v>
      </c>
      <c r="AI26" s="101">
        <v>2252269</v>
      </c>
      <c r="AJ26" s="102">
        <v>1.2</v>
      </c>
      <c r="AK26" s="103">
        <v>306277</v>
      </c>
      <c r="AL26" s="102">
        <v>0.2</v>
      </c>
      <c r="AM26" s="103">
        <v>31991069</v>
      </c>
      <c r="AN26" s="1157">
        <v>17.5</v>
      </c>
      <c r="AO26" s="112">
        <v>0</v>
      </c>
      <c r="AP26" s="1170">
        <v>0</v>
      </c>
      <c r="AQ26" s="113">
        <v>12704496</v>
      </c>
      <c r="AR26" s="114">
        <v>6.9</v>
      </c>
      <c r="AS26" s="255">
        <v>477780</v>
      </c>
      <c r="AT26" s="114">
        <v>0.3</v>
      </c>
      <c r="AU26" s="112">
        <v>327192</v>
      </c>
      <c r="AV26" s="114">
        <v>0.2</v>
      </c>
      <c r="AW26" s="112">
        <v>4317022</v>
      </c>
      <c r="AX26" s="1170">
        <v>2.4</v>
      </c>
      <c r="AY26" s="101">
        <v>4681319</v>
      </c>
      <c r="AZ26" s="102">
        <v>2.6</v>
      </c>
      <c r="BA26" s="103">
        <v>3264406</v>
      </c>
      <c r="BB26" s="102">
        <v>1.8</v>
      </c>
      <c r="BC26" s="103">
        <v>11144824</v>
      </c>
      <c r="BD26" s="1236">
        <v>6.1</v>
      </c>
      <c r="BE26" s="119">
        <v>182807119</v>
      </c>
      <c r="BF26" s="1158">
        <v>100</v>
      </c>
      <c r="BG26" s="297"/>
    </row>
    <row r="27" spans="1:59" s="287" customFormat="1" ht="15.75" customHeight="1">
      <c r="A27" s="212" t="s">
        <v>221</v>
      </c>
      <c r="B27" s="135">
        <v>84969481</v>
      </c>
      <c r="C27" s="1432">
        <v>40.4</v>
      </c>
      <c r="D27" s="1443">
        <v>1280632</v>
      </c>
      <c r="E27" s="1432">
        <v>0.6</v>
      </c>
      <c r="F27" s="1443">
        <v>27878</v>
      </c>
      <c r="G27" s="1432">
        <v>0</v>
      </c>
      <c r="H27" s="1443">
        <v>395179</v>
      </c>
      <c r="I27" s="1432">
        <v>0.2</v>
      </c>
      <c r="J27" s="1443">
        <v>462531</v>
      </c>
      <c r="K27" s="1433">
        <v>0.2</v>
      </c>
      <c r="L27" s="135">
        <v>12482407</v>
      </c>
      <c r="M27" s="1432">
        <v>5.9</v>
      </c>
      <c r="N27" s="1443">
        <v>49745</v>
      </c>
      <c r="O27" s="1432">
        <v>0</v>
      </c>
      <c r="P27" s="1445">
        <v>0</v>
      </c>
      <c r="Q27" s="1432">
        <v>0</v>
      </c>
      <c r="R27" s="1445">
        <v>13242</v>
      </c>
      <c r="S27" s="1432">
        <v>0</v>
      </c>
      <c r="T27" s="1439">
        <v>178924</v>
      </c>
      <c r="U27" s="1438">
        <v>0.1</v>
      </c>
      <c r="V27" s="1439">
        <v>1433154</v>
      </c>
      <c r="W27" s="1450">
        <v>0.7</v>
      </c>
      <c r="X27" s="129">
        <v>598731</v>
      </c>
      <c r="Y27" s="1438">
        <v>0.3</v>
      </c>
      <c r="Z27" s="139">
        <v>14797449</v>
      </c>
      <c r="AA27" s="1438">
        <v>7.1</v>
      </c>
      <c r="AB27" s="139">
        <v>12033656</v>
      </c>
      <c r="AC27" s="139">
        <v>2763743</v>
      </c>
      <c r="AD27" s="1439">
        <v>50</v>
      </c>
      <c r="AE27" s="1439">
        <v>53891</v>
      </c>
      <c r="AF27" s="1438">
        <v>0</v>
      </c>
      <c r="AG27" s="1439">
        <v>406004</v>
      </c>
      <c r="AH27" s="1450">
        <v>0.2</v>
      </c>
      <c r="AI27" s="135">
        <v>1533932</v>
      </c>
      <c r="AJ27" s="1432">
        <v>0.7</v>
      </c>
      <c r="AK27" s="1443">
        <v>1770313</v>
      </c>
      <c r="AL27" s="1432">
        <v>0.9</v>
      </c>
      <c r="AM27" s="1443">
        <v>45937362</v>
      </c>
      <c r="AN27" s="1430">
        <v>21.9</v>
      </c>
      <c r="AO27" s="1695">
        <v>13826</v>
      </c>
      <c r="AP27" s="1696">
        <v>0</v>
      </c>
      <c r="AQ27" s="246">
        <v>14310842</v>
      </c>
      <c r="AR27" s="1697">
        <v>6.8</v>
      </c>
      <c r="AS27" s="148">
        <v>1446349</v>
      </c>
      <c r="AT27" s="1697">
        <v>0.7</v>
      </c>
      <c r="AU27" s="1695">
        <v>1468602</v>
      </c>
      <c r="AV27" s="1697">
        <v>0.7</v>
      </c>
      <c r="AW27" s="1695">
        <v>1869085</v>
      </c>
      <c r="AX27" s="1696">
        <v>0.9</v>
      </c>
      <c r="AY27" s="135">
        <v>6522482</v>
      </c>
      <c r="AZ27" s="1432">
        <v>3.1</v>
      </c>
      <c r="BA27" s="1443">
        <v>4288586</v>
      </c>
      <c r="BB27" s="1432">
        <v>2</v>
      </c>
      <c r="BC27" s="1443">
        <v>13860200</v>
      </c>
      <c r="BD27" s="1451">
        <v>6.6</v>
      </c>
      <c r="BE27" s="165">
        <v>210170827</v>
      </c>
      <c r="BF27" s="1433">
        <v>100</v>
      </c>
      <c r="BG27" s="297"/>
    </row>
    <row r="28" spans="1:59" s="287" customFormat="1" ht="15.75" customHeight="1">
      <c r="A28" s="321" t="s">
        <v>222</v>
      </c>
      <c r="B28" s="74">
        <v>45424092</v>
      </c>
      <c r="C28" s="1350">
        <v>33.5</v>
      </c>
      <c r="D28" s="1358">
        <v>945353</v>
      </c>
      <c r="E28" s="1350">
        <v>0.7</v>
      </c>
      <c r="F28" s="1358">
        <v>14461</v>
      </c>
      <c r="G28" s="1350">
        <v>0</v>
      </c>
      <c r="H28" s="1358">
        <v>291957</v>
      </c>
      <c r="I28" s="1350">
        <v>0.2</v>
      </c>
      <c r="J28" s="1358">
        <v>307368</v>
      </c>
      <c r="K28" s="1350">
        <v>0.2</v>
      </c>
      <c r="L28" s="74">
        <v>6823417</v>
      </c>
      <c r="M28" s="1350">
        <v>5</v>
      </c>
      <c r="N28" s="1358">
        <v>25572</v>
      </c>
      <c r="O28" s="1350">
        <v>0</v>
      </c>
      <c r="P28" s="1351">
        <v>0</v>
      </c>
      <c r="Q28" s="1350">
        <v>0</v>
      </c>
      <c r="R28" s="1351">
        <v>0</v>
      </c>
      <c r="S28" s="1350">
        <v>0</v>
      </c>
      <c r="T28" s="1529">
        <v>116934</v>
      </c>
      <c r="U28" s="1350">
        <v>0.1</v>
      </c>
      <c r="V28" s="1529">
        <v>1101189</v>
      </c>
      <c r="W28" s="1350">
        <v>0.8</v>
      </c>
      <c r="X28" s="72">
        <v>281290</v>
      </c>
      <c r="Y28" s="1350">
        <v>0.2</v>
      </c>
      <c r="Z28" s="77">
        <v>14082847</v>
      </c>
      <c r="AA28" s="1350">
        <v>10.4</v>
      </c>
      <c r="AB28" s="77">
        <v>11808655</v>
      </c>
      <c r="AC28" s="77">
        <v>2274192</v>
      </c>
      <c r="AD28" s="1351">
        <v>0</v>
      </c>
      <c r="AE28" s="1529">
        <v>28284</v>
      </c>
      <c r="AF28" s="1350">
        <v>0</v>
      </c>
      <c r="AG28" s="1529">
        <v>212838</v>
      </c>
      <c r="AH28" s="1359">
        <v>0.2</v>
      </c>
      <c r="AI28" s="74">
        <v>855541</v>
      </c>
      <c r="AJ28" s="1350">
        <v>0.6</v>
      </c>
      <c r="AK28" s="1358">
        <v>333774</v>
      </c>
      <c r="AL28" s="1350">
        <v>0.3</v>
      </c>
      <c r="AM28" s="1358">
        <v>29593126</v>
      </c>
      <c r="AN28" s="1350">
        <v>21.8</v>
      </c>
      <c r="AO28" s="1353">
        <v>0</v>
      </c>
      <c r="AP28" s="1359">
        <v>0</v>
      </c>
      <c r="AQ28" s="247">
        <v>11708447</v>
      </c>
      <c r="AR28" s="1350">
        <v>8.6</v>
      </c>
      <c r="AS28" s="254">
        <v>260244</v>
      </c>
      <c r="AT28" s="1350">
        <v>0.2</v>
      </c>
      <c r="AU28" s="1353">
        <v>489910</v>
      </c>
      <c r="AV28" s="1350">
        <v>0.4</v>
      </c>
      <c r="AW28" s="1353">
        <v>1094633</v>
      </c>
      <c r="AX28" s="1359">
        <v>0.8</v>
      </c>
      <c r="AY28" s="74">
        <v>2354395</v>
      </c>
      <c r="AZ28" s="1350">
        <v>1.7</v>
      </c>
      <c r="BA28" s="1358">
        <v>3290500</v>
      </c>
      <c r="BB28" s="1350">
        <v>2.4</v>
      </c>
      <c r="BC28" s="1358">
        <v>16150284</v>
      </c>
      <c r="BD28" s="1694">
        <v>11.9</v>
      </c>
      <c r="BE28" s="177">
        <v>135786456</v>
      </c>
      <c r="BF28" s="1359">
        <v>100</v>
      </c>
      <c r="BG28" s="297"/>
    </row>
    <row r="29" spans="1:59" s="287" customFormat="1" ht="15.75" customHeight="1">
      <c r="A29" s="212" t="s">
        <v>223</v>
      </c>
      <c r="B29" s="135">
        <v>29951917</v>
      </c>
      <c r="C29" s="133">
        <v>34.5</v>
      </c>
      <c r="D29" s="136">
        <v>419993</v>
      </c>
      <c r="E29" s="133">
        <v>0.5</v>
      </c>
      <c r="F29" s="136">
        <v>9129</v>
      </c>
      <c r="G29" s="133">
        <v>0</v>
      </c>
      <c r="H29" s="136">
        <v>160402</v>
      </c>
      <c r="I29" s="133">
        <v>0.2</v>
      </c>
      <c r="J29" s="136">
        <v>184817</v>
      </c>
      <c r="K29" s="1433">
        <v>0.2</v>
      </c>
      <c r="L29" s="135">
        <v>5131610</v>
      </c>
      <c r="M29" s="133">
        <v>5.9</v>
      </c>
      <c r="N29" s="136" t="s">
        <v>307</v>
      </c>
      <c r="O29" s="133" t="s">
        <v>307</v>
      </c>
      <c r="P29" s="136" t="s">
        <v>307</v>
      </c>
      <c r="Q29" s="136" t="s">
        <v>307</v>
      </c>
      <c r="R29" s="136">
        <v>3049</v>
      </c>
      <c r="S29" s="1460">
        <v>0</v>
      </c>
      <c r="T29" s="126">
        <v>50322</v>
      </c>
      <c r="U29" s="125">
        <v>0.1</v>
      </c>
      <c r="V29" s="126">
        <v>602695</v>
      </c>
      <c r="W29" s="1450">
        <v>0.7</v>
      </c>
      <c r="X29" s="129">
        <v>177010</v>
      </c>
      <c r="Y29" s="125">
        <v>0.2</v>
      </c>
      <c r="Z29" s="139">
        <v>11439251</v>
      </c>
      <c r="AA29" s="125">
        <v>13.2</v>
      </c>
      <c r="AB29" s="139">
        <v>10713236</v>
      </c>
      <c r="AC29" s="139">
        <v>726015</v>
      </c>
      <c r="AD29" s="136" t="s">
        <v>307</v>
      </c>
      <c r="AE29" s="126">
        <v>26367</v>
      </c>
      <c r="AF29" s="125">
        <v>0</v>
      </c>
      <c r="AG29" s="126">
        <v>282713</v>
      </c>
      <c r="AH29" s="1450">
        <v>0.3</v>
      </c>
      <c r="AI29" s="135">
        <v>778724</v>
      </c>
      <c r="AJ29" s="133">
        <v>0.9</v>
      </c>
      <c r="AK29" s="136">
        <v>148252</v>
      </c>
      <c r="AL29" s="133">
        <v>0.2</v>
      </c>
      <c r="AM29" s="136">
        <v>19593758</v>
      </c>
      <c r="AN29" s="1430">
        <v>22.6</v>
      </c>
      <c r="AO29" s="149" t="s">
        <v>307</v>
      </c>
      <c r="AP29" s="1696" t="s">
        <v>307</v>
      </c>
      <c r="AQ29" s="246">
        <v>6766013</v>
      </c>
      <c r="AR29" s="150">
        <v>7.8</v>
      </c>
      <c r="AS29" s="148">
        <v>89506</v>
      </c>
      <c r="AT29" s="150">
        <v>0.1</v>
      </c>
      <c r="AU29" s="149">
        <v>4159947</v>
      </c>
      <c r="AV29" s="150">
        <v>4.8</v>
      </c>
      <c r="AW29" s="149">
        <v>1391721</v>
      </c>
      <c r="AX29" s="1696">
        <v>1.6</v>
      </c>
      <c r="AY29" s="135">
        <v>1122687</v>
      </c>
      <c r="AZ29" s="133">
        <v>1.3</v>
      </c>
      <c r="BA29" s="136">
        <v>1692650</v>
      </c>
      <c r="BB29" s="133">
        <v>1.9</v>
      </c>
      <c r="BC29" s="136">
        <v>2626000</v>
      </c>
      <c r="BD29" s="1451">
        <v>3</v>
      </c>
      <c r="BE29" s="165">
        <v>86808533</v>
      </c>
      <c r="BF29" s="1433">
        <v>100</v>
      </c>
      <c r="BG29" s="297"/>
    </row>
    <row r="30" spans="1:59" s="287" customFormat="1" ht="15.75" customHeight="1">
      <c r="A30" s="321" t="s">
        <v>165</v>
      </c>
      <c r="B30" s="74">
        <v>60897916</v>
      </c>
      <c r="C30" s="73">
        <v>36.5</v>
      </c>
      <c r="D30" s="75">
        <v>1426704</v>
      </c>
      <c r="E30" s="73">
        <v>0.9</v>
      </c>
      <c r="F30" s="75">
        <v>16968</v>
      </c>
      <c r="G30" s="73">
        <v>0</v>
      </c>
      <c r="H30" s="75">
        <v>311150</v>
      </c>
      <c r="I30" s="73">
        <v>0.2</v>
      </c>
      <c r="J30" s="75">
        <v>310101</v>
      </c>
      <c r="K30" s="1359">
        <v>0.2</v>
      </c>
      <c r="L30" s="74">
        <v>9996572</v>
      </c>
      <c r="M30" s="73">
        <v>6</v>
      </c>
      <c r="N30" s="75">
        <v>49382</v>
      </c>
      <c r="O30" s="73">
        <v>0</v>
      </c>
      <c r="P30" s="1351">
        <v>0</v>
      </c>
      <c r="Q30" s="73">
        <v>0</v>
      </c>
      <c r="R30" s="1351">
        <v>0</v>
      </c>
      <c r="S30" s="73">
        <v>0</v>
      </c>
      <c r="T30" s="76">
        <v>113450</v>
      </c>
      <c r="U30" s="71">
        <v>0.1</v>
      </c>
      <c r="V30" s="76">
        <v>964173</v>
      </c>
      <c r="W30" s="1582">
        <v>0.6</v>
      </c>
      <c r="X30" s="72">
        <v>383140</v>
      </c>
      <c r="Y30" s="71">
        <v>0.2</v>
      </c>
      <c r="Z30" s="77">
        <v>23045466</v>
      </c>
      <c r="AA30" s="71">
        <v>13.8</v>
      </c>
      <c r="AB30" s="77">
        <v>20764129</v>
      </c>
      <c r="AC30" s="77">
        <v>2281337</v>
      </c>
      <c r="AD30" s="76">
        <v>0</v>
      </c>
      <c r="AE30" s="76">
        <v>55721</v>
      </c>
      <c r="AF30" s="71">
        <v>0</v>
      </c>
      <c r="AG30" s="76">
        <v>1239893</v>
      </c>
      <c r="AH30" s="1582">
        <v>0.7</v>
      </c>
      <c r="AI30" s="74">
        <v>1363693</v>
      </c>
      <c r="AJ30" s="73">
        <v>0.8</v>
      </c>
      <c r="AK30" s="75">
        <v>793885</v>
      </c>
      <c r="AL30" s="73">
        <v>0.5</v>
      </c>
      <c r="AM30" s="75">
        <v>29449435</v>
      </c>
      <c r="AN30" s="1352">
        <v>17.600000000000001</v>
      </c>
      <c r="AO30" s="176">
        <v>0</v>
      </c>
      <c r="AP30" s="1586">
        <v>0</v>
      </c>
      <c r="AQ30" s="247">
        <v>10783175</v>
      </c>
      <c r="AR30" s="248">
        <v>6.5</v>
      </c>
      <c r="AS30" s="254">
        <v>940314</v>
      </c>
      <c r="AT30" s="248">
        <v>0.6</v>
      </c>
      <c r="AU30" s="176">
        <v>1289451</v>
      </c>
      <c r="AV30" s="248">
        <v>0.8</v>
      </c>
      <c r="AW30" s="176">
        <v>2216871</v>
      </c>
      <c r="AX30" s="1586">
        <v>1.3</v>
      </c>
      <c r="AY30" s="74">
        <v>3655462</v>
      </c>
      <c r="AZ30" s="73">
        <v>2.2000000000000002</v>
      </c>
      <c r="BA30" s="75">
        <v>9128861</v>
      </c>
      <c r="BB30" s="73">
        <v>5.5</v>
      </c>
      <c r="BC30" s="75">
        <v>8345100</v>
      </c>
      <c r="BD30" s="1694">
        <v>5</v>
      </c>
      <c r="BE30" s="177">
        <v>166779818</v>
      </c>
      <c r="BF30" s="1359">
        <v>100</v>
      </c>
      <c r="BG30" s="297"/>
    </row>
    <row r="31" spans="1:59" s="287" customFormat="1" ht="15.75" customHeight="1">
      <c r="A31" s="651" t="s">
        <v>166</v>
      </c>
      <c r="B31" s="220">
        <v>38317551</v>
      </c>
      <c r="C31" s="1911">
        <v>33.5</v>
      </c>
      <c r="D31" s="1901">
        <v>933858</v>
      </c>
      <c r="E31" s="1911">
        <v>0.8</v>
      </c>
      <c r="F31" s="1901">
        <v>11289</v>
      </c>
      <c r="G31" s="1911">
        <v>0</v>
      </c>
      <c r="H31" s="1901">
        <v>206884</v>
      </c>
      <c r="I31" s="1911">
        <v>0.2</v>
      </c>
      <c r="J31" s="1901">
        <v>205959</v>
      </c>
      <c r="K31" s="1912">
        <v>0.2</v>
      </c>
      <c r="L31" s="220">
        <v>6491012</v>
      </c>
      <c r="M31" s="1911">
        <v>5.7</v>
      </c>
      <c r="N31" s="1901">
        <v>30641</v>
      </c>
      <c r="O31" s="1911">
        <v>0</v>
      </c>
      <c r="P31" s="1902" t="s">
        <v>203</v>
      </c>
      <c r="Q31" s="1911" t="s">
        <v>203</v>
      </c>
      <c r="R31" s="1902">
        <v>1909</v>
      </c>
      <c r="S31" s="1911">
        <v>0</v>
      </c>
      <c r="T31" s="1917">
        <v>73780</v>
      </c>
      <c r="U31" s="1914">
        <v>0.1</v>
      </c>
      <c r="V31" s="1917">
        <v>634192</v>
      </c>
      <c r="W31" s="1916">
        <v>0.6</v>
      </c>
      <c r="X31" s="215">
        <v>248163</v>
      </c>
      <c r="Y31" s="1914">
        <v>0.2</v>
      </c>
      <c r="Z31" s="222">
        <v>15991385</v>
      </c>
      <c r="AA31" s="1914">
        <v>14</v>
      </c>
      <c r="AB31" s="222">
        <v>14628019</v>
      </c>
      <c r="AC31" s="222">
        <v>1363167</v>
      </c>
      <c r="AD31" s="1917">
        <v>199</v>
      </c>
      <c r="AE31" s="1917">
        <v>35233</v>
      </c>
      <c r="AF31" s="1914">
        <v>0</v>
      </c>
      <c r="AG31" s="1917">
        <v>229392</v>
      </c>
      <c r="AH31" s="1916">
        <v>0.2</v>
      </c>
      <c r="AI31" s="220">
        <v>1638421</v>
      </c>
      <c r="AJ31" s="1911">
        <v>1.5</v>
      </c>
      <c r="AK31" s="1901">
        <v>242925</v>
      </c>
      <c r="AL31" s="1911">
        <v>0.2</v>
      </c>
      <c r="AM31" s="1901">
        <v>18983213</v>
      </c>
      <c r="AN31" s="1918">
        <v>16.600000000000001</v>
      </c>
      <c r="AO31" s="1919">
        <v>36191</v>
      </c>
      <c r="AP31" s="1920">
        <v>0</v>
      </c>
      <c r="AQ31" s="251">
        <v>6603184</v>
      </c>
      <c r="AR31" s="1921">
        <v>5.8</v>
      </c>
      <c r="AS31" s="253">
        <v>378899</v>
      </c>
      <c r="AT31" s="1921">
        <v>0.3</v>
      </c>
      <c r="AU31" s="1919">
        <v>315170</v>
      </c>
      <c r="AV31" s="1921">
        <v>0.3</v>
      </c>
      <c r="AW31" s="1919">
        <v>4258381</v>
      </c>
      <c r="AX31" s="1920">
        <v>3.7</v>
      </c>
      <c r="AY31" s="220">
        <v>3088432</v>
      </c>
      <c r="AZ31" s="1911">
        <v>2.7</v>
      </c>
      <c r="BA31" s="1901">
        <v>9259061</v>
      </c>
      <c r="BB31" s="1911">
        <v>8.1</v>
      </c>
      <c r="BC31" s="1901">
        <v>6071200</v>
      </c>
      <c r="BD31" s="1922">
        <v>5.3</v>
      </c>
      <c r="BE31" s="232">
        <v>114286325</v>
      </c>
      <c r="BF31" s="1923">
        <v>100</v>
      </c>
      <c r="BG31" s="297"/>
    </row>
    <row r="32" spans="1:59" s="287" customFormat="1" ht="15.75" customHeight="1">
      <c r="A32" s="321" t="s">
        <v>553</v>
      </c>
      <c r="B32" s="74">
        <v>66561182</v>
      </c>
      <c r="C32" s="73">
        <v>35.1</v>
      </c>
      <c r="D32" s="75">
        <v>1132173</v>
      </c>
      <c r="E32" s="73">
        <v>0.6</v>
      </c>
      <c r="F32" s="75">
        <v>22875</v>
      </c>
      <c r="G32" s="73">
        <v>0</v>
      </c>
      <c r="H32" s="75">
        <v>443644</v>
      </c>
      <c r="I32" s="73">
        <v>0.2</v>
      </c>
      <c r="J32" s="75">
        <v>498630</v>
      </c>
      <c r="K32" s="1359">
        <v>0.3</v>
      </c>
      <c r="L32" s="74">
        <v>10370539</v>
      </c>
      <c r="M32" s="73">
        <v>5.5</v>
      </c>
      <c r="N32" s="75">
        <v>22644</v>
      </c>
      <c r="O32" s="73">
        <v>0</v>
      </c>
      <c r="P32" s="1351" t="s">
        <v>203</v>
      </c>
      <c r="Q32" s="73" t="s">
        <v>203</v>
      </c>
      <c r="R32" s="1351">
        <v>1205</v>
      </c>
      <c r="S32" s="73">
        <v>0</v>
      </c>
      <c r="T32" s="76">
        <v>144343</v>
      </c>
      <c r="U32" s="71">
        <v>0.1</v>
      </c>
      <c r="V32" s="76">
        <v>956644</v>
      </c>
      <c r="W32" s="1582">
        <v>0.5</v>
      </c>
      <c r="X32" s="72">
        <v>474617</v>
      </c>
      <c r="Y32" s="71">
        <v>0.3</v>
      </c>
      <c r="Z32" s="77">
        <v>14168658</v>
      </c>
      <c r="AA32" s="71">
        <v>7.5</v>
      </c>
      <c r="AB32" s="77">
        <v>13252018</v>
      </c>
      <c r="AC32" s="77">
        <v>916640</v>
      </c>
      <c r="AD32" s="76" t="s">
        <v>203</v>
      </c>
      <c r="AE32" s="76">
        <v>44998</v>
      </c>
      <c r="AF32" s="71">
        <v>0</v>
      </c>
      <c r="AG32" s="76">
        <v>2464297</v>
      </c>
      <c r="AH32" s="1582">
        <v>1.3</v>
      </c>
      <c r="AI32" s="74">
        <v>2643169</v>
      </c>
      <c r="AJ32" s="73">
        <v>1.4</v>
      </c>
      <c r="AK32" s="75">
        <v>596910</v>
      </c>
      <c r="AL32" s="73">
        <v>0.3</v>
      </c>
      <c r="AM32" s="75">
        <v>34909371</v>
      </c>
      <c r="AN32" s="1352">
        <v>18.399999999999999</v>
      </c>
      <c r="AO32" s="176">
        <v>10671</v>
      </c>
      <c r="AP32" s="1586">
        <v>0</v>
      </c>
      <c r="AQ32" s="247">
        <v>12357194</v>
      </c>
      <c r="AR32" s="248">
        <v>6.5</v>
      </c>
      <c r="AS32" s="254">
        <v>268475</v>
      </c>
      <c r="AT32" s="248">
        <v>0.2</v>
      </c>
      <c r="AU32" s="176">
        <v>446033</v>
      </c>
      <c r="AV32" s="248">
        <v>0.2</v>
      </c>
      <c r="AW32" s="176">
        <v>1449305</v>
      </c>
      <c r="AX32" s="1586">
        <v>0.8</v>
      </c>
      <c r="AY32" s="74">
        <v>8385947</v>
      </c>
      <c r="AZ32" s="73">
        <v>4.4000000000000004</v>
      </c>
      <c r="BA32" s="75">
        <v>22560881</v>
      </c>
      <c r="BB32" s="73">
        <v>11.9</v>
      </c>
      <c r="BC32" s="75">
        <v>8570800</v>
      </c>
      <c r="BD32" s="1694">
        <v>4.5</v>
      </c>
      <c r="BE32" s="177">
        <v>189505205</v>
      </c>
      <c r="BF32" s="1347">
        <v>100</v>
      </c>
      <c r="BG32" s="297"/>
    </row>
    <row r="33" spans="1:59" s="287" customFormat="1" ht="15.75" customHeight="1">
      <c r="A33" s="212" t="s">
        <v>168</v>
      </c>
      <c r="B33" s="220">
        <v>66142894</v>
      </c>
      <c r="C33" s="224">
        <v>44.8</v>
      </c>
      <c r="D33" s="223">
        <v>1417046</v>
      </c>
      <c r="E33" s="224">
        <v>1</v>
      </c>
      <c r="F33" s="223">
        <v>25167</v>
      </c>
      <c r="G33" s="224">
        <v>0</v>
      </c>
      <c r="H33" s="223">
        <v>522157</v>
      </c>
      <c r="I33" s="224">
        <v>0.4</v>
      </c>
      <c r="J33" s="223">
        <v>537133</v>
      </c>
      <c r="K33" s="1405">
        <v>0.4</v>
      </c>
      <c r="L33" s="220">
        <v>9187687</v>
      </c>
      <c r="M33" s="224">
        <v>6.2</v>
      </c>
      <c r="N33" s="223" t="s">
        <v>307</v>
      </c>
      <c r="O33" s="224" t="s">
        <v>307</v>
      </c>
      <c r="P33" s="1365" t="s">
        <v>307</v>
      </c>
      <c r="Q33" s="224" t="s">
        <v>307</v>
      </c>
      <c r="R33" s="1365">
        <v>2458</v>
      </c>
      <c r="S33" s="224">
        <v>0</v>
      </c>
      <c r="T33" s="217">
        <v>307748</v>
      </c>
      <c r="U33" s="214">
        <v>0.2</v>
      </c>
      <c r="V33" s="217">
        <v>1218553</v>
      </c>
      <c r="W33" s="1471">
        <v>0.8</v>
      </c>
      <c r="X33" s="215">
        <v>496179</v>
      </c>
      <c r="Y33" s="214">
        <v>0.3</v>
      </c>
      <c r="Z33" s="222">
        <v>1329223</v>
      </c>
      <c r="AA33" s="214">
        <v>0.9</v>
      </c>
      <c r="AB33" s="222">
        <v>689542</v>
      </c>
      <c r="AC33" s="222">
        <v>639600</v>
      </c>
      <c r="AD33" s="217">
        <v>81</v>
      </c>
      <c r="AE33" s="217">
        <v>53031</v>
      </c>
      <c r="AF33" s="214">
        <v>0</v>
      </c>
      <c r="AG33" s="217">
        <v>258172</v>
      </c>
      <c r="AH33" s="1471">
        <v>0.2</v>
      </c>
      <c r="AI33" s="220">
        <v>1715348</v>
      </c>
      <c r="AJ33" s="224">
        <v>1.2</v>
      </c>
      <c r="AK33" s="223">
        <v>919035</v>
      </c>
      <c r="AL33" s="224">
        <v>0.6</v>
      </c>
      <c r="AM33" s="223">
        <v>30383432</v>
      </c>
      <c r="AN33" s="1406">
        <v>20.6</v>
      </c>
      <c r="AO33" s="250">
        <v>3999</v>
      </c>
      <c r="AP33" s="1476">
        <v>0</v>
      </c>
      <c r="AQ33" s="251">
        <v>11100974</v>
      </c>
      <c r="AR33" s="252">
        <v>7.5</v>
      </c>
      <c r="AS33" s="253">
        <v>778462</v>
      </c>
      <c r="AT33" s="252">
        <v>0.5</v>
      </c>
      <c r="AU33" s="250">
        <v>353899</v>
      </c>
      <c r="AV33" s="252">
        <v>0.3</v>
      </c>
      <c r="AW33" s="250">
        <v>3555476</v>
      </c>
      <c r="AX33" s="1476">
        <v>2.4</v>
      </c>
      <c r="AY33" s="220">
        <v>3556530</v>
      </c>
      <c r="AZ33" s="224">
        <v>2.4</v>
      </c>
      <c r="BA33" s="223">
        <v>4891437</v>
      </c>
      <c r="BB33" s="224">
        <v>3.3</v>
      </c>
      <c r="BC33" s="223">
        <v>8846100</v>
      </c>
      <c r="BD33" s="1856">
        <v>6</v>
      </c>
      <c r="BE33" s="232">
        <v>147602140</v>
      </c>
      <c r="BF33" s="1433">
        <v>100</v>
      </c>
      <c r="BG33" s="297"/>
    </row>
    <row r="34" spans="1:59" s="287" customFormat="1" ht="15.75" customHeight="1" collapsed="1">
      <c r="A34" s="321" t="s">
        <v>169</v>
      </c>
      <c r="B34" s="74">
        <v>71124126</v>
      </c>
      <c r="C34" s="73">
        <v>46.8</v>
      </c>
      <c r="D34" s="75">
        <v>1005061</v>
      </c>
      <c r="E34" s="73">
        <v>0.7</v>
      </c>
      <c r="F34" s="75">
        <v>29184</v>
      </c>
      <c r="G34" s="73">
        <v>0</v>
      </c>
      <c r="H34" s="75">
        <v>605348</v>
      </c>
      <c r="I34" s="73">
        <v>0.4</v>
      </c>
      <c r="J34" s="75">
        <v>622493</v>
      </c>
      <c r="K34" s="1359">
        <v>0.4</v>
      </c>
      <c r="L34" s="74">
        <v>9432789</v>
      </c>
      <c r="M34" s="73">
        <v>6.2</v>
      </c>
      <c r="N34" s="75">
        <v>88152</v>
      </c>
      <c r="O34" s="73">
        <v>0.1</v>
      </c>
      <c r="P34" s="1351" t="s">
        <v>307</v>
      </c>
      <c r="Q34" s="73" t="s">
        <v>307</v>
      </c>
      <c r="R34" s="1351">
        <v>1849</v>
      </c>
      <c r="S34" s="73">
        <v>0</v>
      </c>
      <c r="T34" s="76">
        <v>231535</v>
      </c>
      <c r="U34" s="71">
        <v>0.2</v>
      </c>
      <c r="V34" s="76">
        <v>1231951</v>
      </c>
      <c r="W34" s="1582">
        <v>0.8</v>
      </c>
      <c r="X34" s="72">
        <v>552856</v>
      </c>
      <c r="Y34" s="71">
        <v>0.4</v>
      </c>
      <c r="Z34" s="77">
        <v>230781</v>
      </c>
      <c r="AA34" s="71">
        <v>0.1</v>
      </c>
      <c r="AB34" s="77" t="s">
        <v>307</v>
      </c>
      <c r="AC34" s="77">
        <v>230781</v>
      </c>
      <c r="AD34" s="76" t="s">
        <v>307</v>
      </c>
      <c r="AE34" s="76">
        <v>42328</v>
      </c>
      <c r="AF34" s="71">
        <v>0</v>
      </c>
      <c r="AG34" s="76">
        <v>731819</v>
      </c>
      <c r="AH34" s="1582">
        <v>0.5</v>
      </c>
      <c r="AI34" s="74">
        <v>1672271</v>
      </c>
      <c r="AJ34" s="73">
        <v>1.1000000000000001</v>
      </c>
      <c r="AK34" s="75">
        <v>767669</v>
      </c>
      <c r="AL34" s="73">
        <v>0.5</v>
      </c>
      <c r="AM34" s="75">
        <v>25478814</v>
      </c>
      <c r="AN34" s="1352">
        <v>16.8</v>
      </c>
      <c r="AO34" s="176" t="s">
        <v>307</v>
      </c>
      <c r="AP34" s="1586" t="s">
        <v>307</v>
      </c>
      <c r="AQ34" s="247">
        <v>9513829</v>
      </c>
      <c r="AR34" s="248">
        <v>6.3</v>
      </c>
      <c r="AS34" s="254">
        <v>1238225</v>
      </c>
      <c r="AT34" s="248">
        <v>0.8</v>
      </c>
      <c r="AU34" s="176">
        <v>341179</v>
      </c>
      <c r="AV34" s="248">
        <v>0.2</v>
      </c>
      <c r="AW34" s="176">
        <v>12050566</v>
      </c>
      <c r="AX34" s="1586">
        <v>7.9</v>
      </c>
      <c r="AY34" s="74">
        <v>5741006</v>
      </c>
      <c r="AZ34" s="73">
        <v>3.8</v>
      </c>
      <c r="BA34" s="75">
        <v>4729431</v>
      </c>
      <c r="BB34" s="73">
        <v>3.1</v>
      </c>
      <c r="BC34" s="75">
        <v>4396000</v>
      </c>
      <c r="BD34" s="1694">
        <v>2.9</v>
      </c>
      <c r="BE34" s="177">
        <v>151859262</v>
      </c>
      <c r="BF34" s="1347">
        <v>100</v>
      </c>
      <c r="BG34" s="297"/>
    </row>
    <row r="35" spans="1:59" s="287" customFormat="1" ht="15.75" customHeight="1">
      <c r="A35" s="212" t="s">
        <v>170</v>
      </c>
      <c r="B35" s="220">
        <v>52990318</v>
      </c>
      <c r="C35" s="224">
        <v>38</v>
      </c>
      <c r="D35" s="223">
        <v>995496</v>
      </c>
      <c r="E35" s="224">
        <v>0.7</v>
      </c>
      <c r="F35" s="223">
        <v>23740</v>
      </c>
      <c r="G35" s="224">
        <v>0</v>
      </c>
      <c r="H35" s="223">
        <v>493425</v>
      </c>
      <c r="I35" s="224">
        <v>0.4</v>
      </c>
      <c r="J35" s="223">
        <v>509081</v>
      </c>
      <c r="K35" s="1405">
        <v>0.4</v>
      </c>
      <c r="L35" s="220">
        <v>9076887</v>
      </c>
      <c r="M35" s="224">
        <v>6.5</v>
      </c>
      <c r="N35" s="223" t="s">
        <v>203</v>
      </c>
      <c r="O35" s="224" t="s">
        <v>203</v>
      </c>
      <c r="P35" s="1365" t="s">
        <v>203</v>
      </c>
      <c r="Q35" s="224" t="s">
        <v>203</v>
      </c>
      <c r="R35" s="1365">
        <v>1934</v>
      </c>
      <c r="S35" s="224">
        <v>0</v>
      </c>
      <c r="T35" s="217">
        <v>242150</v>
      </c>
      <c r="U35" s="214">
        <v>0.2</v>
      </c>
      <c r="V35" s="217">
        <v>1049146</v>
      </c>
      <c r="W35" s="1471">
        <v>0.8</v>
      </c>
      <c r="X35" s="215">
        <v>483062</v>
      </c>
      <c r="Y35" s="214">
        <v>0.4</v>
      </c>
      <c r="Z35" s="222">
        <v>16081832</v>
      </c>
      <c r="AA35" s="214">
        <v>11.5</v>
      </c>
      <c r="AB35" s="222">
        <v>15780362</v>
      </c>
      <c r="AC35" s="222">
        <v>301470</v>
      </c>
      <c r="AD35" s="217" t="s">
        <v>203</v>
      </c>
      <c r="AE35" s="217">
        <v>48035</v>
      </c>
      <c r="AF35" s="214">
        <v>0</v>
      </c>
      <c r="AG35" s="217">
        <v>282482</v>
      </c>
      <c r="AH35" s="1471">
        <v>0.2</v>
      </c>
      <c r="AI35" s="220">
        <v>1368454</v>
      </c>
      <c r="AJ35" s="224">
        <v>1</v>
      </c>
      <c r="AK35" s="223">
        <v>976584</v>
      </c>
      <c r="AL35" s="224">
        <v>0.7</v>
      </c>
      <c r="AM35" s="223">
        <v>27946822</v>
      </c>
      <c r="AN35" s="1406">
        <v>20.100000000000001</v>
      </c>
      <c r="AO35" s="250" t="s">
        <v>203</v>
      </c>
      <c r="AP35" s="1476" t="s">
        <v>203</v>
      </c>
      <c r="AQ35" s="251">
        <v>10062561</v>
      </c>
      <c r="AR35" s="252">
        <v>7.2</v>
      </c>
      <c r="AS35" s="253">
        <v>404171</v>
      </c>
      <c r="AT35" s="252">
        <v>0.3</v>
      </c>
      <c r="AU35" s="250">
        <v>128855</v>
      </c>
      <c r="AV35" s="252">
        <v>0.1</v>
      </c>
      <c r="AW35" s="250">
        <v>2551276</v>
      </c>
      <c r="AX35" s="1476">
        <v>1.8</v>
      </c>
      <c r="AY35" s="220">
        <v>6473727</v>
      </c>
      <c r="AZ35" s="224">
        <v>4.5999999999999996</v>
      </c>
      <c r="BA35" s="223">
        <v>2789328</v>
      </c>
      <c r="BB35" s="224">
        <v>2</v>
      </c>
      <c r="BC35" s="223">
        <v>4381900</v>
      </c>
      <c r="BD35" s="1856">
        <v>3.1</v>
      </c>
      <c r="BE35" s="232">
        <v>139361266</v>
      </c>
      <c r="BF35" s="1433">
        <v>100</v>
      </c>
      <c r="BG35" s="297"/>
    </row>
    <row r="36" spans="1:59" s="287" customFormat="1" ht="15.75" customHeight="1">
      <c r="A36" s="321" t="s">
        <v>554</v>
      </c>
      <c r="B36" s="101">
        <v>116817952</v>
      </c>
      <c r="C36" s="102">
        <v>53.9</v>
      </c>
      <c r="D36" s="103">
        <v>1372294</v>
      </c>
      <c r="E36" s="102">
        <v>0.6</v>
      </c>
      <c r="F36" s="103">
        <v>34813</v>
      </c>
      <c r="G36" s="102">
        <v>0</v>
      </c>
      <c r="H36" s="103">
        <v>721925</v>
      </c>
      <c r="I36" s="102">
        <v>0.3</v>
      </c>
      <c r="J36" s="103">
        <v>742009</v>
      </c>
      <c r="K36" s="1347">
        <v>0.4</v>
      </c>
      <c r="L36" s="101">
        <v>11081241</v>
      </c>
      <c r="M36" s="102">
        <v>5.0999999999999996</v>
      </c>
      <c r="N36" s="103">
        <v>354721</v>
      </c>
      <c r="O36" s="102">
        <v>0.2</v>
      </c>
      <c r="P36" s="1348" t="s">
        <v>307</v>
      </c>
      <c r="Q36" s="102" t="s">
        <v>307</v>
      </c>
      <c r="R36" s="1348">
        <v>2442</v>
      </c>
      <c r="S36" s="102">
        <v>0</v>
      </c>
      <c r="T36" s="99">
        <v>305744</v>
      </c>
      <c r="U36" s="97">
        <v>0.2</v>
      </c>
      <c r="V36" s="99">
        <v>1797528</v>
      </c>
      <c r="W36" s="1341">
        <v>0.8</v>
      </c>
      <c r="X36" s="98">
        <v>545796</v>
      </c>
      <c r="Y36" s="97">
        <v>0.3</v>
      </c>
      <c r="Z36" s="100">
        <v>262759</v>
      </c>
      <c r="AA36" s="97">
        <v>0.1</v>
      </c>
      <c r="AB36" s="100" t="s">
        <v>307</v>
      </c>
      <c r="AC36" s="100">
        <v>262759</v>
      </c>
      <c r="AD36" s="99" t="s">
        <v>307</v>
      </c>
      <c r="AE36" s="99">
        <v>44362</v>
      </c>
      <c r="AF36" s="97">
        <v>0</v>
      </c>
      <c r="AG36" s="99">
        <v>189555</v>
      </c>
      <c r="AH36" s="1341">
        <v>0.1</v>
      </c>
      <c r="AI36" s="101">
        <v>1811360</v>
      </c>
      <c r="AJ36" s="102">
        <v>0.8</v>
      </c>
      <c r="AK36" s="103">
        <v>1071902</v>
      </c>
      <c r="AL36" s="102">
        <v>0.5</v>
      </c>
      <c r="AM36" s="103">
        <v>29951614</v>
      </c>
      <c r="AN36" s="1349">
        <v>13.8</v>
      </c>
      <c r="AO36" s="112" t="s">
        <v>307</v>
      </c>
      <c r="AP36" s="1356" t="s">
        <v>307</v>
      </c>
      <c r="AQ36" s="113">
        <v>11990199</v>
      </c>
      <c r="AR36" s="114">
        <v>5.5</v>
      </c>
      <c r="AS36" s="255">
        <v>2591601</v>
      </c>
      <c r="AT36" s="114">
        <v>1.2</v>
      </c>
      <c r="AU36" s="112">
        <v>304595</v>
      </c>
      <c r="AV36" s="114">
        <v>0.1</v>
      </c>
      <c r="AW36" s="112">
        <v>7798985</v>
      </c>
      <c r="AX36" s="1356">
        <v>3.6</v>
      </c>
      <c r="AY36" s="101">
        <v>16770329</v>
      </c>
      <c r="AZ36" s="102">
        <v>7.7</v>
      </c>
      <c r="BA36" s="103">
        <v>6540114</v>
      </c>
      <c r="BB36" s="102">
        <v>3</v>
      </c>
      <c r="BC36" s="103">
        <v>3834100</v>
      </c>
      <c r="BD36" s="1845">
        <v>1.8</v>
      </c>
      <c r="BE36" s="119">
        <v>216937940</v>
      </c>
      <c r="BF36" s="1347">
        <v>99.999999999999986</v>
      </c>
      <c r="BG36" s="297"/>
    </row>
    <row r="37" spans="1:59" s="287" customFormat="1" ht="15.75" customHeight="1">
      <c r="A37" s="212" t="s">
        <v>172</v>
      </c>
      <c r="B37" s="135">
        <v>52886211</v>
      </c>
      <c r="C37" s="133">
        <v>37.6</v>
      </c>
      <c r="D37" s="136">
        <v>804216</v>
      </c>
      <c r="E37" s="133">
        <v>0.6</v>
      </c>
      <c r="F37" s="136">
        <v>26237</v>
      </c>
      <c r="G37" s="133">
        <v>0</v>
      </c>
      <c r="H37" s="136">
        <v>376720</v>
      </c>
      <c r="I37" s="133">
        <v>0.3</v>
      </c>
      <c r="J37" s="136">
        <v>415877</v>
      </c>
      <c r="K37" s="1433">
        <v>0.3</v>
      </c>
      <c r="L37" s="135">
        <v>7737331</v>
      </c>
      <c r="M37" s="133">
        <v>5.5</v>
      </c>
      <c r="N37" s="136">
        <v>177529</v>
      </c>
      <c r="O37" s="133">
        <v>0.1</v>
      </c>
      <c r="P37" s="1445" t="s">
        <v>203</v>
      </c>
      <c r="Q37" s="133" t="s">
        <v>203</v>
      </c>
      <c r="R37" s="1445">
        <v>11456</v>
      </c>
      <c r="S37" s="133">
        <v>0</v>
      </c>
      <c r="T37" s="126">
        <v>136809</v>
      </c>
      <c r="U37" s="125">
        <v>0.1</v>
      </c>
      <c r="V37" s="126">
        <v>773989</v>
      </c>
      <c r="W37" s="1450">
        <v>0.6</v>
      </c>
      <c r="X37" s="129">
        <v>417792</v>
      </c>
      <c r="Y37" s="125">
        <v>0.3</v>
      </c>
      <c r="Z37" s="139">
        <v>14279626</v>
      </c>
      <c r="AA37" s="125">
        <v>10.199999999999999</v>
      </c>
      <c r="AB37" s="139">
        <v>13605131</v>
      </c>
      <c r="AC37" s="139">
        <v>674495</v>
      </c>
      <c r="AD37" s="126" t="s">
        <v>203</v>
      </c>
      <c r="AE37" s="126">
        <v>32939</v>
      </c>
      <c r="AF37" s="125">
        <v>0</v>
      </c>
      <c r="AG37" s="126">
        <v>874324</v>
      </c>
      <c r="AH37" s="1450">
        <v>0.6</v>
      </c>
      <c r="AI37" s="135">
        <v>1896948</v>
      </c>
      <c r="AJ37" s="133">
        <v>1.3</v>
      </c>
      <c r="AK37" s="136">
        <v>808801</v>
      </c>
      <c r="AL37" s="133">
        <v>0.6</v>
      </c>
      <c r="AM37" s="136">
        <v>32552700</v>
      </c>
      <c r="AN37" s="1430">
        <v>23.2</v>
      </c>
      <c r="AO37" s="149">
        <v>17586</v>
      </c>
      <c r="AP37" s="1696">
        <v>0</v>
      </c>
      <c r="AQ37" s="246">
        <v>10809183</v>
      </c>
      <c r="AR37" s="150">
        <v>7.7</v>
      </c>
      <c r="AS37" s="148">
        <v>273931</v>
      </c>
      <c r="AT37" s="150">
        <v>0.2</v>
      </c>
      <c r="AU37" s="149">
        <v>354301</v>
      </c>
      <c r="AV37" s="150">
        <v>0.3</v>
      </c>
      <c r="AW37" s="149">
        <v>290232</v>
      </c>
      <c r="AX37" s="1696">
        <v>0.2</v>
      </c>
      <c r="AY37" s="135">
        <v>4583047</v>
      </c>
      <c r="AZ37" s="133">
        <v>3.3</v>
      </c>
      <c r="BA37" s="136">
        <v>3076760</v>
      </c>
      <c r="BB37" s="133">
        <v>2.2000000000000002</v>
      </c>
      <c r="BC37" s="136">
        <v>6939400</v>
      </c>
      <c r="BD37" s="1451">
        <v>4.9000000000000004</v>
      </c>
      <c r="BE37" s="165">
        <v>140553945</v>
      </c>
      <c r="BF37" s="1433">
        <v>100</v>
      </c>
      <c r="BG37" s="297"/>
    </row>
    <row r="38" spans="1:59" s="287" customFormat="1" ht="15.75" customHeight="1">
      <c r="A38" s="321" t="s">
        <v>173</v>
      </c>
      <c r="B38" s="101">
        <v>74381029</v>
      </c>
      <c r="C38" s="102">
        <v>40.200000000000003</v>
      </c>
      <c r="D38" s="103">
        <v>2069957</v>
      </c>
      <c r="E38" s="102">
        <v>1.1000000000000001</v>
      </c>
      <c r="F38" s="103">
        <v>72501</v>
      </c>
      <c r="G38" s="102">
        <v>0</v>
      </c>
      <c r="H38" s="103">
        <v>722939</v>
      </c>
      <c r="I38" s="102">
        <v>0.4</v>
      </c>
      <c r="J38" s="103">
        <v>775255</v>
      </c>
      <c r="K38" s="1347">
        <v>0.4</v>
      </c>
      <c r="L38" s="101">
        <v>9026102</v>
      </c>
      <c r="M38" s="102">
        <v>4.9000000000000004</v>
      </c>
      <c r="N38" s="75">
        <v>0</v>
      </c>
      <c r="O38" s="73">
        <v>0</v>
      </c>
      <c r="P38" s="1351">
        <v>0</v>
      </c>
      <c r="Q38" s="73">
        <v>0</v>
      </c>
      <c r="R38" s="1351">
        <v>7575</v>
      </c>
      <c r="S38" s="73">
        <v>0</v>
      </c>
      <c r="T38" s="99">
        <v>166476</v>
      </c>
      <c r="U38" s="97">
        <v>0.1</v>
      </c>
      <c r="V38" s="99">
        <v>943700</v>
      </c>
      <c r="W38" s="1341">
        <v>0.5</v>
      </c>
      <c r="X38" s="98">
        <v>369194</v>
      </c>
      <c r="Y38" s="97">
        <v>0.2</v>
      </c>
      <c r="Z38" s="100">
        <v>11527957</v>
      </c>
      <c r="AA38" s="97">
        <v>6.2</v>
      </c>
      <c r="AB38" s="100">
        <v>10922726</v>
      </c>
      <c r="AC38" s="100">
        <v>605231</v>
      </c>
      <c r="AD38" s="99">
        <v>0</v>
      </c>
      <c r="AE38" s="99">
        <v>38979</v>
      </c>
      <c r="AF38" s="97">
        <v>0</v>
      </c>
      <c r="AG38" s="99">
        <v>1045529</v>
      </c>
      <c r="AH38" s="1341">
        <v>0.6</v>
      </c>
      <c r="AI38" s="101">
        <v>1710606</v>
      </c>
      <c r="AJ38" s="102">
        <v>0.9</v>
      </c>
      <c r="AK38" s="103">
        <v>304597</v>
      </c>
      <c r="AL38" s="102">
        <v>0.2</v>
      </c>
      <c r="AM38" s="103">
        <v>45199463</v>
      </c>
      <c r="AN38" s="1349">
        <v>24.4</v>
      </c>
      <c r="AO38" s="112">
        <v>0</v>
      </c>
      <c r="AP38" s="1356">
        <v>0</v>
      </c>
      <c r="AQ38" s="113">
        <v>13016569</v>
      </c>
      <c r="AR38" s="114">
        <v>7</v>
      </c>
      <c r="AS38" s="255">
        <v>1176760</v>
      </c>
      <c r="AT38" s="114">
        <v>0.6</v>
      </c>
      <c r="AU38" s="112">
        <v>350705</v>
      </c>
      <c r="AV38" s="114">
        <v>0.2</v>
      </c>
      <c r="AW38" s="112">
        <v>5395605</v>
      </c>
      <c r="AX38" s="1356">
        <v>2.9</v>
      </c>
      <c r="AY38" s="101">
        <v>6698513</v>
      </c>
      <c r="AZ38" s="102">
        <v>3.6</v>
      </c>
      <c r="BA38" s="103">
        <v>3689175</v>
      </c>
      <c r="BB38" s="102">
        <v>2</v>
      </c>
      <c r="BC38" s="103">
        <v>6571516</v>
      </c>
      <c r="BD38" s="1845">
        <v>3.6</v>
      </c>
      <c r="BE38" s="119">
        <v>185260702</v>
      </c>
      <c r="BF38" s="1347">
        <v>100</v>
      </c>
      <c r="BG38" s="297"/>
    </row>
    <row r="39" spans="1:59" s="287" customFormat="1" ht="15.75" customHeight="1">
      <c r="A39" s="212" t="s">
        <v>174</v>
      </c>
      <c r="B39" s="220">
        <v>71787230</v>
      </c>
      <c r="C39" s="224">
        <v>43.9</v>
      </c>
      <c r="D39" s="223">
        <v>603597</v>
      </c>
      <c r="E39" s="224">
        <v>0.4</v>
      </c>
      <c r="F39" s="223">
        <v>67715</v>
      </c>
      <c r="G39" s="224">
        <v>0</v>
      </c>
      <c r="H39" s="223">
        <v>678014</v>
      </c>
      <c r="I39" s="224">
        <v>0.4</v>
      </c>
      <c r="J39" s="223">
        <v>730851</v>
      </c>
      <c r="K39" s="1405">
        <v>0.5</v>
      </c>
      <c r="L39" s="216">
        <v>8913747</v>
      </c>
      <c r="M39" s="224">
        <v>5.5</v>
      </c>
      <c r="N39" s="136" t="s">
        <v>307</v>
      </c>
      <c r="O39" s="136" t="s">
        <v>307</v>
      </c>
      <c r="P39" s="1445">
        <v>0</v>
      </c>
      <c r="Q39" s="133">
        <v>0</v>
      </c>
      <c r="R39" s="1365">
        <v>7214</v>
      </c>
      <c r="S39" s="224">
        <v>0</v>
      </c>
      <c r="T39" s="217">
        <v>158594</v>
      </c>
      <c r="U39" s="214">
        <v>0.1</v>
      </c>
      <c r="V39" s="217">
        <v>1086047</v>
      </c>
      <c r="W39" s="1471">
        <v>0.7</v>
      </c>
      <c r="X39" s="215">
        <v>340759</v>
      </c>
      <c r="Y39" s="214">
        <v>0.2</v>
      </c>
      <c r="Z39" s="222">
        <v>3210421</v>
      </c>
      <c r="AA39" s="214">
        <v>2</v>
      </c>
      <c r="AB39" s="225">
        <v>2953241</v>
      </c>
      <c r="AC39" s="217">
        <v>257073</v>
      </c>
      <c r="AD39" s="222">
        <v>107</v>
      </c>
      <c r="AE39" s="217">
        <v>33305</v>
      </c>
      <c r="AF39" s="214">
        <v>0</v>
      </c>
      <c r="AG39" s="217">
        <v>837190</v>
      </c>
      <c r="AH39" s="1450">
        <v>0.5</v>
      </c>
      <c r="AI39" s="220">
        <v>2220026</v>
      </c>
      <c r="AJ39" s="224">
        <v>1.4</v>
      </c>
      <c r="AK39" s="223">
        <v>532104</v>
      </c>
      <c r="AL39" s="224">
        <v>0.3</v>
      </c>
      <c r="AM39" s="223">
        <v>37177979</v>
      </c>
      <c r="AN39" s="1406">
        <v>22.7</v>
      </c>
      <c r="AO39" s="149">
        <v>0</v>
      </c>
      <c r="AP39" s="1696">
        <v>0</v>
      </c>
      <c r="AQ39" s="251">
        <v>11489714</v>
      </c>
      <c r="AR39" s="252">
        <v>7</v>
      </c>
      <c r="AS39" s="253">
        <v>166698</v>
      </c>
      <c r="AT39" s="252">
        <v>0.1</v>
      </c>
      <c r="AU39" s="250">
        <v>1471363</v>
      </c>
      <c r="AV39" s="252">
        <v>0.9</v>
      </c>
      <c r="AW39" s="250">
        <v>4740441</v>
      </c>
      <c r="AX39" s="1476">
        <v>2.9</v>
      </c>
      <c r="AY39" s="220">
        <v>3828121</v>
      </c>
      <c r="AZ39" s="224">
        <v>2.2999999999999998</v>
      </c>
      <c r="BA39" s="223">
        <v>3643834</v>
      </c>
      <c r="BB39" s="224">
        <v>2.2000000000000002</v>
      </c>
      <c r="BC39" s="223">
        <v>9839900</v>
      </c>
      <c r="BD39" s="1856">
        <v>6</v>
      </c>
      <c r="BE39" s="232">
        <v>163564864</v>
      </c>
      <c r="BF39" s="1433">
        <v>100</v>
      </c>
      <c r="BG39" s="297"/>
    </row>
    <row r="40" spans="1:59" s="287" customFormat="1" ht="15.75" customHeight="1">
      <c r="A40" s="321" t="s">
        <v>175</v>
      </c>
      <c r="B40" s="101">
        <v>52212409</v>
      </c>
      <c r="C40" s="102">
        <v>37.299999999999997</v>
      </c>
      <c r="D40" s="103">
        <v>629484</v>
      </c>
      <c r="E40" s="102">
        <v>0.5</v>
      </c>
      <c r="F40" s="103">
        <v>48594</v>
      </c>
      <c r="G40" s="102">
        <v>0</v>
      </c>
      <c r="H40" s="103">
        <v>485399</v>
      </c>
      <c r="I40" s="102">
        <v>0.3</v>
      </c>
      <c r="J40" s="103">
        <v>521665</v>
      </c>
      <c r="K40" s="1347">
        <v>0.4</v>
      </c>
      <c r="L40" s="101">
        <v>7822388</v>
      </c>
      <c r="M40" s="102">
        <v>5.6</v>
      </c>
      <c r="N40" s="103">
        <v>46758</v>
      </c>
      <c r="O40" s="102">
        <v>0</v>
      </c>
      <c r="P40" s="1348" t="s">
        <v>307</v>
      </c>
      <c r="Q40" s="102" t="s">
        <v>307</v>
      </c>
      <c r="R40" s="1348">
        <v>7445</v>
      </c>
      <c r="S40" s="102">
        <v>0</v>
      </c>
      <c r="T40" s="99">
        <v>163627</v>
      </c>
      <c r="U40" s="97">
        <v>0.1</v>
      </c>
      <c r="V40" s="99">
        <v>765048</v>
      </c>
      <c r="W40" s="1341">
        <v>0.5</v>
      </c>
      <c r="X40" s="98">
        <v>385748</v>
      </c>
      <c r="Y40" s="97">
        <v>0.3</v>
      </c>
      <c r="Z40" s="100">
        <v>15583009</v>
      </c>
      <c r="AA40" s="97">
        <v>11.1</v>
      </c>
      <c r="AB40" s="100">
        <v>14971255</v>
      </c>
      <c r="AC40" s="100">
        <v>611754</v>
      </c>
      <c r="AD40" s="99" t="s">
        <v>307</v>
      </c>
      <c r="AE40" s="99">
        <v>33784</v>
      </c>
      <c r="AF40" s="97">
        <v>0</v>
      </c>
      <c r="AG40" s="99">
        <v>981739</v>
      </c>
      <c r="AH40" s="1341">
        <v>0.7</v>
      </c>
      <c r="AI40" s="101">
        <v>1782727</v>
      </c>
      <c r="AJ40" s="102">
        <v>1.3</v>
      </c>
      <c r="AK40" s="103">
        <v>449513</v>
      </c>
      <c r="AL40" s="102">
        <v>0.3</v>
      </c>
      <c r="AM40" s="103">
        <v>36484651</v>
      </c>
      <c r="AN40" s="1349">
        <v>26.1</v>
      </c>
      <c r="AO40" s="112" t="s">
        <v>307</v>
      </c>
      <c r="AP40" s="1356" t="s">
        <v>307</v>
      </c>
      <c r="AQ40" s="113">
        <v>11578207</v>
      </c>
      <c r="AR40" s="114">
        <v>8.3000000000000007</v>
      </c>
      <c r="AS40" s="255">
        <v>292641</v>
      </c>
      <c r="AT40" s="114">
        <v>0.2</v>
      </c>
      <c r="AU40" s="112">
        <v>729358</v>
      </c>
      <c r="AV40" s="114">
        <v>0.5</v>
      </c>
      <c r="AW40" s="112">
        <v>142799</v>
      </c>
      <c r="AX40" s="1356">
        <v>0.1</v>
      </c>
      <c r="AY40" s="101">
        <v>1698711</v>
      </c>
      <c r="AZ40" s="102">
        <v>1.2</v>
      </c>
      <c r="BA40" s="103">
        <v>4235110</v>
      </c>
      <c r="BB40" s="102">
        <v>3</v>
      </c>
      <c r="BC40" s="103">
        <v>2779800</v>
      </c>
      <c r="BD40" s="1845">
        <v>2</v>
      </c>
      <c r="BE40" s="119">
        <v>139860614</v>
      </c>
      <c r="BF40" s="1347">
        <v>100</v>
      </c>
      <c r="BG40" s="297"/>
    </row>
    <row r="41" spans="1:59" s="287" customFormat="1" ht="15.75" customHeight="1">
      <c r="A41" s="212" t="s">
        <v>176</v>
      </c>
      <c r="B41" s="135">
        <v>58015446</v>
      </c>
      <c r="C41" s="133">
        <v>34</v>
      </c>
      <c r="D41" s="136">
        <v>648548</v>
      </c>
      <c r="E41" s="133">
        <v>0.4</v>
      </c>
      <c r="F41" s="136">
        <v>52811</v>
      </c>
      <c r="G41" s="133">
        <v>0</v>
      </c>
      <c r="H41" s="136">
        <v>527194</v>
      </c>
      <c r="I41" s="133">
        <v>0.3</v>
      </c>
      <c r="J41" s="136">
        <v>566130</v>
      </c>
      <c r="K41" s="1433">
        <v>0.3</v>
      </c>
      <c r="L41" s="135">
        <v>8832088</v>
      </c>
      <c r="M41" s="133">
        <v>5.1999999999999993</v>
      </c>
      <c r="N41" s="136">
        <v>79940</v>
      </c>
      <c r="O41" s="133">
        <v>0.1</v>
      </c>
      <c r="P41" s="1445">
        <v>0</v>
      </c>
      <c r="Q41" s="133">
        <v>0</v>
      </c>
      <c r="R41" s="1445">
        <v>7779</v>
      </c>
      <c r="S41" s="133">
        <v>0</v>
      </c>
      <c r="T41" s="126">
        <v>170962</v>
      </c>
      <c r="U41" s="125">
        <v>0.1</v>
      </c>
      <c r="V41" s="126">
        <v>868140</v>
      </c>
      <c r="W41" s="1450">
        <v>0.5</v>
      </c>
      <c r="X41" s="129">
        <v>412233</v>
      </c>
      <c r="Y41" s="125">
        <v>0.2</v>
      </c>
      <c r="Z41" s="139">
        <v>16451962</v>
      </c>
      <c r="AA41" s="125">
        <v>9.6</v>
      </c>
      <c r="AB41" s="139">
        <v>15969640</v>
      </c>
      <c r="AC41" s="139">
        <v>482322</v>
      </c>
      <c r="AD41" s="126">
        <v>0</v>
      </c>
      <c r="AE41" s="126">
        <v>44941</v>
      </c>
      <c r="AF41" s="125">
        <v>0</v>
      </c>
      <c r="AG41" s="126">
        <v>535634</v>
      </c>
      <c r="AH41" s="1450">
        <v>0.3</v>
      </c>
      <c r="AI41" s="135">
        <v>1738531</v>
      </c>
      <c r="AJ41" s="133">
        <v>1</v>
      </c>
      <c r="AK41" s="136">
        <v>509163</v>
      </c>
      <c r="AL41" s="133">
        <v>0.30000000000000004</v>
      </c>
      <c r="AM41" s="136">
        <v>44760684</v>
      </c>
      <c r="AN41" s="1430">
        <v>26.2</v>
      </c>
      <c r="AO41" s="149">
        <v>0</v>
      </c>
      <c r="AP41" s="1696">
        <v>0</v>
      </c>
      <c r="AQ41" s="246">
        <v>13722277</v>
      </c>
      <c r="AR41" s="150">
        <v>8</v>
      </c>
      <c r="AS41" s="148">
        <v>243948</v>
      </c>
      <c r="AT41" s="150">
        <v>0.2</v>
      </c>
      <c r="AU41" s="149">
        <v>262132</v>
      </c>
      <c r="AV41" s="150">
        <v>0.2</v>
      </c>
      <c r="AW41" s="149">
        <v>4296299</v>
      </c>
      <c r="AX41" s="1696">
        <v>2.5</v>
      </c>
      <c r="AY41" s="135">
        <v>3275895</v>
      </c>
      <c r="AZ41" s="133">
        <v>1.9</v>
      </c>
      <c r="BA41" s="136">
        <v>2313427</v>
      </c>
      <c r="BB41" s="133">
        <v>1.4000000000000001</v>
      </c>
      <c r="BC41" s="136">
        <v>12496492</v>
      </c>
      <c r="BD41" s="1451">
        <v>7.3</v>
      </c>
      <c r="BE41" s="165">
        <v>170832656</v>
      </c>
      <c r="BF41" s="1433">
        <v>100</v>
      </c>
      <c r="BG41" s="297"/>
    </row>
    <row r="42" spans="1:59" s="287" customFormat="1" ht="15.75" customHeight="1">
      <c r="A42" s="321" t="s">
        <v>224</v>
      </c>
      <c r="B42" s="101">
        <v>40545037</v>
      </c>
      <c r="C42" s="102">
        <v>33.1</v>
      </c>
      <c r="D42" s="103">
        <v>449913</v>
      </c>
      <c r="E42" s="102">
        <v>0.4</v>
      </c>
      <c r="F42" s="103">
        <v>33216</v>
      </c>
      <c r="G42" s="102">
        <v>0</v>
      </c>
      <c r="H42" s="103">
        <v>331875</v>
      </c>
      <c r="I42" s="102">
        <v>0.3</v>
      </c>
      <c r="J42" s="103">
        <v>356781</v>
      </c>
      <c r="K42" s="1347">
        <v>0.3</v>
      </c>
      <c r="L42" s="101">
        <v>6209907</v>
      </c>
      <c r="M42" s="102">
        <v>5.0999999999999996</v>
      </c>
      <c r="N42" s="103" t="s">
        <v>307</v>
      </c>
      <c r="O42" s="102" t="s">
        <v>307</v>
      </c>
      <c r="P42" s="1348" t="s">
        <v>307</v>
      </c>
      <c r="Q42" s="102" t="s">
        <v>307</v>
      </c>
      <c r="R42" s="1348">
        <v>5394</v>
      </c>
      <c r="S42" s="102">
        <v>0</v>
      </c>
      <c r="T42" s="99">
        <v>118542</v>
      </c>
      <c r="U42" s="97">
        <v>0.1</v>
      </c>
      <c r="V42" s="99">
        <v>786968</v>
      </c>
      <c r="W42" s="1341">
        <v>0.6</v>
      </c>
      <c r="X42" s="98">
        <v>340415</v>
      </c>
      <c r="Y42" s="97">
        <v>0.3</v>
      </c>
      <c r="Z42" s="100">
        <v>15934944</v>
      </c>
      <c r="AA42" s="97">
        <v>13</v>
      </c>
      <c r="AB42" s="100">
        <v>15344246</v>
      </c>
      <c r="AC42" s="100">
        <v>590698</v>
      </c>
      <c r="AD42" s="99" t="s">
        <v>307</v>
      </c>
      <c r="AE42" s="99">
        <v>28639</v>
      </c>
      <c r="AF42" s="97">
        <v>0</v>
      </c>
      <c r="AG42" s="99">
        <v>729383</v>
      </c>
      <c r="AH42" s="1341">
        <v>0.6</v>
      </c>
      <c r="AI42" s="101">
        <v>1042464</v>
      </c>
      <c r="AJ42" s="102">
        <v>0.9</v>
      </c>
      <c r="AK42" s="103">
        <v>498163</v>
      </c>
      <c r="AL42" s="102">
        <v>0.4</v>
      </c>
      <c r="AM42" s="103">
        <v>35089744</v>
      </c>
      <c r="AN42" s="1349">
        <v>28.7</v>
      </c>
      <c r="AO42" s="112">
        <v>59034</v>
      </c>
      <c r="AP42" s="1356">
        <v>0.1</v>
      </c>
      <c r="AQ42" s="113">
        <v>9477555</v>
      </c>
      <c r="AR42" s="114">
        <v>7.7</v>
      </c>
      <c r="AS42" s="255">
        <v>519130</v>
      </c>
      <c r="AT42" s="114">
        <v>0.4</v>
      </c>
      <c r="AU42" s="112">
        <v>1739802</v>
      </c>
      <c r="AV42" s="114">
        <v>1.4</v>
      </c>
      <c r="AW42" s="112">
        <v>1058875</v>
      </c>
      <c r="AX42" s="1356">
        <v>0.9</v>
      </c>
      <c r="AY42" s="101">
        <v>403602</v>
      </c>
      <c r="AZ42" s="102">
        <v>0.3</v>
      </c>
      <c r="BA42" s="103">
        <v>1449654</v>
      </c>
      <c r="BB42" s="102">
        <v>1.2</v>
      </c>
      <c r="BC42" s="103">
        <v>5124379</v>
      </c>
      <c r="BD42" s="1845">
        <v>4.2</v>
      </c>
      <c r="BE42" s="119">
        <v>122333416</v>
      </c>
      <c r="BF42" s="1347">
        <v>100</v>
      </c>
      <c r="BG42" s="297"/>
    </row>
    <row r="43" spans="1:59" s="287" customFormat="1" ht="15.75" customHeight="1">
      <c r="A43" s="212" t="s">
        <v>225</v>
      </c>
      <c r="B43" s="135">
        <v>29439779</v>
      </c>
      <c r="C43" s="133">
        <v>27.5</v>
      </c>
      <c r="D43" s="136">
        <v>349174</v>
      </c>
      <c r="E43" s="133">
        <v>0.3</v>
      </c>
      <c r="F43" s="136">
        <v>26655</v>
      </c>
      <c r="G43" s="133">
        <v>0</v>
      </c>
      <c r="H43" s="136">
        <v>266445</v>
      </c>
      <c r="I43" s="133">
        <v>0.3</v>
      </c>
      <c r="J43" s="136">
        <v>286604</v>
      </c>
      <c r="K43" s="1433">
        <v>0.3</v>
      </c>
      <c r="L43" s="135">
        <v>5071007</v>
      </c>
      <c r="M43" s="133">
        <v>4.7</v>
      </c>
      <c r="N43" s="136" t="s">
        <v>307</v>
      </c>
      <c r="O43" s="133" t="s">
        <v>307</v>
      </c>
      <c r="P43" s="1445" t="s">
        <v>307</v>
      </c>
      <c r="Q43" s="133" t="s">
        <v>307</v>
      </c>
      <c r="R43" s="1445">
        <v>4166</v>
      </c>
      <c r="S43" s="133">
        <v>0</v>
      </c>
      <c r="T43" s="126">
        <v>91556</v>
      </c>
      <c r="U43" s="125">
        <v>0.1</v>
      </c>
      <c r="V43" s="126">
        <v>468584</v>
      </c>
      <c r="W43" s="1450">
        <v>0.4</v>
      </c>
      <c r="X43" s="129">
        <v>205445</v>
      </c>
      <c r="Y43" s="125">
        <v>0.2</v>
      </c>
      <c r="Z43" s="139">
        <v>16635687</v>
      </c>
      <c r="AA43" s="125">
        <v>15.6</v>
      </c>
      <c r="AB43" s="139">
        <v>16060885</v>
      </c>
      <c r="AC43" s="139">
        <v>574802</v>
      </c>
      <c r="AD43" s="126" t="s">
        <v>307</v>
      </c>
      <c r="AE43" s="126">
        <v>28342</v>
      </c>
      <c r="AF43" s="125">
        <v>0</v>
      </c>
      <c r="AG43" s="126">
        <v>339852</v>
      </c>
      <c r="AH43" s="1450">
        <v>0.3</v>
      </c>
      <c r="AI43" s="135">
        <v>457132</v>
      </c>
      <c r="AJ43" s="133">
        <v>0.4</v>
      </c>
      <c r="AK43" s="136">
        <v>289677</v>
      </c>
      <c r="AL43" s="133">
        <v>0.3</v>
      </c>
      <c r="AM43" s="136">
        <v>29757873</v>
      </c>
      <c r="AN43" s="1430">
        <v>27.8</v>
      </c>
      <c r="AO43" s="149" t="s">
        <v>307</v>
      </c>
      <c r="AP43" s="1696" t="s">
        <v>307</v>
      </c>
      <c r="AQ43" s="246">
        <v>9055069</v>
      </c>
      <c r="AR43" s="150">
        <v>8.5</v>
      </c>
      <c r="AS43" s="148">
        <v>137652</v>
      </c>
      <c r="AT43" s="150">
        <v>0.1</v>
      </c>
      <c r="AU43" s="149">
        <v>149374</v>
      </c>
      <c r="AV43" s="150">
        <v>0.2</v>
      </c>
      <c r="AW43" s="149">
        <v>2767630</v>
      </c>
      <c r="AX43" s="1696">
        <v>2.6</v>
      </c>
      <c r="AY43" s="135">
        <v>1273790</v>
      </c>
      <c r="AZ43" s="133">
        <v>1.2</v>
      </c>
      <c r="BA43" s="136">
        <v>1628114</v>
      </c>
      <c r="BB43" s="133">
        <v>1.5</v>
      </c>
      <c r="BC43" s="136">
        <v>8253800</v>
      </c>
      <c r="BD43" s="1451">
        <v>7.7</v>
      </c>
      <c r="BE43" s="165">
        <v>106983407</v>
      </c>
      <c r="BF43" s="1433">
        <v>100</v>
      </c>
      <c r="BG43" s="297"/>
    </row>
    <row r="44" spans="1:59" s="287" customFormat="1" ht="15.75" customHeight="1">
      <c r="A44" s="321" t="s">
        <v>179</v>
      </c>
      <c r="B44" s="101">
        <v>80268724</v>
      </c>
      <c r="C44" s="102">
        <v>34.9</v>
      </c>
      <c r="D44" s="103">
        <v>811813</v>
      </c>
      <c r="E44" s="102">
        <v>0.4</v>
      </c>
      <c r="F44" s="103">
        <v>59488</v>
      </c>
      <c r="G44" s="102">
        <v>0</v>
      </c>
      <c r="H44" s="103">
        <v>592871</v>
      </c>
      <c r="I44" s="102">
        <v>0.3</v>
      </c>
      <c r="J44" s="103">
        <v>635350</v>
      </c>
      <c r="K44" s="1158">
        <v>0.3</v>
      </c>
      <c r="L44" s="101">
        <v>11899279</v>
      </c>
      <c r="M44" s="102">
        <v>5.2</v>
      </c>
      <c r="N44" s="103" t="s">
        <v>307</v>
      </c>
      <c r="O44" s="102" t="s">
        <v>307</v>
      </c>
      <c r="P44" s="1193" t="s">
        <v>307</v>
      </c>
      <c r="Q44" s="102" t="s">
        <v>307</v>
      </c>
      <c r="R44" s="1193">
        <v>9725</v>
      </c>
      <c r="S44" s="102">
        <v>0</v>
      </c>
      <c r="T44" s="99">
        <v>213732</v>
      </c>
      <c r="U44" s="97">
        <v>0.1</v>
      </c>
      <c r="V44" s="99">
        <v>1686867</v>
      </c>
      <c r="W44" s="1231">
        <v>0.7</v>
      </c>
      <c r="X44" s="98">
        <v>512222</v>
      </c>
      <c r="Y44" s="97">
        <v>0.2</v>
      </c>
      <c r="Z44" s="100">
        <v>25442556</v>
      </c>
      <c r="AA44" s="97">
        <v>11.1</v>
      </c>
      <c r="AB44" s="100">
        <v>24696829</v>
      </c>
      <c r="AC44" s="100">
        <v>745727</v>
      </c>
      <c r="AD44" s="99" t="s">
        <v>307</v>
      </c>
      <c r="AE44" s="99">
        <v>59748</v>
      </c>
      <c r="AF44" s="97">
        <v>0</v>
      </c>
      <c r="AG44" s="99">
        <v>1591575</v>
      </c>
      <c r="AH44" s="1231">
        <v>0.7</v>
      </c>
      <c r="AI44" s="101">
        <v>1914791</v>
      </c>
      <c r="AJ44" s="102">
        <v>0.8</v>
      </c>
      <c r="AK44" s="103">
        <v>333565</v>
      </c>
      <c r="AL44" s="102">
        <v>0.1</v>
      </c>
      <c r="AM44" s="103">
        <v>65088129</v>
      </c>
      <c r="AN44" s="1157">
        <v>28.3</v>
      </c>
      <c r="AO44" s="112" t="s">
        <v>307</v>
      </c>
      <c r="AP44" s="1170" t="s">
        <v>307</v>
      </c>
      <c r="AQ44" s="113">
        <v>17128667</v>
      </c>
      <c r="AR44" s="114">
        <v>7.4</v>
      </c>
      <c r="AS44" s="255">
        <v>970101</v>
      </c>
      <c r="AT44" s="114">
        <v>0.4</v>
      </c>
      <c r="AU44" s="112">
        <v>496924</v>
      </c>
      <c r="AV44" s="114">
        <v>0.2</v>
      </c>
      <c r="AW44" s="112">
        <v>4351900</v>
      </c>
      <c r="AX44" s="1170">
        <v>1.9</v>
      </c>
      <c r="AY44" s="101">
        <v>4649847</v>
      </c>
      <c r="AZ44" s="102">
        <v>2</v>
      </c>
      <c r="BA44" s="103">
        <v>2692254</v>
      </c>
      <c r="BB44" s="102">
        <v>1.2</v>
      </c>
      <c r="BC44" s="103">
        <v>8478400</v>
      </c>
      <c r="BD44" s="1236">
        <v>3.7</v>
      </c>
      <c r="BE44" s="119">
        <v>229888528</v>
      </c>
      <c r="BF44" s="1158">
        <v>100.00000000000003</v>
      </c>
      <c r="BG44" s="297"/>
    </row>
    <row r="45" spans="1:59" s="287" customFormat="1" ht="15.75" customHeight="1">
      <c r="A45" s="212" t="s">
        <v>180</v>
      </c>
      <c r="B45" s="135">
        <v>100184479</v>
      </c>
      <c r="C45" s="133">
        <v>42</v>
      </c>
      <c r="D45" s="136">
        <v>1497455</v>
      </c>
      <c r="E45" s="133">
        <v>0.6</v>
      </c>
      <c r="F45" s="136">
        <v>42236</v>
      </c>
      <c r="G45" s="133">
        <v>0</v>
      </c>
      <c r="H45" s="136">
        <v>773468</v>
      </c>
      <c r="I45" s="133">
        <v>0.3</v>
      </c>
      <c r="J45" s="136">
        <v>824923</v>
      </c>
      <c r="K45" s="1116">
        <v>0.3</v>
      </c>
      <c r="L45" s="135">
        <v>12875949</v>
      </c>
      <c r="M45" s="133">
        <v>5.4</v>
      </c>
      <c r="N45" s="136">
        <v>50027</v>
      </c>
      <c r="O45" s="133">
        <v>0</v>
      </c>
      <c r="P45" s="1181" t="s">
        <v>307</v>
      </c>
      <c r="Q45" s="133" t="s">
        <v>307</v>
      </c>
      <c r="R45" s="1181">
        <v>13876</v>
      </c>
      <c r="S45" s="133">
        <v>0</v>
      </c>
      <c r="T45" s="126">
        <v>252618</v>
      </c>
      <c r="U45" s="125">
        <v>0.1</v>
      </c>
      <c r="V45" s="126">
        <v>1457827</v>
      </c>
      <c r="W45" s="1234">
        <v>0.6</v>
      </c>
      <c r="X45" s="129">
        <v>697457</v>
      </c>
      <c r="Y45" s="125">
        <v>0.3</v>
      </c>
      <c r="Z45" s="139">
        <v>16252553</v>
      </c>
      <c r="AA45" s="125">
        <v>6.8</v>
      </c>
      <c r="AB45" s="139">
        <v>14713469</v>
      </c>
      <c r="AC45" s="139">
        <v>1539084</v>
      </c>
      <c r="AD45" s="126" t="s">
        <v>307</v>
      </c>
      <c r="AE45" s="126">
        <v>76052</v>
      </c>
      <c r="AF45" s="125">
        <v>0</v>
      </c>
      <c r="AG45" s="126">
        <v>1123162</v>
      </c>
      <c r="AH45" s="1234">
        <v>0.5</v>
      </c>
      <c r="AI45" s="135">
        <v>5652043</v>
      </c>
      <c r="AJ45" s="133">
        <v>2.4</v>
      </c>
      <c r="AK45" s="136">
        <v>976679</v>
      </c>
      <c r="AL45" s="133">
        <v>0.4</v>
      </c>
      <c r="AM45" s="136">
        <v>52091487</v>
      </c>
      <c r="AN45" s="1113">
        <v>21.9</v>
      </c>
      <c r="AO45" s="149">
        <v>6910</v>
      </c>
      <c r="AP45" s="1172">
        <v>0</v>
      </c>
      <c r="AQ45" s="246">
        <v>15286558</v>
      </c>
      <c r="AR45" s="150">
        <v>6.4</v>
      </c>
      <c r="AS45" s="148">
        <v>1080154</v>
      </c>
      <c r="AT45" s="150">
        <v>0.5</v>
      </c>
      <c r="AU45" s="149">
        <v>373191</v>
      </c>
      <c r="AV45" s="150">
        <v>0.2</v>
      </c>
      <c r="AW45" s="149">
        <v>1339058</v>
      </c>
      <c r="AX45" s="1172">
        <v>0.6</v>
      </c>
      <c r="AY45" s="135">
        <v>9426869</v>
      </c>
      <c r="AZ45" s="133">
        <v>4</v>
      </c>
      <c r="BA45" s="136">
        <v>5129523</v>
      </c>
      <c r="BB45" s="133">
        <v>2.2000000000000002</v>
      </c>
      <c r="BC45" s="136">
        <v>10769200</v>
      </c>
      <c r="BD45" s="1225">
        <v>4.5</v>
      </c>
      <c r="BE45" s="165">
        <v>238253754</v>
      </c>
      <c r="BF45" s="1116">
        <v>100</v>
      </c>
      <c r="BG45" s="297"/>
    </row>
    <row r="46" spans="1:59" s="287" customFormat="1" ht="15.75" customHeight="1">
      <c r="A46" s="321" t="s">
        <v>181</v>
      </c>
      <c r="B46" s="74">
        <v>83346114</v>
      </c>
      <c r="C46" s="73">
        <v>36.700000000000003</v>
      </c>
      <c r="D46" s="75">
        <v>818505</v>
      </c>
      <c r="E46" s="73">
        <v>0.4</v>
      </c>
      <c r="F46" s="75">
        <v>36251</v>
      </c>
      <c r="G46" s="73">
        <v>0</v>
      </c>
      <c r="H46" s="75">
        <v>664698</v>
      </c>
      <c r="I46" s="73">
        <v>0.3</v>
      </c>
      <c r="J46" s="75">
        <v>710505</v>
      </c>
      <c r="K46" s="1145">
        <v>0.3</v>
      </c>
      <c r="L46" s="74">
        <v>10837434</v>
      </c>
      <c r="M46" s="73">
        <v>4.8</v>
      </c>
      <c r="N46" s="75" t="s">
        <v>307</v>
      </c>
      <c r="O46" s="73" t="s">
        <v>307</v>
      </c>
      <c r="P46" s="1196" t="s">
        <v>307</v>
      </c>
      <c r="Q46" s="73" t="s">
        <v>307</v>
      </c>
      <c r="R46" s="1196">
        <v>7976</v>
      </c>
      <c r="S46" s="73">
        <v>0</v>
      </c>
      <c r="T46" s="76">
        <v>145209</v>
      </c>
      <c r="U46" s="71">
        <v>0.1</v>
      </c>
      <c r="V46" s="76">
        <v>1114776</v>
      </c>
      <c r="W46" s="1233">
        <v>0.5</v>
      </c>
      <c r="X46" s="72">
        <v>498987</v>
      </c>
      <c r="Y46" s="71">
        <v>0.2</v>
      </c>
      <c r="Z46" s="77">
        <v>16790463</v>
      </c>
      <c r="AA46" s="71">
        <v>7.4</v>
      </c>
      <c r="AB46" s="77">
        <v>16457619</v>
      </c>
      <c r="AC46" s="77">
        <v>332844</v>
      </c>
      <c r="AD46" s="76" t="s">
        <v>307</v>
      </c>
      <c r="AE46" s="76">
        <v>49342</v>
      </c>
      <c r="AF46" s="71">
        <v>0</v>
      </c>
      <c r="AG46" s="76">
        <v>1045197</v>
      </c>
      <c r="AH46" s="1233">
        <v>0.5</v>
      </c>
      <c r="AI46" s="74">
        <v>5905618</v>
      </c>
      <c r="AJ46" s="73">
        <v>2.6</v>
      </c>
      <c r="AK46" s="75">
        <v>373617</v>
      </c>
      <c r="AL46" s="73">
        <v>0.2</v>
      </c>
      <c r="AM46" s="75">
        <v>61693661</v>
      </c>
      <c r="AN46" s="1143">
        <v>27.1</v>
      </c>
      <c r="AO46" s="176" t="s">
        <v>307</v>
      </c>
      <c r="AP46" s="1168" t="s">
        <v>307</v>
      </c>
      <c r="AQ46" s="247">
        <v>15085242</v>
      </c>
      <c r="AR46" s="248">
        <v>6.6</v>
      </c>
      <c r="AS46" s="254">
        <v>2421315</v>
      </c>
      <c r="AT46" s="248">
        <v>1.1000000000000001</v>
      </c>
      <c r="AU46" s="176">
        <v>718366</v>
      </c>
      <c r="AV46" s="248">
        <v>0.3</v>
      </c>
      <c r="AW46" s="176">
        <v>3197764</v>
      </c>
      <c r="AX46" s="1168">
        <v>1.4</v>
      </c>
      <c r="AY46" s="74">
        <v>3054828</v>
      </c>
      <c r="AZ46" s="73">
        <v>1.3</v>
      </c>
      <c r="BA46" s="75">
        <v>12317337</v>
      </c>
      <c r="BB46" s="73">
        <v>5.4</v>
      </c>
      <c r="BC46" s="75">
        <v>6430200</v>
      </c>
      <c r="BD46" s="1241">
        <v>2.8</v>
      </c>
      <c r="BE46" s="177">
        <v>227263405</v>
      </c>
      <c r="BF46" s="1158">
        <v>99.999999999999986</v>
      </c>
      <c r="BG46" s="297"/>
    </row>
    <row r="47" spans="1:59" s="287" customFormat="1" ht="15.75" customHeight="1">
      <c r="A47" s="212" t="s">
        <v>226</v>
      </c>
      <c r="B47" s="135">
        <v>46355381</v>
      </c>
      <c r="C47" s="133">
        <v>35.595799249512645</v>
      </c>
      <c r="D47" s="136">
        <v>534291</v>
      </c>
      <c r="E47" s="133">
        <v>0.41027632103425832</v>
      </c>
      <c r="F47" s="136">
        <v>23747</v>
      </c>
      <c r="G47" s="133">
        <v>1.8235066275869391E-2</v>
      </c>
      <c r="H47" s="136">
        <v>434898</v>
      </c>
      <c r="I47" s="133">
        <v>0.33395350373702137</v>
      </c>
      <c r="J47" s="136">
        <v>463895</v>
      </c>
      <c r="K47" s="1433">
        <v>0.35621998863201382</v>
      </c>
      <c r="L47" s="135">
        <v>6806898</v>
      </c>
      <c r="M47" s="133">
        <v>5.2269438734611873</v>
      </c>
      <c r="N47" s="136" t="s">
        <v>307</v>
      </c>
      <c r="O47" s="133" t="s">
        <v>307</v>
      </c>
      <c r="P47" s="1445" t="s">
        <v>307</v>
      </c>
      <c r="Q47" s="133" t="s">
        <v>307</v>
      </c>
      <c r="R47" s="1445">
        <v>5168</v>
      </c>
      <c r="S47" s="133">
        <v>3.9684516997386208E-3</v>
      </c>
      <c r="T47" s="126">
        <v>94082</v>
      </c>
      <c r="U47" s="125">
        <v>7.2244557433206055E-2</v>
      </c>
      <c r="V47" s="126">
        <v>565741</v>
      </c>
      <c r="W47" s="1450">
        <v>0.43442643828595717</v>
      </c>
      <c r="X47" s="129">
        <v>444790</v>
      </c>
      <c r="Y47" s="125">
        <v>0.34154946430470995</v>
      </c>
      <c r="Z47" s="139">
        <v>16337972</v>
      </c>
      <c r="AA47" s="125">
        <v>12.54575324181153</v>
      </c>
      <c r="AB47" s="139">
        <v>15949247</v>
      </c>
      <c r="AC47" s="139">
        <v>388725</v>
      </c>
      <c r="AD47" s="217" t="s">
        <v>307</v>
      </c>
      <c r="AE47" s="126">
        <v>34902</v>
      </c>
      <c r="AF47" s="125">
        <v>0</v>
      </c>
      <c r="AG47" s="126">
        <v>320718</v>
      </c>
      <c r="AH47" s="1450">
        <v>0.24627590794055165</v>
      </c>
      <c r="AI47" s="135">
        <v>1852419</v>
      </c>
      <c r="AJ47" s="133">
        <v>1.4224526565747126</v>
      </c>
      <c r="AK47" s="136">
        <v>442309</v>
      </c>
      <c r="AL47" s="133">
        <v>0.33964433104870151</v>
      </c>
      <c r="AM47" s="136">
        <v>32350117</v>
      </c>
      <c r="AN47" s="1430">
        <v>24.841307429449156</v>
      </c>
      <c r="AO47" s="149" t="s">
        <v>307</v>
      </c>
      <c r="AP47" s="1696" t="s">
        <v>307</v>
      </c>
      <c r="AQ47" s="246">
        <v>9624272</v>
      </c>
      <c r="AR47" s="150">
        <v>7.3903751116770149</v>
      </c>
      <c r="AS47" s="148">
        <v>428731</v>
      </c>
      <c r="AT47" s="150">
        <v>0.32921793066575822</v>
      </c>
      <c r="AU47" s="149">
        <v>755254</v>
      </c>
      <c r="AV47" s="150">
        <v>0.57995143576516872</v>
      </c>
      <c r="AW47" s="149">
        <v>517449</v>
      </c>
      <c r="AX47" s="1696">
        <v>0.39734353010411172</v>
      </c>
      <c r="AY47" s="135">
        <v>1301957</v>
      </c>
      <c r="AZ47" s="133">
        <v>0.99975879830429482</v>
      </c>
      <c r="BA47" s="136">
        <v>1690470</v>
      </c>
      <c r="BB47" s="133">
        <v>1.2980937586797883</v>
      </c>
      <c r="BC47" s="136">
        <v>8841650</v>
      </c>
      <c r="BD47" s="1451">
        <v>6.7894080826226739</v>
      </c>
      <c r="BE47" s="165">
        <v>130227111</v>
      </c>
      <c r="BF47" s="1433">
        <v>100</v>
      </c>
      <c r="BG47" s="297"/>
    </row>
    <row r="48" spans="1:59" s="287" customFormat="1" ht="15.75" customHeight="1">
      <c r="A48" s="321" t="s">
        <v>183</v>
      </c>
      <c r="B48" s="74">
        <v>90851942</v>
      </c>
      <c r="C48" s="73">
        <v>45.9</v>
      </c>
      <c r="D48" s="75">
        <v>878656</v>
      </c>
      <c r="E48" s="73">
        <v>0.4</v>
      </c>
      <c r="F48" s="75">
        <v>56332</v>
      </c>
      <c r="G48" s="73">
        <v>0</v>
      </c>
      <c r="H48" s="75">
        <v>1034422</v>
      </c>
      <c r="I48" s="73">
        <v>0.5</v>
      </c>
      <c r="J48" s="75">
        <v>1108707</v>
      </c>
      <c r="K48" s="1359">
        <v>0.6</v>
      </c>
      <c r="L48" s="74">
        <v>10778927</v>
      </c>
      <c r="M48" s="73">
        <v>5.4</v>
      </c>
      <c r="N48" s="75">
        <v>142542</v>
      </c>
      <c r="O48" s="73">
        <v>0.1</v>
      </c>
      <c r="P48" s="1351" t="s">
        <v>203</v>
      </c>
      <c r="Q48" s="73" t="s">
        <v>203</v>
      </c>
      <c r="R48" s="1351">
        <v>8922</v>
      </c>
      <c r="S48" s="73">
        <v>0</v>
      </c>
      <c r="T48" s="76">
        <v>162433</v>
      </c>
      <c r="U48" s="71">
        <v>0.1</v>
      </c>
      <c r="V48" s="76">
        <v>862111</v>
      </c>
      <c r="W48" s="1582">
        <v>0.4</v>
      </c>
      <c r="X48" s="72">
        <v>403941</v>
      </c>
      <c r="Y48" s="71">
        <v>0.2</v>
      </c>
      <c r="Z48" s="77">
        <v>5918360</v>
      </c>
      <c r="AA48" s="71">
        <v>3</v>
      </c>
      <c r="AB48" s="77">
        <v>5457179</v>
      </c>
      <c r="AC48" s="77">
        <v>461181</v>
      </c>
      <c r="AD48" s="76" t="s">
        <v>203</v>
      </c>
      <c r="AE48" s="76">
        <v>44808</v>
      </c>
      <c r="AF48" s="71">
        <v>0</v>
      </c>
      <c r="AG48" s="76">
        <v>495703</v>
      </c>
      <c r="AH48" s="1582">
        <v>0.2</v>
      </c>
      <c r="AI48" s="74">
        <v>5848950</v>
      </c>
      <c r="AJ48" s="73">
        <v>3</v>
      </c>
      <c r="AK48" s="75">
        <v>809319</v>
      </c>
      <c r="AL48" s="73">
        <v>0.4</v>
      </c>
      <c r="AM48" s="75">
        <v>45517784</v>
      </c>
      <c r="AN48" s="1352">
        <v>23</v>
      </c>
      <c r="AO48" s="176" t="s">
        <v>203</v>
      </c>
      <c r="AP48" s="1586" t="s">
        <v>203</v>
      </c>
      <c r="AQ48" s="247">
        <v>13758438</v>
      </c>
      <c r="AR48" s="248">
        <v>6.9</v>
      </c>
      <c r="AS48" s="254">
        <v>941708</v>
      </c>
      <c r="AT48" s="248">
        <v>0.5</v>
      </c>
      <c r="AU48" s="176">
        <v>390013</v>
      </c>
      <c r="AV48" s="248">
        <v>0.2</v>
      </c>
      <c r="AW48" s="176">
        <v>5909063</v>
      </c>
      <c r="AX48" s="1586">
        <v>3</v>
      </c>
      <c r="AY48" s="74">
        <v>917209</v>
      </c>
      <c r="AZ48" s="73">
        <v>0.5</v>
      </c>
      <c r="BA48" s="75">
        <v>3779376</v>
      </c>
      <c r="BB48" s="73">
        <v>1.9</v>
      </c>
      <c r="BC48" s="75">
        <v>7473200</v>
      </c>
      <c r="BD48" s="1694">
        <v>3.8</v>
      </c>
      <c r="BE48" s="177">
        <v>198092866</v>
      </c>
      <c r="BF48" s="1359">
        <v>100</v>
      </c>
      <c r="BG48" s="297"/>
    </row>
    <row r="49" spans="1:59" s="287" customFormat="1" ht="15.75" customHeight="1">
      <c r="A49" s="212" t="s">
        <v>184</v>
      </c>
      <c r="B49" s="220">
        <v>52895421</v>
      </c>
      <c r="C49" s="224">
        <v>33.9</v>
      </c>
      <c r="D49" s="223">
        <v>841564</v>
      </c>
      <c r="E49" s="224">
        <v>0.5</v>
      </c>
      <c r="F49" s="223">
        <v>25731</v>
      </c>
      <c r="G49" s="224">
        <v>0</v>
      </c>
      <c r="H49" s="223">
        <v>722435</v>
      </c>
      <c r="I49" s="224">
        <v>0.5</v>
      </c>
      <c r="J49" s="223">
        <v>789906</v>
      </c>
      <c r="K49" s="1405">
        <v>0.5</v>
      </c>
      <c r="L49" s="220">
        <v>7892593</v>
      </c>
      <c r="M49" s="224">
        <v>5.0999999999999996</v>
      </c>
      <c r="N49" s="223">
        <v>273029</v>
      </c>
      <c r="O49" s="224">
        <v>0.2</v>
      </c>
      <c r="P49" s="1365" t="s">
        <v>203</v>
      </c>
      <c r="Q49" s="224" t="s">
        <v>203</v>
      </c>
      <c r="R49" s="1365">
        <v>18798</v>
      </c>
      <c r="S49" s="224">
        <v>0</v>
      </c>
      <c r="T49" s="217">
        <v>137726</v>
      </c>
      <c r="U49" s="214">
        <v>0.1</v>
      </c>
      <c r="V49" s="217">
        <v>466486</v>
      </c>
      <c r="W49" s="1471">
        <v>0.3</v>
      </c>
      <c r="X49" s="215">
        <v>298556</v>
      </c>
      <c r="Y49" s="214">
        <v>0.2</v>
      </c>
      <c r="Z49" s="222">
        <v>21470695</v>
      </c>
      <c r="AA49" s="214">
        <v>13.8</v>
      </c>
      <c r="AB49" s="222">
        <v>20563698</v>
      </c>
      <c r="AC49" s="222">
        <v>906997</v>
      </c>
      <c r="AD49" s="217" t="s">
        <v>203</v>
      </c>
      <c r="AE49" s="217">
        <v>34494</v>
      </c>
      <c r="AF49" s="214">
        <v>0</v>
      </c>
      <c r="AG49" s="217">
        <v>341167</v>
      </c>
      <c r="AH49" s="1471">
        <v>0.2</v>
      </c>
      <c r="AI49" s="220">
        <v>1765848</v>
      </c>
      <c r="AJ49" s="224">
        <v>1.1000000000000001</v>
      </c>
      <c r="AK49" s="223">
        <v>662123</v>
      </c>
      <c r="AL49" s="224">
        <v>0.4</v>
      </c>
      <c r="AM49" s="223">
        <v>36919831</v>
      </c>
      <c r="AN49" s="1406">
        <v>23.7</v>
      </c>
      <c r="AO49" s="250">
        <v>3125</v>
      </c>
      <c r="AP49" s="1476">
        <v>0</v>
      </c>
      <c r="AQ49" s="251">
        <v>10528308</v>
      </c>
      <c r="AR49" s="252">
        <v>6.8</v>
      </c>
      <c r="AS49" s="253">
        <v>490263</v>
      </c>
      <c r="AT49" s="252">
        <v>0.3</v>
      </c>
      <c r="AU49" s="250">
        <v>727026</v>
      </c>
      <c r="AV49" s="252">
        <v>0.5</v>
      </c>
      <c r="AW49" s="250">
        <v>1220879</v>
      </c>
      <c r="AX49" s="1476">
        <v>0.8</v>
      </c>
      <c r="AY49" s="220">
        <v>2964974</v>
      </c>
      <c r="AZ49" s="224">
        <v>1.9</v>
      </c>
      <c r="BA49" s="223">
        <v>2286054</v>
      </c>
      <c r="BB49" s="224">
        <v>1.5</v>
      </c>
      <c r="BC49" s="223">
        <v>12016900</v>
      </c>
      <c r="BD49" s="1856">
        <v>7.7</v>
      </c>
      <c r="BE49" s="232">
        <v>155802904</v>
      </c>
      <c r="BF49" s="1405">
        <v>100</v>
      </c>
      <c r="BG49" s="297"/>
    </row>
    <row r="50" spans="1:59" s="287" customFormat="1" ht="15.75" customHeight="1">
      <c r="A50" s="321" t="s">
        <v>185</v>
      </c>
      <c r="B50" s="74">
        <v>59315616</v>
      </c>
      <c r="C50" s="73">
        <v>37</v>
      </c>
      <c r="D50" s="75">
        <v>843017</v>
      </c>
      <c r="E50" s="73">
        <v>0.5</v>
      </c>
      <c r="F50" s="75">
        <v>23068</v>
      </c>
      <c r="G50" s="73">
        <v>0</v>
      </c>
      <c r="H50" s="75">
        <v>458745</v>
      </c>
      <c r="I50" s="73">
        <v>0.3</v>
      </c>
      <c r="J50" s="75">
        <v>457975</v>
      </c>
      <c r="K50" s="1359">
        <v>0.3</v>
      </c>
      <c r="L50" s="74">
        <v>8914424</v>
      </c>
      <c r="M50" s="73">
        <v>5.6</v>
      </c>
      <c r="N50" s="75">
        <v>12701</v>
      </c>
      <c r="O50" s="73">
        <v>0</v>
      </c>
      <c r="P50" s="1351">
        <v>0</v>
      </c>
      <c r="Q50" s="73">
        <v>0</v>
      </c>
      <c r="R50" s="1351">
        <v>8218</v>
      </c>
      <c r="S50" s="73">
        <v>0</v>
      </c>
      <c r="T50" s="76">
        <v>88995</v>
      </c>
      <c r="U50" s="71">
        <v>0.1</v>
      </c>
      <c r="V50" s="76">
        <v>646228</v>
      </c>
      <c r="W50" s="1582">
        <v>0.4</v>
      </c>
      <c r="X50" s="72">
        <v>397392</v>
      </c>
      <c r="Y50" s="71">
        <v>0.2</v>
      </c>
      <c r="Z50" s="77">
        <v>17248921</v>
      </c>
      <c r="AA50" s="71">
        <v>10.8</v>
      </c>
      <c r="AB50" s="77">
        <v>16361310</v>
      </c>
      <c r="AC50" s="77">
        <v>887611</v>
      </c>
      <c r="AD50" s="76">
        <v>0</v>
      </c>
      <c r="AE50" s="76">
        <v>35635</v>
      </c>
      <c r="AF50" s="71">
        <v>0</v>
      </c>
      <c r="AG50" s="76">
        <v>349420</v>
      </c>
      <c r="AH50" s="1582">
        <v>0.2</v>
      </c>
      <c r="AI50" s="74">
        <v>1745051</v>
      </c>
      <c r="AJ50" s="73">
        <v>1.1000000000000001</v>
      </c>
      <c r="AK50" s="75">
        <v>682998</v>
      </c>
      <c r="AL50" s="73">
        <v>0.4</v>
      </c>
      <c r="AM50" s="75">
        <v>41134616</v>
      </c>
      <c r="AN50" s="1352">
        <v>25.7</v>
      </c>
      <c r="AO50" s="176">
        <v>0</v>
      </c>
      <c r="AP50" s="1586">
        <v>0</v>
      </c>
      <c r="AQ50" s="247">
        <v>11811192</v>
      </c>
      <c r="AR50" s="248">
        <v>7.4</v>
      </c>
      <c r="AS50" s="254">
        <v>854263</v>
      </c>
      <c r="AT50" s="248">
        <v>0.5</v>
      </c>
      <c r="AU50" s="176">
        <v>2369832</v>
      </c>
      <c r="AV50" s="248">
        <v>1.5</v>
      </c>
      <c r="AW50" s="176">
        <v>221164</v>
      </c>
      <c r="AX50" s="1586">
        <v>0.1</v>
      </c>
      <c r="AY50" s="74">
        <v>1918796</v>
      </c>
      <c r="AZ50" s="73">
        <v>1.2</v>
      </c>
      <c r="BA50" s="75">
        <v>2717883</v>
      </c>
      <c r="BB50" s="73">
        <v>1.7</v>
      </c>
      <c r="BC50" s="75">
        <v>8029200</v>
      </c>
      <c r="BD50" s="1694">
        <v>5</v>
      </c>
      <c r="BE50" s="177">
        <v>160285350</v>
      </c>
      <c r="BF50" s="1347">
        <v>100</v>
      </c>
      <c r="BG50" s="297"/>
    </row>
    <row r="51" spans="1:59" s="287" customFormat="1" ht="15.75" customHeight="1">
      <c r="A51" s="212" t="s">
        <v>227</v>
      </c>
      <c r="B51" s="220">
        <v>24303173</v>
      </c>
      <c r="C51" s="224">
        <v>21.3</v>
      </c>
      <c r="D51" s="223">
        <v>703014</v>
      </c>
      <c r="E51" s="224">
        <v>0.6</v>
      </c>
      <c r="F51" s="223">
        <v>13462</v>
      </c>
      <c r="G51" s="224">
        <v>0</v>
      </c>
      <c r="H51" s="223">
        <v>130681</v>
      </c>
      <c r="I51" s="224">
        <v>0.1</v>
      </c>
      <c r="J51" s="223">
        <v>151356</v>
      </c>
      <c r="K51" s="1405">
        <v>0.1</v>
      </c>
      <c r="L51" s="220">
        <v>4700673</v>
      </c>
      <c r="M51" s="224">
        <v>4.0999999999999996</v>
      </c>
      <c r="N51" s="223">
        <v>18319</v>
      </c>
      <c r="O51" s="224">
        <v>0</v>
      </c>
      <c r="P51" s="1365">
        <v>0</v>
      </c>
      <c r="Q51" s="224">
        <v>0</v>
      </c>
      <c r="R51" s="1365">
        <v>6453</v>
      </c>
      <c r="S51" s="224">
        <v>0</v>
      </c>
      <c r="T51" s="217">
        <v>68271</v>
      </c>
      <c r="U51" s="214">
        <v>0.1</v>
      </c>
      <c r="V51" s="217">
        <v>373971</v>
      </c>
      <c r="W51" s="1471">
        <v>0.3</v>
      </c>
      <c r="X51" s="215">
        <v>206581</v>
      </c>
      <c r="Y51" s="214">
        <v>0.2</v>
      </c>
      <c r="Z51" s="222">
        <v>24872310</v>
      </c>
      <c r="AA51" s="214">
        <v>21.8</v>
      </c>
      <c r="AB51" s="222">
        <v>21973364</v>
      </c>
      <c r="AC51" s="222">
        <v>2898946</v>
      </c>
      <c r="AD51" s="217">
        <v>0</v>
      </c>
      <c r="AE51" s="217">
        <v>17554</v>
      </c>
      <c r="AF51" s="214">
        <v>0</v>
      </c>
      <c r="AG51" s="217">
        <v>629168</v>
      </c>
      <c r="AH51" s="1471">
        <v>0.6</v>
      </c>
      <c r="AI51" s="220">
        <v>704923</v>
      </c>
      <c r="AJ51" s="224">
        <v>0.6</v>
      </c>
      <c r="AK51" s="223">
        <v>470709</v>
      </c>
      <c r="AL51" s="224">
        <v>0.4</v>
      </c>
      <c r="AM51" s="223">
        <v>18778309</v>
      </c>
      <c r="AN51" s="1406">
        <v>16.399999999999999</v>
      </c>
      <c r="AO51" s="250">
        <v>0</v>
      </c>
      <c r="AP51" s="1476">
        <v>0</v>
      </c>
      <c r="AQ51" s="251">
        <v>7630849</v>
      </c>
      <c r="AR51" s="252">
        <v>6.7</v>
      </c>
      <c r="AS51" s="253">
        <v>116168</v>
      </c>
      <c r="AT51" s="252">
        <v>0.1</v>
      </c>
      <c r="AU51" s="250">
        <v>903840</v>
      </c>
      <c r="AV51" s="252">
        <v>0.8</v>
      </c>
      <c r="AW51" s="250">
        <v>2162392</v>
      </c>
      <c r="AX51" s="1476">
        <v>1.9</v>
      </c>
      <c r="AY51" s="220">
        <v>2948474</v>
      </c>
      <c r="AZ51" s="224">
        <v>2.6</v>
      </c>
      <c r="BA51" s="223">
        <v>17109544</v>
      </c>
      <c r="BB51" s="224">
        <v>15</v>
      </c>
      <c r="BC51" s="223">
        <v>7160036</v>
      </c>
      <c r="BD51" s="1856">
        <v>6.3</v>
      </c>
      <c r="BE51" s="232">
        <v>114180230</v>
      </c>
      <c r="BF51" s="1405">
        <v>100</v>
      </c>
      <c r="BG51" s="297"/>
    </row>
    <row r="52" spans="1:59" s="287" customFormat="1" ht="15.75" customHeight="1">
      <c r="A52" s="321" t="s">
        <v>228</v>
      </c>
      <c r="B52" s="101">
        <v>29305395</v>
      </c>
      <c r="C52" s="102">
        <v>25.7</v>
      </c>
      <c r="D52" s="103">
        <v>739829</v>
      </c>
      <c r="E52" s="102">
        <v>0.7</v>
      </c>
      <c r="F52" s="103">
        <v>23318</v>
      </c>
      <c r="G52" s="102">
        <v>0</v>
      </c>
      <c r="H52" s="103">
        <v>125429</v>
      </c>
      <c r="I52" s="102">
        <v>0.1</v>
      </c>
      <c r="J52" s="103">
        <v>131303</v>
      </c>
      <c r="K52" s="1158">
        <v>0.1</v>
      </c>
      <c r="L52" s="101">
        <v>5055060</v>
      </c>
      <c r="M52" s="102">
        <v>4.4000000000000004</v>
      </c>
      <c r="N52" s="103">
        <v>8338</v>
      </c>
      <c r="O52" s="102">
        <v>0</v>
      </c>
      <c r="P52" s="1193" t="s">
        <v>307</v>
      </c>
      <c r="Q52" s="102" t="s">
        <v>307</v>
      </c>
      <c r="R52" s="1193">
        <v>4052</v>
      </c>
      <c r="S52" s="102">
        <v>0</v>
      </c>
      <c r="T52" s="99">
        <v>46257</v>
      </c>
      <c r="U52" s="97">
        <v>0</v>
      </c>
      <c r="V52" s="76">
        <v>527668</v>
      </c>
      <c r="W52" s="1233">
        <v>0.5</v>
      </c>
      <c r="X52" s="98">
        <v>198216</v>
      </c>
      <c r="Y52" s="97">
        <v>0.2</v>
      </c>
      <c r="Z52" s="100">
        <v>22754491</v>
      </c>
      <c r="AA52" s="97">
        <v>20</v>
      </c>
      <c r="AB52" s="100">
        <v>20191058</v>
      </c>
      <c r="AC52" s="100">
        <v>2563433</v>
      </c>
      <c r="AD52" s="76" t="s">
        <v>307</v>
      </c>
      <c r="AE52" s="99">
        <v>28200</v>
      </c>
      <c r="AF52" s="97">
        <v>0</v>
      </c>
      <c r="AG52" s="99">
        <v>605305</v>
      </c>
      <c r="AH52" s="1231">
        <v>0.5</v>
      </c>
      <c r="AI52" s="101">
        <v>997039</v>
      </c>
      <c r="AJ52" s="102">
        <v>0.9</v>
      </c>
      <c r="AK52" s="103">
        <v>1096947</v>
      </c>
      <c r="AL52" s="102">
        <v>1</v>
      </c>
      <c r="AM52" s="103">
        <v>23635856</v>
      </c>
      <c r="AN52" s="1157">
        <v>20.7</v>
      </c>
      <c r="AO52" s="112">
        <v>15627</v>
      </c>
      <c r="AP52" s="1170">
        <v>0</v>
      </c>
      <c r="AQ52" s="113">
        <v>8153024</v>
      </c>
      <c r="AR52" s="114">
        <v>7.2</v>
      </c>
      <c r="AS52" s="255">
        <v>369913</v>
      </c>
      <c r="AT52" s="114">
        <v>0.3</v>
      </c>
      <c r="AU52" s="112">
        <v>2009057</v>
      </c>
      <c r="AV52" s="114">
        <v>1.8</v>
      </c>
      <c r="AW52" s="112">
        <v>3848807</v>
      </c>
      <c r="AX52" s="1170">
        <v>3.4</v>
      </c>
      <c r="AY52" s="101">
        <v>3408053</v>
      </c>
      <c r="AZ52" s="102">
        <v>3</v>
      </c>
      <c r="BA52" s="103">
        <v>2327140</v>
      </c>
      <c r="BB52" s="102">
        <v>2</v>
      </c>
      <c r="BC52" s="103">
        <v>8542200</v>
      </c>
      <c r="BD52" s="1236">
        <v>7.5</v>
      </c>
      <c r="BE52" s="177">
        <v>113956524</v>
      </c>
      <c r="BF52" s="1145">
        <v>100</v>
      </c>
      <c r="BG52" s="297"/>
    </row>
    <row r="53" spans="1:59" s="287" customFormat="1" ht="15.75" customHeight="1">
      <c r="A53" s="212" t="s">
        <v>188</v>
      </c>
      <c r="B53" s="135">
        <v>86859055</v>
      </c>
      <c r="C53" s="133">
        <v>35.9</v>
      </c>
      <c r="D53" s="136">
        <v>1893745</v>
      </c>
      <c r="E53" s="133">
        <v>0.8</v>
      </c>
      <c r="F53" s="136">
        <v>28401</v>
      </c>
      <c r="G53" s="133">
        <v>0</v>
      </c>
      <c r="H53" s="136">
        <v>467199</v>
      </c>
      <c r="I53" s="133">
        <v>0.2</v>
      </c>
      <c r="J53" s="136">
        <v>511310</v>
      </c>
      <c r="K53" s="1116">
        <v>0.2</v>
      </c>
      <c r="L53" s="135">
        <v>11424891</v>
      </c>
      <c r="M53" s="133">
        <v>4.7</v>
      </c>
      <c r="N53" s="136">
        <v>47249</v>
      </c>
      <c r="O53" s="133">
        <v>0</v>
      </c>
      <c r="P53" s="1181" t="s">
        <v>307</v>
      </c>
      <c r="Q53" s="133" t="s">
        <v>307</v>
      </c>
      <c r="R53" s="1181">
        <v>11881</v>
      </c>
      <c r="S53" s="133">
        <v>0</v>
      </c>
      <c r="T53" s="126">
        <v>146025</v>
      </c>
      <c r="U53" s="125">
        <v>0.1</v>
      </c>
      <c r="V53" s="126">
        <v>1016808</v>
      </c>
      <c r="W53" s="1234">
        <v>0.4</v>
      </c>
      <c r="X53" s="129">
        <v>694481</v>
      </c>
      <c r="Y53" s="125">
        <v>0.3</v>
      </c>
      <c r="Z53" s="139">
        <v>15857671</v>
      </c>
      <c r="AA53" s="125">
        <v>6.5</v>
      </c>
      <c r="AB53" s="139">
        <v>14277394</v>
      </c>
      <c r="AC53" s="139">
        <v>1580277</v>
      </c>
      <c r="AD53" s="126" t="s">
        <v>307</v>
      </c>
      <c r="AE53" s="126">
        <v>64918</v>
      </c>
      <c r="AF53" s="125">
        <v>0</v>
      </c>
      <c r="AG53" s="126">
        <v>1755484</v>
      </c>
      <c r="AH53" s="1234">
        <v>0.7</v>
      </c>
      <c r="AI53" s="135">
        <v>1478514</v>
      </c>
      <c r="AJ53" s="133">
        <v>0.6</v>
      </c>
      <c r="AK53" s="136">
        <v>1113131</v>
      </c>
      <c r="AL53" s="133">
        <v>0.5</v>
      </c>
      <c r="AM53" s="136">
        <v>51566163</v>
      </c>
      <c r="AN53" s="1113">
        <v>21.3</v>
      </c>
      <c r="AO53" s="149" t="s">
        <v>307</v>
      </c>
      <c r="AP53" s="1172" t="s">
        <v>307</v>
      </c>
      <c r="AQ53" s="246">
        <v>13850867</v>
      </c>
      <c r="AR53" s="150">
        <v>5.7</v>
      </c>
      <c r="AS53" s="148">
        <v>648328</v>
      </c>
      <c r="AT53" s="150">
        <v>0.3</v>
      </c>
      <c r="AU53" s="149">
        <v>759534</v>
      </c>
      <c r="AV53" s="150">
        <v>0.3</v>
      </c>
      <c r="AW53" s="149">
        <v>7204267</v>
      </c>
      <c r="AX53" s="1172">
        <v>3</v>
      </c>
      <c r="AY53" s="135">
        <v>11159022</v>
      </c>
      <c r="AZ53" s="133">
        <v>4.5999999999999996</v>
      </c>
      <c r="BA53" s="136">
        <v>5684132</v>
      </c>
      <c r="BB53" s="133">
        <v>2.2999999999999998</v>
      </c>
      <c r="BC53" s="136">
        <v>28016800</v>
      </c>
      <c r="BD53" s="1225">
        <v>11.6</v>
      </c>
      <c r="BE53" s="165">
        <v>242259876</v>
      </c>
      <c r="BF53" s="1116">
        <v>100</v>
      </c>
      <c r="BG53" s="297"/>
    </row>
    <row r="54" spans="1:59" s="287" customFormat="1" ht="15.75" customHeight="1">
      <c r="A54" s="321" t="s">
        <v>229</v>
      </c>
      <c r="B54" s="101">
        <v>30519341</v>
      </c>
      <c r="C54" s="102">
        <v>27.2</v>
      </c>
      <c r="D54" s="103">
        <v>552526</v>
      </c>
      <c r="E54" s="102">
        <v>0.5</v>
      </c>
      <c r="F54" s="103">
        <v>13816</v>
      </c>
      <c r="G54" s="102">
        <v>0</v>
      </c>
      <c r="H54" s="103">
        <v>177706</v>
      </c>
      <c r="I54" s="102">
        <v>0.1</v>
      </c>
      <c r="J54" s="103">
        <v>195167</v>
      </c>
      <c r="K54" s="1158">
        <v>0.2</v>
      </c>
      <c r="L54" s="101">
        <v>5282507</v>
      </c>
      <c r="M54" s="102">
        <v>4.7</v>
      </c>
      <c r="N54" s="103">
        <v>25276</v>
      </c>
      <c r="O54" s="102">
        <v>0</v>
      </c>
      <c r="P54" s="1196" t="s">
        <v>307</v>
      </c>
      <c r="Q54" s="73" t="s">
        <v>307</v>
      </c>
      <c r="R54" s="1193">
        <v>6904</v>
      </c>
      <c r="S54" s="102">
        <v>0</v>
      </c>
      <c r="T54" s="99">
        <v>79984</v>
      </c>
      <c r="U54" s="97">
        <v>0.1</v>
      </c>
      <c r="V54" s="99">
        <v>497713</v>
      </c>
      <c r="W54" s="1231">
        <v>0.4</v>
      </c>
      <c r="X54" s="98">
        <v>192321</v>
      </c>
      <c r="Y54" s="97">
        <v>0.2</v>
      </c>
      <c r="Z54" s="100">
        <v>22435063</v>
      </c>
      <c r="AA54" s="97">
        <v>20</v>
      </c>
      <c r="AB54" s="100">
        <v>19957820</v>
      </c>
      <c r="AC54" s="100">
        <v>2477243</v>
      </c>
      <c r="AD54" s="76" t="s">
        <v>307</v>
      </c>
      <c r="AE54" s="99">
        <v>16518</v>
      </c>
      <c r="AF54" s="97">
        <v>0</v>
      </c>
      <c r="AG54" s="99">
        <v>539256</v>
      </c>
      <c r="AH54" s="1231">
        <v>0.5</v>
      </c>
      <c r="AI54" s="101">
        <v>1260373</v>
      </c>
      <c r="AJ54" s="102">
        <v>1.1000000000000001</v>
      </c>
      <c r="AK54" s="103">
        <v>906166</v>
      </c>
      <c r="AL54" s="102">
        <v>0.8</v>
      </c>
      <c r="AM54" s="103">
        <v>21911988</v>
      </c>
      <c r="AN54" s="1157">
        <v>19.5</v>
      </c>
      <c r="AO54" s="112">
        <v>133325</v>
      </c>
      <c r="AP54" s="1170">
        <v>0.1</v>
      </c>
      <c r="AQ54" s="113">
        <v>7286087</v>
      </c>
      <c r="AR54" s="114">
        <v>6.5</v>
      </c>
      <c r="AS54" s="255">
        <v>1589720</v>
      </c>
      <c r="AT54" s="114">
        <v>1.4</v>
      </c>
      <c r="AU54" s="112">
        <v>797879</v>
      </c>
      <c r="AV54" s="114">
        <v>0.7</v>
      </c>
      <c r="AW54" s="112">
        <v>1109813</v>
      </c>
      <c r="AX54" s="1170">
        <v>1</v>
      </c>
      <c r="AY54" s="101">
        <v>3463934</v>
      </c>
      <c r="AZ54" s="102">
        <v>3.1</v>
      </c>
      <c r="BA54" s="103">
        <v>5277598</v>
      </c>
      <c r="BB54" s="102">
        <v>4.7</v>
      </c>
      <c r="BC54" s="103">
        <v>8067900</v>
      </c>
      <c r="BD54" s="1236">
        <v>7.2</v>
      </c>
      <c r="BE54" s="119">
        <v>112338881</v>
      </c>
      <c r="BF54" s="1158">
        <v>100</v>
      </c>
      <c r="BG54" s="297"/>
    </row>
    <row r="55" spans="1:59" s="287" customFormat="1" ht="15.75" customHeight="1">
      <c r="A55" s="212" t="s">
        <v>190</v>
      </c>
      <c r="B55" s="135">
        <v>78147171</v>
      </c>
      <c r="C55" s="133">
        <v>33.700000000000003</v>
      </c>
      <c r="D55" s="136">
        <v>1611855</v>
      </c>
      <c r="E55" s="133">
        <v>0.7</v>
      </c>
      <c r="F55" s="136">
        <v>29405</v>
      </c>
      <c r="G55" s="133">
        <v>0</v>
      </c>
      <c r="H55" s="136">
        <v>379696</v>
      </c>
      <c r="I55" s="133">
        <v>0.2</v>
      </c>
      <c r="J55" s="136">
        <v>418565</v>
      </c>
      <c r="K55" s="1116">
        <v>0.2</v>
      </c>
      <c r="L55" s="135">
        <v>11467491</v>
      </c>
      <c r="M55" s="133">
        <v>4.9000000000000004</v>
      </c>
      <c r="N55" s="136">
        <v>50898</v>
      </c>
      <c r="O55" s="133">
        <v>0</v>
      </c>
      <c r="P55" s="1181">
        <v>0</v>
      </c>
      <c r="Q55" s="224">
        <v>0</v>
      </c>
      <c r="R55" s="1181">
        <v>17078</v>
      </c>
      <c r="S55" s="133">
        <v>0</v>
      </c>
      <c r="T55" s="126">
        <v>197842</v>
      </c>
      <c r="U55" s="125">
        <v>0.1</v>
      </c>
      <c r="V55" s="126">
        <v>1149782</v>
      </c>
      <c r="W55" s="1234">
        <v>0.5</v>
      </c>
      <c r="X55" s="129">
        <v>675245</v>
      </c>
      <c r="Y55" s="125">
        <v>0.3</v>
      </c>
      <c r="Z55" s="139">
        <v>21652561</v>
      </c>
      <c r="AA55" s="125">
        <v>9.3000000000000007</v>
      </c>
      <c r="AB55" s="139">
        <v>20567093</v>
      </c>
      <c r="AC55" s="139">
        <v>1085468</v>
      </c>
      <c r="AD55" s="126">
        <v>0</v>
      </c>
      <c r="AE55" s="126">
        <v>47768</v>
      </c>
      <c r="AF55" s="125">
        <v>0</v>
      </c>
      <c r="AG55" s="126">
        <v>575003</v>
      </c>
      <c r="AH55" s="1234">
        <v>0.3</v>
      </c>
      <c r="AI55" s="135">
        <v>2134978</v>
      </c>
      <c r="AJ55" s="133">
        <v>0.9</v>
      </c>
      <c r="AK55" s="136">
        <v>1034214</v>
      </c>
      <c r="AL55" s="133">
        <v>0.4</v>
      </c>
      <c r="AM55" s="136">
        <v>53812733</v>
      </c>
      <c r="AN55" s="1113">
        <v>23.2</v>
      </c>
      <c r="AO55" s="149">
        <v>0</v>
      </c>
      <c r="AP55" s="1229">
        <v>0</v>
      </c>
      <c r="AQ55" s="246">
        <v>16172898</v>
      </c>
      <c r="AR55" s="150">
        <v>7</v>
      </c>
      <c r="AS55" s="148">
        <v>429448</v>
      </c>
      <c r="AT55" s="150">
        <v>0.2</v>
      </c>
      <c r="AU55" s="149">
        <v>341260</v>
      </c>
      <c r="AV55" s="150">
        <v>0.1</v>
      </c>
      <c r="AW55" s="149">
        <v>2179857</v>
      </c>
      <c r="AX55" s="1172">
        <v>0.9</v>
      </c>
      <c r="AY55" s="135">
        <v>8471950</v>
      </c>
      <c r="AZ55" s="133">
        <v>3.7</v>
      </c>
      <c r="BA55" s="136">
        <v>2232300</v>
      </c>
      <c r="BB55" s="133">
        <v>1</v>
      </c>
      <c r="BC55" s="136">
        <v>28682700</v>
      </c>
      <c r="BD55" s="1225">
        <v>12.4</v>
      </c>
      <c r="BE55" s="165">
        <v>231912698</v>
      </c>
      <c r="BF55" s="1116">
        <v>100</v>
      </c>
      <c r="BG55" s="297"/>
    </row>
    <row r="56" spans="1:59" s="287" customFormat="1" ht="15.75" customHeight="1">
      <c r="A56" s="321" t="s">
        <v>191</v>
      </c>
      <c r="B56" s="419">
        <v>33582888</v>
      </c>
      <c r="C56" s="463">
        <v>23.4</v>
      </c>
      <c r="D56" s="462">
        <v>863479</v>
      </c>
      <c r="E56" s="463">
        <v>0.6</v>
      </c>
      <c r="F56" s="462">
        <v>20330</v>
      </c>
      <c r="G56" s="463">
        <v>0</v>
      </c>
      <c r="H56" s="462">
        <v>187479</v>
      </c>
      <c r="I56" s="463">
        <v>0.1</v>
      </c>
      <c r="J56" s="462">
        <v>208653</v>
      </c>
      <c r="K56" s="1177">
        <v>0.1</v>
      </c>
      <c r="L56" s="419">
        <v>6119790</v>
      </c>
      <c r="M56" s="463">
        <v>4.3</v>
      </c>
      <c r="N56" s="462">
        <v>44539</v>
      </c>
      <c r="O56" s="463">
        <v>0</v>
      </c>
      <c r="P56" s="1242">
        <v>0</v>
      </c>
      <c r="Q56" s="544">
        <v>0</v>
      </c>
      <c r="R56" s="1242">
        <v>8463</v>
      </c>
      <c r="S56" s="544">
        <v>0</v>
      </c>
      <c r="T56" s="417">
        <v>106434</v>
      </c>
      <c r="U56" s="416">
        <v>0.1</v>
      </c>
      <c r="V56" s="417">
        <v>568173</v>
      </c>
      <c r="W56" s="1243">
        <v>0.4</v>
      </c>
      <c r="X56" s="414">
        <v>256698</v>
      </c>
      <c r="Y56" s="416">
        <v>0.2</v>
      </c>
      <c r="Z56" s="415">
        <v>26837205</v>
      </c>
      <c r="AA56" s="416">
        <v>18.7</v>
      </c>
      <c r="AB56" s="415">
        <v>24752924</v>
      </c>
      <c r="AC56" s="415">
        <v>2084281</v>
      </c>
      <c r="AD56" s="417">
        <v>0</v>
      </c>
      <c r="AE56" s="417">
        <v>26825</v>
      </c>
      <c r="AF56" s="416">
        <v>0</v>
      </c>
      <c r="AG56" s="417">
        <v>515444</v>
      </c>
      <c r="AH56" s="1243">
        <v>0.4</v>
      </c>
      <c r="AI56" s="419">
        <v>2827381</v>
      </c>
      <c r="AJ56" s="463">
        <v>2</v>
      </c>
      <c r="AK56" s="462">
        <v>884380</v>
      </c>
      <c r="AL56" s="463">
        <v>0.6</v>
      </c>
      <c r="AM56" s="462">
        <v>30074513</v>
      </c>
      <c r="AN56" s="1176">
        <v>21</v>
      </c>
      <c r="AO56" s="545">
        <v>69022</v>
      </c>
      <c r="AP56" s="1244">
        <v>0.1</v>
      </c>
      <c r="AQ56" s="484">
        <v>8731631</v>
      </c>
      <c r="AR56" s="546">
        <v>6.1</v>
      </c>
      <c r="AS56" s="547">
        <v>589305</v>
      </c>
      <c r="AT56" s="546">
        <v>0.4</v>
      </c>
      <c r="AU56" s="545">
        <v>1718542</v>
      </c>
      <c r="AV56" s="546">
        <v>1.2</v>
      </c>
      <c r="AW56" s="545">
        <v>6331093</v>
      </c>
      <c r="AX56" s="1244">
        <v>4.4000000000000004</v>
      </c>
      <c r="AY56" s="419">
        <v>5315574</v>
      </c>
      <c r="AZ56" s="463">
        <v>3.7</v>
      </c>
      <c r="BA56" s="462">
        <v>5483553</v>
      </c>
      <c r="BB56" s="463">
        <v>3.8</v>
      </c>
      <c r="BC56" s="462">
        <v>12014824</v>
      </c>
      <c r="BD56" s="1245">
        <v>8.4</v>
      </c>
      <c r="BE56" s="548">
        <v>143386218</v>
      </c>
      <c r="BF56" s="979">
        <v>100</v>
      </c>
      <c r="BG56" s="297"/>
    </row>
    <row r="57" spans="1:59" s="287" customFormat="1" ht="15.75" customHeight="1">
      <c r="A57" s="212" t="s">
        <v>192</v>
      </c>
      <c r="B57" s="135">
        <v>65491180</v>
      </c>
      <c r="C57" s="133">
        <v>35.1</v>
      </c>
      <c r="D57" s="136">
        <v>1061053</v>
      </c>
      <c r="E57" s="133">
        <v>0.6</v>
      </c>
      <c r="F57" s="136">
        <v>35028</v>
      </c>
      <c r="G57" s="133">
        <v>0</v>
      </c>
      <c r="H57" s="136">
        <v>527511</v>
      </c>
      <c r="I57" s="133">
        <v>0.3</v>
      </c>
      <c r="J57" s="136">
        <v>527613</v>
      </c>
      <c r="K57" s="1116">
        <v>0.3</v>
      </c>
      <c r="L57" s="135">
        <v>10872901</v>
      </c>
      <c r="M57" s="133">
        <v>5.8</v>
      </c>
      <c r="N57" s="136">
        <v>27044</v>
      </c>
      <c r="O57" s="133">
        <v>0</v>
      </c>
      <c r="P57" s="1181">
        <v>0</v>
      </c>
      <c r="Q57" s="133">
        <v>0</v>
      </c>
      <c r="R57" s="1181">
        <v>12869</v>
      </c>
      <c r="S57" s="133">
        <v>0</v>
      </c>
      <c r="T57" s="126">
        <v>128312</v>
      </c>
      <c r="U57" s="125">
        <v>0.1</v>
      </c>
      <c r="V57" s="126">
        <v>1131997</v>
      </c>
      <c r="W57" s="1234">
        <v>0.6</v>
      </c>
      <c r="X57" s="129">
        <v>473224</v>
      </c>
      <c r="Y57" s="125">
        <v>0.3</v>
      </c>
      <c r="Z57" s="139">
        <v>20844310</v>
      </c>
      <c r="AA57" s="125">
        <v>11.2</v>
      </c>
      <c r="AB57" s="139">
        <v>19439460</v>
      </c>
      <c r="AC57" s="139">
        <v>1404850</v>
      </c>
      <c r="AD57" s="126" t="s">
        <v>307</v>
      </c>
      <c r="AE57" s="126">
        <v>57718</v>
      </c>
      <c r="AF57" s="125">
        <v>0</v>
      </c>
      <c r="AG57" s="126">
        <v>1373020</v>
      </c>
      <c r="AH57" s="1234">
        <v>0.7</v>
      </c>
      <c r="AI57" s="135">
        <v>1619529</v>
      </c>
      <c r="AJ57" s="133">
        <v>0.9</v>
      </c>
      <c r="AK57" s="136">
        <v>1749617</v>
      </c>
      <c r="AL57" s="133">
        <v>0.9</v>
      </c>
      <c r="AM57" s="136">
        <v>39011265</v>
      </c>
      <c r="AN57" s="1113">
        <v>20.9</v>
      </c>
      <c r="AO57" s="149">
        <v>796</v>
      </c>
      <c r="AP57" s="1172">
        <v>0</v>
      </c>
      <c r="AQ57" s="246">
        <v>12688912</v>
      </c>
      <c r="AR57" s="150">
        <v>6.8</v>
      </c>
      <c r="AS57" s="148">
        <v>1446762</v>
      </c>
      <c r="AT57" s="150">
        <v>0.8</v>
      </c>
      <c r="AU57" s="149">
        <v>1301370</v>
      </c>
      <c r="AV57" s="150">
        <v>0.7</v>
      </c>
      <c r="AW57" s="149">
        <v>2823012</v>
      </c>
      <c r="AX57" s="1172">
        <v>1.5</v>
      </c>
      <c r="AY57" s="135">
        <v>2697766</v>
      </c>
      <c r="AZ57" s="133">
        <v>1.4</v>
      </c>
      <c r="BA57" s="136">
        <v>3001224</v>
      </c>
      <c r="BB57" s="133">
        <v>1.6</v>
      </c>
      <c r="BC57" s="136">
        <v>17435300</v>
      </c>
      <c r="BD57" s="1225">
        <v>9.4</v>
      </c>
      <c r="BE57" s="165">
        <v>186339333</v>
      </c>
      <c r="BF57" s="1135">
        <v>100</v>
      </c>
      <c r="BG57" s="297"/>
    </row>
    <row r="58" spans="1:59" s="287" customFormat="1" ht="15.75" customHeight="1">
      <c r="A58" s="321" t="s">
        <v>193</v>
      </c>
      <c r="B58" s="74">
        <v>71436871</v>
      </c>
      <c r="C58" s="73">
        <v>31.8</v>
      </c>
      <c r="D58" s="75">
        <v>1457723</v>
      </c>
      <c r="E58" s="73">
        <v>0.7</v>
      </c>
      <c r="F58" s="75">
        <v>38610</v>
      </c>
      <c r="G58" s="73">
        <v>0</v>
      </c>
      <c r="H58" s="75">
        <v>402879</v>
      </c>
      <c r="I58" s="73">
        <v>0.2</v>
      </c>
      <c r="J58" s="75">
        <v>487274</v>
      </c>
      <c r="K58" s="1145">
        <v>0.2</v>
      </c>
      <c r="L58" s="74">
        <v>12577188</v>
      </c>
      <c r="M58" s="73">
        <v>5.6</v>
      </c>
      <c r="N58" s="75">
        <v>85770</v>
      </c>
      <c r="O58" s="73">
        <v>0</v>
      </c>
      <c r="P58" s="1196">
        <v>0</v>
      </c>
      <c r="Q58" s="73">
        <v>0</v>
      </c>
      <c r="R58" s="1196">
        <v>12599</v>
      </c>
      <c r="S58" s="73">
        <v>0</v>
      </c>
      <c r="T58" s="76">
        <v>114007</v>
      </c>
      <c r="U58" s="71">
        <v>0.1</v>
      </c>
      <c r="V58" s="76">
        <v>1320736</v>
      </c>
      <c r="W58" s="1233">
        <v>0.6</v>
      </c>
      <c r="X58" s="72">
        <v>574586</v>
      </c>
      <c r="Y58" s="71">
        <v>0.3</v>
      </c>
      <c r="Z58" s="77">
        <v>26248912</v>
      </c>
      <c r="AA58" s="71">
        <v>11.7</v>
      </c>
      <c r="AB58" s="77">
        <v>24209657</v>
      </c>
      <c r="AC58" s="77">
        <v>2039255</v>
      </c>
      <c r="AD58" s="76">
        <v>0</v>
      </c>
      <c r="AE58" s="76">
        <v>51635</v>
      </c>
      <c r="AF58" s="71">
        <v>0</v>
      </c>
      <c r="AG58" s="76">
        <v>773699</v>
      </c>
      <c r="AH58" s="1233">
        <v>0.3</v>
      </c>
      <c r="AI58" s="74">
        <v>2153420</v>
      </c>
      <c r="AJ58" s="73">
        <v>1</v>
      </c>
      <c r="AK58" s="75">
        <v>1021270</v>
      </c>
      <c r="AL58" s="73">
        <v>0.5</v>
      </c>
      <c r="AM58" s="75">
        <v>56674902</v>
      </c>
      <c r="AN58" s="1143">
        <v>25.2</v>
      </c>
      <c r="AO58" s="176">
        <v>2557</v>
      </c>
      <c r="AP58" s="1168">
        <v>0</v>
      </c>
      <c r="AQ58" s="247">
        <v>16261279</v>
      </c>
      <c r="AR58" s="248">
        <v>7.2</v>
      </c>
      <c r="AS58" s="254">
        <v>208601</v>
      </c>
      <c r="AT58" s="248">
        <v>0.1</v>
      </c>
      <c r="AU58" s="176">
        <v>1906483</v>
      </c>
      <c r="AV58" s="248">
        <v>0.9</v>
      </c>
      <c r="AW58" s="176">
        <v>5641444</v>
      </c>
      <c r="AX58" s="1168">
        <v>2.5</v>
      </c>
      <c r="AY58" s="74">
        <v>3760658</v>
      </c>
      <c r="AZ58" s="73">
        <v>1.7</v>
      </c>
      <c r="BA58" s="75">
        <v>10418942</v>
      </c>
      <c r="BB58" s="73">
        <v>4.5999999999999996</v>
      </c>
      <c r="BC58" s="75">
        <v>10868600</v>
      </c>
      <c r="BD58" s="1241">
        <v>4.8</v>
      </c>
      <c r="BE58" s="177">
        <v>224500645</v>
      </c>
      <c r="BF58" s="1145">
        <v>100</v>
      </c>
      <c r="BG58" s="297"/>
    </row>
    <row r="59" spans="1:59" s="287" customFormat="1" ht="15.75" customHeight="1">
      <c r="A59" s="212" t="s">
        <v>194</v>
      </c>
      <c r="B59" s="220">
        <v>45661212</v>
      </c>
      <c r="C59" s="224">
        <v>28.7</v>
      </c>
      <c r="D59" s="223">
        <v>881309</v>
      </c>
      <c r="E59" s="224">
        <v>0.6</v>
      </c>
      <c r="F59" s="223">
        <v>40473</v>
      </c>
      <c r="G59" s="224">
        <v>0</v>
      </c>
      <c r="H59" s="223">
        <v>231619</v>
      </c>
      <c r="I59" s="224">
        <v>0.1</v>
      </c>
      <c r="J59" s="223">
        <v>257220</v>
      </c>
      <c r="K59" s="1135">
        <v>0.2</v>
      </c>
      <c r="L59" s="220">
        <v>8496870</v>
      </c>
      <c r="M59" s="224">
        <v>5.3</v>
      </c>
      <c r="N59" s="223">
        <v>12802</v>
      </c>
      <c r="O59" s="224">
        <v>0</v>
      </c>
      <c r="P59" s="1188">
        <v>8496870</v>
      </c>
      <c r="Q59" s="224">
        <v>5.3</v>
      </c>
      <c r="R59" s="1188">
        <v>74049</v>
      </c>
      <c r="S59" s="224">
        <v>0</v>
      </c>
      <c r="T59" s="217">
        <v>74049</v>
      </c>
      <c r="U59" s="214">
        <v>0</v>
      </c>
      <c r="V59" s="217">
        <v>536409</v>
      </c>
      <c r="W59" s="1228">
        <v>0.3</v>
      </c>
      <c r="X59" s="215">
        <v>280740</v>
      </c>
      <c r="Y59" s="214">
        <v>0.2</v>
      </c>
      <c r="Z59" s="222">
        <v>26751909</v>
      </c>
      <c r="AA59" s="214">
        <v>16.8</v>
      </c>
      <c r="AB59" s="222">
        <v>24639578</v>
      </c>
      <c r="AC59" s="222">
        <v>2112331</v>
      </c>
      <c r="AD59" s="217">
        <v>0</v>
      </c>
      <c r="AE59" s="217">
        <v>37561</v>
      </c>
      <c r="AF59" s="214">
        <v>0</v>
      </c>
      <c r="AG59" s="217">
        <v>915557</v>
      </c>
      <c r="AH59" s="1228">
        <v>0.6</v>
      </c>
      <c r="AI59" s="220">
        <v>1829419</v>
      </c>
      <c r="AJ59" s="224">
        <v>1.1000000000000001</v>
      </c>
      <c r="AK59" s="223">
        <v>670652</v>
      </c>
      <c r="AL59" s="224">
        <v>0.4</v>
      </c>
      <c r="AM59" s="223">
        <v>42664975</v>
      </c>
      <c r="AN59" s="1133">
        <v>26.8</v>
      </c>
      <c r="AO59" s="250">
        <v>0</v>
      </c>
      <c r="AP59" s="1229">
        <v>0</v>
      </c>
      <c r="AQ59" s="251">
        <v>12031381</v>
      </c>
      <c r="AR59" s="252">
        <v>7.6</v>
      </c>
      <c r="AS59" s="253">
        <v>159689</v>
      </c>
      <c r="AT59" s="252">
        <v>0.1</v>
      </c>
      <c r="AU59" s="250">
        <v>898011</v>
      </c>
      <c r="AV59" s="252">
        <v>6</v>
      </c>
      <c r="AW59" s="250">
        <v>1488629</v>
      </c>
      <c r="AX59" s="1229">
        <v>0.9</v>
      </c>
      <c r="AY59" s="220">
        <v>1830655</v>
      </c>
      <c r="AZ59" s="224">
        <v>1.2</v>
      </c>
      <c r="BA59" s="223">
        <v>2267259</v>
      </c>
      <c r="BB59" s="224">
        <v>1.4</v>
      </c>
      <c r="BC59" s="223">
        <v>11277590</v>
      </c>
      <c r="BD59" s="1230">
        <v>7.1</v>
      </c>
      <c r="BE59" s="232">
        <v>159295990</v>
      </c>
      <c r="BF59" s="1135">
        <v>100</v>
      </c>
      <c r="BG59" s="297"/>
    </row>
    <row r="60" spans="1:59" s="287" customFormat="1" ht="15.75" customHeight="1">
      <c r="A60" s="321" t="s">
        <v>195</v>
      </c>
      <c r="B60" s="101">
        <v>43039026</v>
      </c>
      <c r="C60" s="102">
        <v>28.5</v>
      </c>
      <c r="D60" s="103">
        <v>879870</v>
      </c>
      <c r="E60" s="102">
        <v>0.6</v>
      </c>
      <c r="F60" s="103">
        <v>10252</v>
      </c>
      <c r="G60" s="102">
        <v>0</v>
      </c>
      <c r="H60" s="103">
        <v>211396</v>
      </c>
      <c r="I60" s="102">
        <v>0.1</v>
      </c>
      <c r="J60" s="103">
        <v>261893</v>
      </c>
      <c r="K60" s="1158">
        <v>0.2</v>
      </c>
      <c r="L60" s="101">
        <v>7365520</v>
      </c>
      <c r="M60" s="102">
        <v>4.9000000000000004</v>
      </c>
      <c r="N60" s="103">
        <v>6474</v>
      </c>
      <c r="O60" s="102">
        <v>0</v>
      </c>
      <c r="P60" s="1193">
        <v>0</v>
      </c>
      <c r="Q60" s="102">
        <v>0</v>
      </c>
      <c r="R60" s="1193">
        <v>8650</v>
      </c>
      <c r="S60" s="102">
        <v>0</v>
      </c>
      <c r="T60" s="99">
        <v>154058</v>
      </c>
      <c r="U60" s="97">
        <v>0.1</v>
      </c>
      <c r="V60" s="99">
        <v>748426</v>
      </c>
      <c r="W60" s="1231">
        <v>0.5</v>
      </c>
      <c r="X60" s="98">
        <v>339702</v>
      </c>
      <c r="Y60" s="97">
        <v>0.2</v>
      </c>
      <c r="Z60" s="100">
        <v>23620100</v>
      </c>
      <c r="AA60" s="97">
        <v>15.7</v>
      </c>
      <c r="AB60" s="100">
        <v>21623077</v>
      </c>
      <c r="AC60" s="100">
        <v>1997023</v>
      </c>
      <c r="AD60" s="99">
        <v>0</v>
      </c>
      <c r="AE60" s="99">
        <v>44685</v>
      </c>
      <c r="AF60" s="97">
        <v>0</v>
      </c>
      <c r="AG60" s="99">
        <v>776362</v>
      </c>
      <c r="AH60" s="1231">
        <v>0.5</v>
      </c>
      <c r="AI60" s="101">
        <v>1322143</v>
      </c>
      <c r="AJ60" s="102">
        <v>0.9</v>
      </c>
      <c r="AK60" s="103">
        <v>1127742</v>
      </c>
      <c r="AL60" s="102">
        <v>0.7</v>
      </c>
      <c r="AM60" s="103">
        <v>36391813</v>
      </c>
      <c r="AN60" s="1157">
        <v>24.1</v>
      </c>
      <c r="AO60" s="112">
        <v>114563</v>
      </c>
      <c r="AP60" s="1170">
        <v>0.1</v>
      </c>
      <c r="AQ60" s="113">
        <v>12763442</v>
      </c>
      <c r="AR60" s="114">
        <v>8.5</v>
      </c>
      <c r="AS60" s="255">
        <v>296004</v>
      </c>
      <c r="AT60" s="114">
        <v>0.2</v>
      </c>
      <c r="AU60" s="112">
        <v>1833002</v>
      </c>
      <c r="AV60" s="114">
        <v>1.2</v>
      </c>
      <c r="AW60" s="112">
        <v>3259895</v>
      </c>
      <c r="AX60" s="1170">
        <v>2.2000000000000002</v>
      </c>
      <c r="AY60" s="101">
        <v>1430555</v>
      </c>
      <c r="AZ60" s="102">
        <v>0.9</v>
      </c>
      <c r="BA60" s="103">
        <v>6382225</v>
      </c>
      <c r="BB60" s="102">
        <v>4.2</v>
      </c>
      <c r="BC60" s="103">
        <v>8541926</v>
      </c>
      <c r="BD60" s="1236">
        <v>5.7</v>
      </c>
      <c r="BE60" s="119">
        <v>150929724</v>
      </c>
      <c r="BF60" s="1145">
        <v>100</v>
      </c>
      <c r="BG60" s="297"/>
    </row>
    <row r="61" spans="1:59" s="287" customFormat="1" ht="15.75" customHeight="1">
      <c r="A61" s="212" t="s">
        <v>196</v>
      </c>
      <c r="B61" s="216">
        <v>55355689</v>
      </c>
      <c r="C61" s="224">
        <v>23.1</v>
      </c>
      <c r="D61" s="223">
        <v>985056</v>
      </c>
      <c r="E61" s="224">
        <v>0.4</v>
      </c>
      <c r="F61" s="223">
        <v>15602</v>
      </c>
      <c r="G61" s="224">
        <v>0</v>
      </c>
      <c r="H61" s="223">
        <v>194852</v>
      </c>
      <c r="I61" s="224">
        <v>0.1</v>
      </c>
      <c r="J61" s="223">
        <v>243021</v>
      </c>
      <c r="K61" s="1135">
        <v>0.1</v>
      </c>
      <c r="L61" s="220">
        <v>10491914</v>
      </c>
      <c r="M61" s="224">
        <v>4.4000000000000004</v>
      </c>
      <c r="N61" s="223">
        <v>54159</v>
      </c>
      <c r="O61" s="224">
        <v>0</v>
      </c>
      <c r="P61" s="1188" t="s">
        <v>307</v>
      </c>
      <c r="Q61" s="224" t="s">
        <v>307</v>
      </c>
      <c r="R61" s="1188">
        <v>2931</v>
      </c>
      <c r="S61" s="224">
        <v>0</v>
      </c>
      <c r="T61" s="217">
        <v>70158</v>
      </c>
      <c r="U61" s="214">
        <v>0</v>
      </c>
      <c r="V61" s="217">
        <v>696282</v>
      </c>
      <c r="W61" s="1228">
        <v>0.3</v>
      </c>
      <c r="X61" s="215">
        <v>301196</v>
      </c>
      <c r="Y61" s="214">
        <v>0.1</v>
      </c>
      <c r="Z61" s="225">
        <v>38970490</v>
      </c>
      <c r="AA61" s="214">
        <v>16.3</v>
      </c>
      <c r="AB61" s="217">
        <v>36745344</v>
      </c>
      <c r="AC61" s="217">
        <v>2225146</v>
      </c>
      <c r="AD61" s="217" t="s">
        <v>307</v>
      </c>
      <c r="AE61" s="217">
        <v>41405</v>
      </c>
      <c r="AF61" s="214">
        <v>0</v>
      </c>
      <c r="AG61" s="217">
        <v>1404248</v>
      </c>
      <c r="AH61" s="1228">
        <v>0.6</v>
      </c>
      <c r="AI61" s="220">
        <v>3093246</v>
      </c>
      <c r="AJ61" s="224">
        <v>1.3</v>
      </c>
      <c r="AK61" s="223">
        <v>700633</v>
      </c>
      <c r="AL61" s="224">
        <v>0.3</v>
      </c>
      <c r="AM61" s="223">
        <v>69778348</v>
      </c>
      <c r="AN61" s="224">
        <v>29.2</v>
      </c>
      <c r="AO61" s="250">
        <v>300</v>
      </c>
      <c r="AP61" s="1229">
        <v>0</v>
      </c>
      <c r="AQ61" s="557">
        <v>15224106</v>
      </c>
      <c r="AR61" s="252">
        <v>6.4</v>
      </c>
      <c r="AS61" s="250">
        <v>1905708</v>
      </c>
      <c r="AT61" s="252">
        <v>0.8</v>
      </c>
      <c r="AU61" s="250">
        <v>2124290</v>
      </c>
      <c r="AV61" s="252">
        <v>0.9</v>
      </c>
      <c r="AW61" s="250">
        <v>7968281</v>
      </c>
      <c r="AX61" s="1229">
        <v>3.3</v>
      </c>
      <c r="AY61" s="220">
        <v>8549945</v>
      </c>
      <c r="AZ61" s="224">
        <v>3.6</v>
      </c>
      <c r="BA61" s="223">
        <v>5987661</v>
      </c>
      <c r="BB61" s="224">
        <v>2.5</v>
      </c>
      <c r="BC61" s="223">
        <v>15085900</v>
      </c>
      <c r="BD61" s="1133">
        <v>6.3</v>
      </c>
      <c r="BE61" s="232">
        <v>239245421</v>
      </c>
      <c r="BF61" s="1135">
        <v>100</v>
      </c>
      <c r="BG61" s="297"/>
    </row>
    <row r="62" spans="1:59" s="287" customFormat="1" ht="15.75" customHeight="1">
      <c r="A62" s="321" t="s">
        <v>230</v>
      </c>
      <c r="B62" s="108">
        <v>29837353</v>
      </c>
      <c r="C62" s="102">
        <v>21.8</v>
      </c>
      <c r="D62" s="103">
        <v>763742</v>
      </c>
      <c r="E62" s="102">
        <v>0.6</v>
      </c>
      <c r="F62" s="103">
        <v>8691</v>
      </c>
      <c r="G62" s="102">
        <v>0</v>
      </c>
      <c r="H62" s="103">
        <v>108716</v>
      </c>
      <c r="I62" s="102">
        <v>0.1</v>
      </c>
      <c r="J62" s="103">
        <v>135734</v>
      </c>
      <c r="K62" s="1158">
        <v>0.1</v>
      </c>
      <c r="L62" s="108">
        <v>6095222</v>
      </c>
      <c r="M62" s="102">
        <v>4.5</v>
      </c>
      <c r="N62" s="103">
        <v>40403</v>
      </c>
      <c r="O62" s="102">
        <v>0</v>
      </c>
      <c r="P62" s="1193">
        <v>0</v>
      </c>
      <c r="Q62" s="1157">
        <v>0</v>
      </c>
      <c r="R62" s="1193">
        <v>2276</v>
      </c>
      <c r="S62" s="1157">
        <v>0</v>
      </c>
      <c r="T62" s="103">
        <v>54100</v>
      </c>
      <c r="U62" s="102">
        <v>0</v>
      </c>
      <c r="V62" s="103">
        <v>384009</v>
      </c>
      <c r="W62" s="1158">
        <v>0.3</v>
      </c>
      <c r="X62" s="101">
        <v>206820</v>
      </c>
      <c r="Y62" s="102">
        <v>0.2</v>
      </c>
      <c r="Z62" s="107">
        <v>26094603</v>
      </c>
      <c r="AA62" s="97">
        <v>19.100000000000001</v>
      </c>
      <c r="AB62" s="99">
        <v>24119069</v>
      </c>
      <c r="AC62" s="99">
        <v>1975534</v>
      </c>
      <c r="AD62" s="99">
        <v>0</v>
      </c>
      <c r="AE62" s="99">
        <v>24330</v>
      </c>
      <c r="AF62" s="97">
        <v>0</v>
      </c>
      <c r="AG62" s="99">
        <v>1705039</v>
      </c>
      <c r="AH62" s="1231">
        <v>1.2</v>
      </c>
      <c r="AI62" s="98">
        <v>2049408</v>
      </c>
      <c r="AJ62" s="97">
        <v>1.5</v>
      </c>
      <c r="AK62" s="99">
        <v>714849</v>
      </c>
      <c r="AL62" s="97">
        <v>0.5</v>
      </c>
      <c r="AM62" s="99">
        <v>31369684</v>
      </c>
      <c r="AN62" s="97">
        <v>22.9</v>
      </c>
      <c r="AO62" s="99">
        <v>784784</v>
      </c>
      <c r="AP62" s="1231">
        <v>0.6</v>
      </c>
      <c r="AQ62" s="256">
        <v>9664738</v>
      </c>
      <c r="AR62" s="114">
        <v>7.1</v>
      </c>
      <c r="AS62" s="112">
        <v>1462975</v>
      </c>
      <c r="AT62" s="114">
        <v>1.1000000000000001</v>
      </c>
      <c r="AU62" s="112">
        <v>2349462</v>
      </c>
      <c r="AV62" s="114">
        <v>1.7</v>
      </c>
      <c r="AW62" s="112">
        <v>5584293</v>
      </c>
      <c r="AX62" s="1170">
        <v>4.0999999999999996</v>
      </c>
      <c r="AY62" s="113">
        <v>5693474</v>
      </c>
      <c r="AZ62" s="114">
        <v>4.2</v>
      </c>
      <c r="BA62" s="112">
        <v>4883995</v>
      </c>
      <c r="BB62" s="114">
        <v>3.6</v>
      </c>
      <c r="BC62" s="112">
        <v>6691900</v>
      </c>
      <c r="BD62" s="1169">
        <v>4.9000000000000004</v>
      </c>
      <c r="BE62" s="257">
        <v>136710600</v>
      </c>
      <c r="BF62" s="1158">
        <v>100</v>
      </c>
      <c r="BG62" s="297"/>
    </row>
    <row r="63" spans="1:59" s="287" customFormat="1" ht="15.75" customHeight="1">
      <c r="A63" s="212" t="s">
        <v>198</v>
      </c>
      <c r="B63" s="141">
        <v>82090362</v>
      </c>
      <c r="C63" s="133">
        <v>36.6</v>
      </c>
      <c r="D63" s="136">
        <v>1821077</v>
      </c>
      <c r="E63" s="133">
        <v>0.8</v>
      </c>
      <c r="F63" s="136">
        <v>20538</v>
      </c>
      <c r="G63" s="133">
        <v>0</v>
      </c>
      <c r="H63" s="136">
        <v>277131</v>
      </c>
      <c r="I63" s="133">
        <v>0.1</v>
      </c>
      <c r="J63" s="136">
        <v>299167</v>
      </c>
      <c r="K63" s="1116">
        <v>0.1</v>
      </c>
      <c r="L63" s="135">
        <v>11965773</v>
      </c>
      <c r="M63" s="133">
        <v>5.3</v>
      </c>
      <c r="N63" s="136">
        <v>78935</v>
      </c>
      <c r="O63" s="133">
        <v>0</v>
      </c>
      <c r="P63" s="1181">
        <v>0</v>
      </c>
      <c r="Q63" s="133">
        <v>0</v>
      </c>
      <c r="R63" s="1181">
        <v>6327</v>
      </c>
      <c r="S63" s="133">
        <v>0</v>
      </c>
      <c r="T63" s="126">
        <v>128260</v>
      </c>
      <c r="U63" s="125">
        <v>0.1</v>
      </c>
      <c r="V63" s="126">
        <v>997578</v>
      </c>
      <c r="W63" s="1234">
        <v>0.5</v>
      </c>
      <c r="X63" s="129">
        <v>624180</v>
      </c>
      <c r="Y63" s="125">
        <v>0.3</v>
      </c>
      <c r="Z63" s="140">
        <v>12811153</v>
      </c>
      <c r="AA63" s="125">
        <v>5.7</v>
      </c>
      <c r="AB63" s="126">
        <v>11749975</v>
      </c>
      <c r="AC63" s="126">
        <v>1061178</v>
      </c>
      <c r="AD63" s="217" t="s">
        <v>307</v>
      </c>
      <c r="AE63" s="126">
        <v>61080</v>
      </c>
      <c r="AF63" s="125">
        <v>0</v>
      </c>
      <c r="AG63" s="126">
        <v>423887</v>
      </c>
      <c r="AH63" s="1234">
        <v>0.2</v>
      </c>
      <c r="AI63" s="135">
        <v>2302633</v>
      </c>
      <c r="AJ63" s="133">
        <v>1</v>
      </c>
      <c r="AK63" s="136">
        <v>774195</v>
      </c>
      <c r="AL63" s="133">
        <v>0.4</v>
      </c>
      <c r="AM63" s="136">
        <v>52444718</v>
      </c>
      <c r="AN63" s="133">
        <v>23.4</v>
      </c>
      <c r="AO63" s="149">
        <v>17524</v>
      </c>
      <c r="AP63" s="1172">
        <v>0</v>
      </c>
      <c r="AQ63" s="164">
        <v>16702866</v>
      </c>
      <c r="AR63" s="150">
        <v>7.4</v>
      </c>
      <c r="AS63" s="149">
        <v>1015551</v>
      </c>
      <c r="AT63" s="150">
        <v>0.5</v>
      </c>
      <c r="AU63" s="149">
        <v>1087786</v>
      </c>
      <c r="AV63" s="150">
        <v>0.5</v>
      </c>
      <c r="AW63" s="149">
        <v>3836858</v>
      </c>
      <c r="AX63" s="1172">
        <v>1.7</v>
      </c>
      <c r="AY63" s="135">
        <v>5981582</v>
      </c>
      <c r="AZ63" s="133">
        <v>2.7</v>
      </c>
      <c r="BA63" s="136">
        <v>7861103</v>
      </c>
      <c r="BB63" s="133">
        <v>3.5</v>
      </c>
      <c r="BC63" s="136">
        <v>20734900</v>
      </c>
      <c r="BD63" s="1113">
        <v>9.1999999999999993</v>
      </c>
      <c r="BE63" s="165">
        <v>224365164</v>
      </c>
      <c r="BF63" s="1116">
        <v>100</v>
      </c>
      <c r="BG63" s="297"/>
    </row>
    <row r="64" spans="1:59" s="287" customFormat="1" ht="15.75" customHeight="1">
      <c r="A64" s="321" t="s">
        <v>199</v>
      </c>
      <c r="B64" s="437">
        <v>56587480</v>
      </c>
      <c r="C64" s="439">
        <v>27.9</v>
      </c>
      <c r="D64" s="436">
        <v>1706638</v>
      </c>
      <c r="E64" s="439">
        <v>0.8</v>
      </c>
      <c r="F64" s="436">
        <v>8890</v>
      </c>
      <c r="G64" s="439">
        <v>0</v>
      </c>
      <c r="H64" s="436">
        <v>191165</v>
      </c>
      <c r="I64" s="439">
        <v>0.1</v>
      </c>
      <c r="J64" s="436">
        <v>209041</v>
      </c>
      <c r="K64" s="1126">
        <v>0.1</v>
      </c>
      <c r="L64" s="437">
        <v>10334215</v>
      </c>
      <c r="M64" s="439">
        <v>5.2</v>
      </c>
      <c r="N64" s="436">
        <v>190666</v>
      </c>
      <c r="O64" s="439">
        <v>0.1</v>
      </c>
      <c r="P64" s="1185" t="s">
        <v>307</v>
      </c>
      <c r="Q64" s="1176" t="s">
        <v>307</v>
      </c>
      <c r="R64" s="1185">
        <v>5683</v>
      </c>
      <c r="S64" s="1125">
        <v>0</v>
      </c>
      <c r="T64" s="436">
        <v>80584</v>
      </c>
      <c r="U64" s="439">
        <v>0</v>
      </c>
      <c r="V64" s="436">
        <v>688932</v>
      </c>
      <c r="W64" s="1126">
        <v>0.3</v>
      </c>
      <c r="X64" s="413">
        <v>448019</v>
      </c>
      <c r="Y64" s="439">
        <v>0.2</v>
      </c>
      <c r="Z64" s="442">
        <v>24607560</v>
      </c>
      <c r="AA64" s="409">
        <v>12.2</v>
      </c>
      <c r="AB64" s="410">
        <v>22958374</v>
      </c>
      <c r="AC64" s="410">
        <v>1649186</v>
      </c>
      <c r="AD64" s="417" t="s">
        <v>307</v>
      </c>
      <c r="AE64" s="410">
        <v>67248</v>
      </c>
      <c r="AF64" s="409">
        <v>0</v>
      </c>
      <c r="AG64" s="410">
        <v>1913677</v>
      </c>
      <c r="AH64" s="1226">
        <v>0.9</v>
      </c>
      <c r="AI64" s="407">
        <v>2064909</v>
      </c>
      <c r="AJ64" s="409">
        <v>1</v>
      </c>
      <c r="AK64" s="410">
        <v>1069043</v>
      </c>
      <c r="AL64" s="409">
        <v>0.5</v>
      </c>
      <c r="AM64" s="410">
        <v>50059544</v>
      </c>
      <c r="AN64" s="409">
        <v>24.7</v>
      </c>
      <c r="AO64" s="410" t="s">
        <v>307</v>
      </c>
      <c r="AP64" s="1243" t="s">
        <v>307</v>
      </c>
      <c r="AQ64" s="562">
        <v>15858004</v>
      </c>
      <c r="AR64" s="504">
        <v>7.8</v>
      </c>
      <c r="AS64" s="502">
        <v>785746</v>
      </c>
      <c r="AT64" s="504">
        <v>0.4</v>
      </c>
      <c r="AU64" s="502">
        <v>8307401</v>
      </c>
      <c r="AV64" s="504">
        <v>4.0999999999999996</v>
      </c>
      <c r="AW64" s="502">
        <v>11562568</v>
      </c>
      <c r="AX64" s="1227">
        <v>5.7</v>
      </c>
      <c r="AY64" s="503">
        <v>2595984</v>
      </c>
      <c r="AZ64" s="504">
        <v>1.3</v>
      </c>
      <c r="BA64" s="502">
        <v>2287442</v>
      </c>
      <c r="BB64" s="504">
        <v>1.1000000000000001</v>
      </c>
      <c r="BC64" s="502">
        <v>11335929</v>
      </c>
      <c r="BD64" s="1246">
        <v>5.6</v>
      </c>
      <c r="BE64" s="563">
        <v>202966368</v>
      </c>
      <c r="BF64" s="1126">
        <v>100</v>
      </c>
      <c r="BG64" s="297"/>
    </row>
    <row r="65" spans="1:59" s="287" customFormat="1" ht="15.75" customHeight="1">
      <c r="A65" s="212" t="s">
        <v>200</v>
      </c>
      <c r="B65" s="141">
        <v>90539889</v>
      </c>
      <c r="C65" s="133">
        <v>30.2</v>
      </c>
      <c r="D65" s="136">
        <v>1799946</v>
      </c>
      <c r="E65" s="133">
        <v>0.6</v>
      </c>
      <c r="F65" s="136">
        <v>24006</v>
      </c>
      <c r="G65" s="133">
        <v>0</v>
      </c>
      <c r="H65" s="136">
        <v>279164</v>
      </c>
      <c r="I65" s="133">
        <v>0.1</v>
      </c>
      <c r="J65" s="136">
        <v>339428</v>
      </c>
      <c r="K65" s="1116">
        <v>0.1</v>
      </c>
      <c r="L65" s="141">
        <v>15010309</v>
      </c>
      <c r="M65" s="133">
        <v>5</v>
      </c>
      <c r="N65" s="136">
        <v>52452</v>
      </c>
      <c r="O65" s="133">
        <v>0</v>
      </c>
      <c r="P65" s="1188" t="s">
        <v>307</v>
      </c>
      <c r="Q65" s="1460" t="s">
        <v>307</v>
      </c>
      <c r="R65" s="1181">
        <v>8637</v>
      </c>
      <c r="S65" s="1460">
        <v>0</v>
      </c>
      <c r="T65" s="126">
        <v>96459</v>
      </c>
      <c r="U65" s="133">
        <v>0</v>
      </c>
      <c r="V65" s="136">
        <v>1028689</v>
      </c>
      <c r="W65" s="1116">
        <v>0.3</v>
      </c>
      <c r="X65" s="135">
        <v>777499</v>
      </c>
      <c r="Y65" s="133">
        <v>0.3</v>
      </c>
      <c r="Z65" s="139">
        <v>37076438</v>
      </c>
      <c r="AA65" s="125">
        <v>12.4</v>
      </c>
      <c r="AB65" s="126">
        <v>34805156</v>
      </c>
      <c r="AC65" s="126">
        <v>2271282</v>
      </c>
      <c r="AD65" s="217" t="s">
        <v>307</v>
      </c>
      <c r="AE65" s="126">
        <v>82554</v>
      </c>
      <c r="AF65" s="125">
        <v>0</v>
      </c>
      <c r="AG65" s="126">
        <v>1131538</v>
      </c>
      <c r="AH65" s="1234">
        <v>0.4</v>
      </c>
      <c r="AI65" s="129">
        <v>4619735</v>
      </c>
      <c r="AJ65" s="125">
        <v>1.5</v>
      </c>
      <c r="AK65" s="126">
        <v>968648</v>
      </c>
      <c r="AL65" s="125">
        <v>0.3</v>
      </c>
      <c r="AM65" s="126">
        <v>76993490</v>
      </c>
      <c r="AN65" s="125">
        <v>25.7</v>
      </c>
      <c r="AO65" s="217" t="s">
        <v>307</v>
      </c>
      <c r="AP65" s="1228" t="s">
        <v>307</v>
      </c>
      <c r="AQ65" s="164">
        <v>24154706</v>
      </c>
      <c r="AR65" s="150">
        <v>8.1</v>
      </c>
      <c r="AS65" s="149">
        <v>1257249</v>
      </c>
      <c r="AT65" s="150">
        <v>0.4</v>
      </c>
      <c r="AU65" s="149">
        <v>1650732</v>
      </c>
      <c r="AV65" s="258">
        <v>0.6</v>
      </c>
      <c r="AW65" s="149">
        <v>12147700</v>
      </c>
      <c r="AX65" s="1172">
        <v>4.0999999999999996</v>
      </c>
      <c r="AY65" s="246">
        <v>9340571</v>
      </c>
      <c r="AZ65" s="150">
        <v>3.1</v>
      </c>
      <c r="BA65" s="149">
        <v>3669974</v>
      </c>
      <c r="BB65" s="150">
        <v>1.2</v>
      </c>
      <c r="BC65" s="149">
        <v>16916600</v>
      </c>
      <c r="BD65" s="1171">
        <v>5.6</v>
      </c>
      <c r="BE65" s="259">
        <v>299966413</v>
      </c>
      <c r="BF65" s="1116">
        <v>100</v>
      </c>
      <c r="BG65" s="297"/>
    </row>
    <row r="66" spans="1:59" s="287" customFormat="1" ht="15.75" customHeight="1" thickBot="1">
      <c r="A66" s="321" t="s">
        <v>201</v>
      </c>
      <c r="B66" s="101">
        <v>55201082</v>
      </c>
      <c r="C66" s="102">
        <v>30.5</v>
      </c>
      <c r="D66" s="103">
        <v>772177</v>
      </c>
      <c r="E66" s="102">
        <v>0.4</v>
      </c>
      <c r="F66" s="103">
        <v>8121</v>
      </c>
      <c r="G66" s="102">
        <v>0</v>
      </c>
      <c r="H66" s="103">
        <v>102391</v>
      </c>
      <c r="I66" s="102">
        <v>0.1</v>
      </c>
      <c r="J66" s="103">
        <v>113529</v>
      </c>
      <c r="K66" s="1158">
        <v>0.1</v>
      </c>
      <c r="L66" s="101">
        <v>7826354</v>
      </c>
      <c r="M66" s="102">
        <v>4.3</v>
      </c>
      <c r="N66" s="103">
        <v>0</v>
      </c>
      <c r="O66" s="102">
        <v>0</v>
      </c>
      <c r="P66" s="1193">
        <v>0</v>
      </c>
      <c r="Q66" s="102">
        <v>0</v>
      </c>
      <c r="R66" s="1193">
        <v>4435</v>
      </c>
      <c r="S66" s="102">
        <v>0</v>
      </c>
      <c r="T66" s="99">
        <v>50685</v>
      </c>
      <c r="U66" s="97">
        <v>0</v>
      </c>
      <c r="V66" s="99">
        <v>708466</v>
      </c>
      <c r="W66" s="1231">
        <v>0.4</v>
      </c>
      <c r="X66" s="98">
        <v>137753</v>
      </c>
      <c r="Y66" s="97">
        <v>0.1</v>
      </c>
      <c r="Z66" s="100">
        <v>10043644</v>
      </c>
      <c r="AA66" s="97">
        <v>5.5</v>
      </c>
      <c r="AB66" s="100">
        <v>9220873</v>
      </c>
      <c r="AC66" s="100">
        <v>822696</v>
      </c>
      <c r="AD66" s="99">
        <v>75</v>
      </c>
      <c r="AE66" s="99">
        <v>28216</v>
      </c>
      <c r="AF66" s="97">
        <v>0</v>
      </c>
      <c r="AG66" s="99">
        <v>701735</v>
      </c>
      <c r="AH66" s="1231">
        <v>0.4</v>
      </c>
      <c r="AI66" s="101">
        <v>2854520</v>
      </c>
      <c r="AJ66" s="102">
        <v>1.6</v>
      </c>
      <c r="AK66" s="103">
        <v>688555</v>
      </c>
      <c r="AL66" s="102">
        <v>0.4</v>
      </c>
      <c r="AM66" s="103">
        <v>51937773</v>
      </c>
      <c r="AN66" s="97">
        <v>28.7</v>
      </c>
      <c r="AO66" s="112">
        <v>361115</v>
      </c>
      <c r="AP66" s="1231">
        <v>0.2</v>
      </c>
      <c r="AQ66" s="256">
        <v>18198457</v>
      </c>
      <c r="AR66" s="114">
        <v>10.1</v>
      </c>
      <c r="AS66" s="112">
        <v>1150876</v>
      </c>
      <c r="AT66" s="114">
        <v>0.6</v>
      </c>
      <c r="AU66" s="112">
        <v>895915</v>
      </c>
      <c r="AV66" s="114">
        <v>0.5</v>
      </c>
      <c r="AW66" s="112">
        <v>5718777</v>
      </c>
      <c r="AX66" s="1170">
        <v>3.2</v>
      </c>
      <c r="AY66" s="101">
        <v>8521781</v>
      </c>
      <c r="AZ66" s="102">
        <v>4.7</v>
      </c>
      <c r="BA66" s="103">
        <v>2073256</v>
      </c>
      <c r="BB66" s="102">
        <v>1.1000000000000001</v>
      </c>
      <c r="BC66" s="103">
        <v>12867600</v>
      </c>
      <c r="BD66" s="1169">
        <v>7.1</v>
      </c>
      <c r="BE66" s="257">
        <v>180967213</v>
      </c>
      <c r="BF66" s="1158">
        <v>100</v>
      </c>
      <c r="BG66" s="297"/>
    </row>
    <row r="67" spans="1:59" ht="15.75" customHeight="1" thickTop="1">
      <c r="A67" s="213" t="s">
        <v>202</v>
      </c>
      <c r="B67" s="265">
        <f>SUM(B5:B66)</f>
        <v>3690397680</v>
      </c>
      <c r="C67" s="264" t="s">
        <v>203</v>
      </c>
      <c r="D67" s="264">
        <f t="shared" ref="D67:X67" si="0">SUM(D5:D66)</f>
        <v>63887457</v>
      </c>
      <c r="E67" s="264" t="s">
        <v>203</v>
      </c>
      <c r="F67" s="264">
        <f t="shared" si="0"/>
        <v>1700447</v>
      </c>
      <c r="G67" s="264" t="s">
        <v>203</v>
      </c>
      <c r="H67" s="264">
        <f t="shared" si="0"/>
        <v>23249237</v>
      </c>
      <c r="I67" s="264" t="s">
        <v>203</v>
      </c>
      <c r="J67" s="264">
        <f t="shared" si="0"/>
        <v>25629675</v>
      </c>
      <c r="K67" s="266" t="s">
        <v>203</v>
      </c>
      <c r="L67" s="265">
        <f t="shared" si="0"/>
        <v>561563175</v>
      </c>
      <c r="M67" s="264" t="s">
        <v>203</v>
      </c>
      <c r="N67" s="264">
        <f t="shared" si="0"/>
        <v>2994627</v>
      </c>
      <c r="O67" s="264" t="s">
        <v>203</v>
      </c>
      <c r="P67" s="264">
        <f t="shared" si="0"/>
        <v>8496870</v>
      </c>
      <c r="Q67" s="264" t="s">
        <v>203</v>
      </c>
      <c r="R67" s="264">
        <f t="shared" ref="R67" si="1">SUM(R5:R66)</f>
        <v>533906</v>
      </c>
      <c r="S67" s="264" t="s">
        <v>203</v>
      </c>
      <c r="T67" s="264">
        <f t="shared" si="0"/>
        <v>8270168</v>
      </c>
      <c r="U67" s="264" t="s">
        <v>203</v>
      </c>
      <c r="V67" s="264">
        <f t="shared" ref="V67" si="2">SUM(V5:V66)</f>
        <v>55264474</v>
      </c>
      <c r="W67" s="266" t="s">
        <v>203</v>
      </c>
      <c r="X67" s="2087">
        <f t="shared" si="0"/>
        <v>25494070</v>
      </c>
      <c r="Y67" s="264" t="s">
        <v>203</v>
      </c>
      <c r="Z67" s="270">
        <f>SUM(Z5:Z66)</f>
        <v>1052137973</v>
      </c>
      <c r="AA67" s="268" t="s">
        <v>203</v>
      </c>
      <c r="AB67" s="268">
        <f t="shared" ref="AB67:AO67" si="3">SUM(AB5:AB66)</f>
        <v>963301057</v>
      </c>
      <c r="AC67" s="268">
        <f t="shared" si="3"/>
        <v>82310350</v>
      </c>
      <c r="AD67" s="268">
        <f t="shared" si="3"/>
        <v>6526566</v>
      </c>
      <c r="AE67" s="268">
        <f t="shared" si="3"/>
        <v>2704776</v>
      </c>
      <c r="AF67" s="268" t="s">
        <v>203</v>
      </c>
      <c r="AG67" s="268">
        <f t="shared" si="3"/>
        <v>48999728</v>
      </c>
      <c r="AH67" s="269" t="s">
        <v>203</v>
      </c>
      <c r="AI67" s="267">
        <f t="shared" si="3"/>
        <v>123580692</v>
      </c>
      <c r="AJ67" s="268" t="s">
        <v>203</v>
      </c>
      <c r="AK67" s="268">
        <f t="shared" si="3"/>
        <v>50554901</v>
      </c>
      <c r="AL67" s="268" t="s">
        <v>203</v>
      </c>
      <c r="AM67" s="268">
        <f t="shared" si="3"/>
        <v>2383643187</v>
      </c>
      <c r="AN67" s="268" t="s">
        <v>203</v>
      </c>
      <c r="AO67" s="268">
        <f t="shared" si="3"/>
        <v>5268812</v>
      </c>
      <c r="AP67" s="281" t="s">
        <v>203</v>
      </c>
      <c r="AQ67" s="310">
        <f>SUM(AQ5:AQ66)</f>
        <v>754219239</v>
      </c>
      <c r="AR67" s="275" t="s">
        <v>203</v>
      </c>
      <c r="AS67" s="275">
        <f t="shared" ref="AS67:BE67" si="4">SUM(AS5:AS66)</f>
        <v>45008630</v>
      </c>
      <c r="AT67" s="275" t="s">
        <v>203</v>
      </c>
      <c r="AU67" s="275">
        <f t="shared" si="4"/>
        <v>69103706</v>
      </c>
      <c r="AV67" s="275" t="s">
        <v>203</v>
      </c>
      <c r="AW67" s="275">
        <f t="shared" si="4"/>
        <v>263274410</v>
      </c>
      <c r="AX67" s="276" t="s">
        <v>203</v>
      </c>
      <c r="AY67" s="310">
        <f t="shared" si="4"/>
        <v>305489713</v>
      </c>
      <c r="AZ67" s="275" t="s">
        <v>203</v>
      </c>
      <c r="BA67" s="275">
        <f t="shared" si="4"/>
        <v>347985349</v>
      </c>
      <c r="BB67" s="275" t="s">
        <v>203</v>
      </c>
      <c r="BC67" s="275">
        <f t="shared" si="4"/>
        <v>629126743</v>
      </c>
      <c r="BD67" s="277" t="s">
        <v>203</v>
      </c>
      <c r="BE67" s="2088">
        <f t="shared" si="4"/>
        <v>10540050632</v>
      </c>
      <c r="BF67" s="276" t="s">
        <v>203</v>
      </c>
    </row>
    <row r="68" spans="1:59" ht="15.75" customHeight="1">
      <c r="A68" s="321" t="s">
        <v>204</v>
      </c>
      <c r="B68" s="69">
        <f>AVERAGE(B5:B66)</f>
        <v>59522543.225806452</v>
      </c>
      <c r="C68" s="73">
        <f t="shared" ref="C68:Y68" si="5">AVERAGE(C5:C66)</f>
        <v>34.47251289112117</v>
      </c>
      <c r="D68" s="75">
        <f t="shared" si="5"/>
        <v>1030442.8548387097</v>
      </c>
      <c r="E68" s="73">
        <f t="shared" si="5"/>
        <v>0.61468187614571379</v>
      </c>
      <c r="F68" s="75">
        <f t="shared" si="5"/>
        <v>27426.564516129034</v>
      </c>
      <c r="G68" s="73">
        <f t="shared" si="5"/>
        <v>2.0360494560624095E-3</v>
      </c>
      <c r="H68" s="75">
        <f t="shared" si="5"/>
        <v>374987.69354838709</v>
      </c>
      <c r="I68" s="73">
        <f t="shared" si="5"/>
        <v>0.22312828231833906</v>
      </c>
      <c r="J68" s="75">
        <f t="shared" si="5"/>
        <v>413381.8548387097</v>
      </c>
      <c r="K68" s="1145">
        <f t="shared" si="5"/>
        <v>0.24284225788116148</v>
      </c>
      <c r="L68" s="69">
        <f t="shared" si="5"/>
        <v>9057470.564516129</v>
      </c>
      <c r="M68" s="73">
        <f t="shared" si="5"/>
        <v>5.331079739894534</v>
      </c>
      <c r="N68" s="75">
        <f t="shared" si="5"/>
        <v>57588.980769230766</v>
      </c>
      <c r="O68" s="73">
        <f t="shared" si="5"/>
        <v>2.3076923076923082E-2</v>
      </c>
      <c r="P68" s="75">
        <f t="shared" si="5"/>
        <v>339874.8</v>
      </c>
      <c r="Q68" s="73">
        <f t="shared" si="5"/>
        <v>0.21199999999999999</v>
      </c>
      <c r="R68" s="75">
        <f t="shared" ref="R68:S68" si="6">AVERAGE(R5:R66)</f>
        <v>8611.3870967741932</v>
      </c>
      <c r="S68" s="73">
        <f t="shared" si="6"/>
        <v>6.4007285479655173E-5</v>
      </c>
      <c r="T68" s="75">
        <f t="shared" si="5"/>
        <v>133389.80645161291</v>
      </c>
      <c r="U68" s="73">
        <f t="shared" si="5"/>
        <v>9.4713621894083902E-2</v>
      </c>
      <c r="V68" s="75">
        <f t="shared" ref="V68:W68" si="7">AVERAGE(V5:V66)</f>
        <v>891362.48387096776</v>
      </c>
      <c r="W68" s="1145">
        <f t="shared" si="7"/>
        <v>0.52313591029493478</v>
      </c>
      <c r="X68" s="74">
        <f t="shared" si="5"/>
        <v>411194.67741935485</v>
      </c>
      <c r="Y68" s="73">
        <f t="shared" si="5"/>
        <v>0.24260563652104367</v>
      </c>
      <c r="Z68" s="35">
        <f>AVERAGE(Z5:Z66)</f>
        <v>16969967.306451611</v>
      </c>
      <c r="AA68" s="71">
        <f t="shared" ref="AA68:AH68" si="8">AVERAGE(AA5:AA66)</f>
        <v>10.620092794222771</v>
      </c>
      <c r="AB68" s="76">
        <f t="shared" si="8"/>
        <v>16055017.616666667</v>
      </c>
      <c r="AC68" s="76">
        <f t="shared" si="8"/>
        <v>1327586.2903225806</v>
      </c>
      <c r="AD68" s="76">
        <f t="shared" si="8"/>
        <v>171751.73684210525</v>
      </c>
      <c r="AE68" s="76">
        <f t="shared" si="8"/>
        <v>43625.419354838712</v>
      </c>
      <c r="AF68" s="71">
        <f t="shared" si="8"/>
        <v>1.6129032258064516E-3</v>
      </c>
      <c r="AG68" s="368">
        <f t="shared" si="8"/>
        <v>790318.19354838715</v>
      </c>
      <c r="AH68" s="370">
        <f t="shared" si="8"/>
        <v>0.46203670819258946</v>
      </c>
      <c r="AI68" s="171">
        <f t="shared" ref="AI68:AP68" si="9">AVERAGE(AI5:AI66)</f>
        <v>1993236.9677419355</v>
      </c>
      <c r="AJ68" s="71">
        <f t="shared" si="9"/>
        <v>1.1439105267189467</v>
      </c>
      <c r="AK68" s="76">
        <f t="shared" si="9"/>
        <v>815401.62903225806</v>
      </c>
      <c r="AL68" s="71">
        <f t="shared" si="9"/>
        <v>0.4845103924362692</v>
      </c>
      <c r="AM68" s="76">
        <f t="shared" si="9"/>
        <v>38445857.854838707</v>
      </c>
      <c r="AN68" s="71">
        <f t="shared" si="9"/>
        <v>22.455504958539514</v>
      </c>
      <c r="AO68" s="368">
        <f t="shared" si="9"/>
        <v>122530.51162790698</v>
      </c>
      <c r="AP68" s="687">
        <f t="shared" si="9"/>
        <v>7.6744186046511648E-2</v>
      </c>
      <c r="AQ68" s="2089">
        <f>AVERAGE(AQ5:AQ66)</f>
        <v>12164826.435483871</v>
      </c>
      <c r="AR68" s="248">
        <f t="shared" ref="AR68:BE68" si="10">AVERAGE(AR5:AR66)</f>
        <v>7.1579092759947907</v>
      </c>
      <c r="AS68" s="176">
        <f t="shared" si="10"/>
        <v>725945.6451612903</v>
      </c>
      <c r="AT68" s="248">
        <f t="shared" si="10"/>
        <v>0.42627770855912517</v>
      </c>
      <c r="AU68" s="176">
        <f t="shared" si="10"/>
        <v>1114575.9032258065</v>
      </c>
      <c r="AV68" s="248">
        <f t="shared" si="10"/>
        <v>0.81580566831879309</v>
      </c>
      <c r="AW68" s="2090">
        <f t="shared" si="10"/>
        <v>4246361.4516129028</v>
      </c>
      <c r="AX68" s="685">
        <f t="shared" si="10"/>
        <v>2.4935055408081306</v>
      </c>
      <c r="AY68" s="2089">
        <f t="shared" si="10"/>
        <v>4927253.435483871</v>
      </c>
      <c r="AZ68" s="248">
        <f t="shared" si="10"/>
        <v>2.8870928838436165</v>
      </c>
      <c r="BA68" s="176">
        <f t="shared" si="10"/>
        <v>5612666.9193548383</v>
      </c>
      <c r="BB68" s="248">
        <f t="shared" si="10"/>
        <v>3.3451305444948343</v>
      </c>
      <c r="BC68" s="176">
        <f t="shared" si="10"/>
        <v>10147205.532258065</v>
      </c>
      <c r="BD68" s="575">
        <f t="shared" si="10"/>
        <v>5.9740227110100435</v>
      </c>
      <c r="BE68" s="2091">
        <f t="shared" si="10"/>
        <v>170000816.6451613</v>
      </c>
      <c r="BF68" s="685" t="s">
        <v>203</v>
      </c>
    </row>
    <row r="69" spans="1:59" ht="15.6">
      <c r="A69" s="384" t="s">
        <v>205</v>
      </c>
      <c r="B69" s="385"/>
      <c r="C69" s="389"/>
      <c r="D69" s="390"/>
      <c r="E69" s="389"/>
      <c r="F69" s="390"/>
      <c r="G69" s="389"/>
      <c r="H69" s="390"/>
      <c r="I69" s="389"/>
      <c r="J69" s="390"/>
      <c r="K69" s="389"/>
      <c r="L69" s="385"/>
      <c r="M69" s="388"/>
      <c r="N69" s="385"/>
      <c r="O69" s="388"/>
      <c r="P69" s="385"/>
      <c r="Q69" s="388"/>
      <c r="R69" s="391"/>
      <c r="S69" s="392"/>
      <c r="T69" s="391"/>
      <c r="U69" s="392"/>
      <c r="V69" s="391"/>
      <c r="W69" s="392"/>
      <c r="X69" s="391"/>
      <c r="Y69" s="392"/>
      <c r="Z69" s="393"/>
      <c r="AA69" s="394"/>
      <c r="AB69" s="385"/>
      <c r="AC69" s="385"/>
      <c r="AD69" s="393"/>
      <c r="AE69" s="393"/>
      <c r="AF69" s="394"/>
      <c r="AG69" s="393"/>
      <c r="AH69" s="392"/>
      <c r="AI69" s="390"/>
      <c r="AJ69" s="389"/>
      <c r="AK69" s="390"/>
      <c r="AL69" s="389"/>
      <c r="AM69" s="390"/>
      <c r="AN69" s="389"/>
      <c r="AO69" s="395"/>
      <c r="AP69" s="396"/>
      <c r="AQ69" s="397"/>
      <c r="AR69" s="398"/>
      <c r="AS69" s="397"/>
      <c r="AT69" s="398"/>
      <c r="AU69" s="397"/>
      <c r="AV69" s="398"/>
      <c r="AW69" s="397"/>
      <c r="AX69" s="398"/>
      <c r="AY69" s="390"/>
      <c r="AZ69" s="389"/>
      <c r="BA69" s="390"/>
      <c r="BB69" s="389"/>
      <c r="BC69" s="390"/>
      <c r="BD69" s="389"/>
      <c r="BE69" s="390"/>
      <c r="BF69" s="389"/>
    </row>
    <row r="131" spans="2:59" ht="28.5" customHeight="1">
      <c r="B131" s="2699"/>
      <c r="C131" s="2699"/>
      <c r="D131" s="2699"/>
      <c r="E131" s="2699"/>
      <c r="F131" s="2699"/>
      <c r="G131" s="2699"/>
      <c r="H131" s="2699"/>
      <c r="I131" s="2699"/>
      <c r="J131" s="2699"/>
      <c r="K131" s="2699"/>
      <c r="L131" s="2504"/>
      <c r="M131" s="2504"/>
      <c r="N131" s="2504"/>
      <c r="O131" s="2504"/>
      <c r="P131" s="2504"/>
      <c r="Q131" s="2504"/>
      <c r="R131" s="2504"/>
      <c r="S131" s="2504"/>
      <c r="T131" s="2504"/>
      <c r="U131" s="2504"/>
      <c r="V131" s="2504"/>
      <c r="W131" s="2504"/>
      <c r="X131" s="2504"/>
      <c r="Y131" s="2504"/>
      <c r="Z131" s="2504"/>
      <c r="AA131" s="2504"/>
      <c r="AB131" s="2504"/>
      <c r="AC131" s="2504"/>
      <c r="AD131" s="2504"/>
      <c r="AE131" s="2504"/>
      <c r="AF131" s="2504"/>
      <c r="AG131" s="2504"/>
      <c r="AH131" s="2504"/>
      <c r="AI131" s="2699"/>
      <c r="AJ131" s="2699"/>
      <c r="AK131" s="2699"/>
      <c r="AL131" s="2699"/>
      <c r="AM131" s="2699"/>
      <c r="AN131" s="2699"/>
      <c r="AO131" s="2699"/>
      <c r="AP131" s="2699"/>
      <c r="AQ131" s="2504"/>
      <c r="AR131" s="2504"/>
      <c r="AS131" s="2504"/>
      <c r="AT131" s="2504"/>
      <c r="AU131" s="2504"/>
      <c r="AV131" s="2504"/>
      <c r="AW131" s="2504"/>
      <c r="AX131" s="2504"/>
      <c r="AY131" s="2504"/>
      <c r="AZ131" s="2504"/>
      <c r="BA131" s="2504"/>
      <c r="BB131" s="2504"/>
      <c r="BC131" s="2504"/>
      <c r="BD131" s="2504"/>
      <c r="BE131" s="2504"/>
      <c r="BF131" s="2504"/>
      <c r="BG131" s="2504"/>
    </row>
  </sheetData>
  <customSheetViews>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 right="0" top="0" bottom="0" header="0" footer="0"/>
      <pageSetup paperSize="8" firstPageNumber="12" fitToWidth="0" orientation="portrait" r:id="rId1"/>
      <headerFooter alignWithMargins="0">
        <oddHeader>&amp;L&amp;"ＭＳ Ｐゴシック,太字"&amp;16ⅱ　歳入内訳（款別）
（平成30年度）</oddHeader>
      </headerFooter>
    </customSheetView>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 right="0" top="0" bottom="0" header="0" footer="0"/>
      <pageSetup paperSize="9" scale="80" firstPageNumber="12" fitToWidth="0" orientation="portrait" useFirstPageNumber="1" r:id="rId2"/>
      <headerFooter alignWithMargins="0"/>
    </customSheetView>
  </customSheetViews>
  <mergeCells count="36">
    <mergeCell ref="B1:C2"/>
    <mergeCell ref="D1:E2"/>
    <mergeCell ref="J1:K2"/>
    <mergeCell ref="H1:I2"/>
    <mergeCell ref="F1:G2"/>
    <mergeCell ref="P1:Q1"/>
    <mergeCell ref="AG1:AH2"/>
    <mergeCell ref="AE1:AF2"/>
    <mergeCell ref="R1:S2"/>
    <mergeCell ref="V1:W2"/>
    <mergeCell ref="AQ131:AX131"/>
    <mergeCell ref="AY131:BG131"/>
    <mergeCell ref="AY1:AZ2"/>
    <mergeCell ref="BA1:BB2"/>
    <mergeCell ref="BC1:BD2"/>
    <mergeCell ref="BE1:BF2"/>
    <mergeCell ref="AQ1:AR2"/>
    <mergeCell ref="AS1:AT2"/>
    <mergeCell ref="AU1:AV2"/>
    <mergeCell ref="AW1:AX2"/>
    <mergeCell ref="B131:K131"/>
    <mergeCell ref="L131:Y131"/>
    <mergeCell ref="Z131:AH131"/>
    <mergeCell ref="AI131:AP131"/>
    <mergeCell ref="Z1:AA2"/>
    <mergeCell ref="AO1:AP1"/>
    <mergeCell ref="AM1:AN2"/>
    <mergeCell ref="AK1:AL2"/>
    <mergeCell ref="AO2:AP2"/>
    <mergeCell ref="P2:Q2"/>
    <mergeCell ref="AB1:AD2"/>
    <mergeCell ref="AI1:AJ2"/>
    <mergeCell ref="X1:Y2"/>
    <mergeCell ref="L1:M2"/>
    <mergeCell ref="N1:O2"/>
    <mergeCell ref="T1:U2"/>
  </mergeCells>
  <phoneticPr fontId="2"/>
  <dataValidations count="1">
    <dataValidation imeMode="disabled" allowBlank="1" showInputMessage="1" showErrorMessage="1" sqref="B7:K7 B5:BF6 B8:BF66"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Ｐゴシック,太字"&amp;16&amp;K01+000ⅱ　歳入内訳（款別）
（令和５年度）&amp;"ＭＳ Ｐゴシック,標準"&amp;11
</oddHeader>
  </headerFooter>
  <colBreaks count="5" manualBreakCount="5">
    <brk id="11" max="68" man="1"/>
    <brk id="23" max="68" man="1"/>
    <brk id="34" max="68" man="1"/>
    <brk id="42" max="68" man="1"/>
    <brk id="50" max="68"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1"/>
  <sheetViews>
    <sheetView showGridLines="0" view="pageBreakPreview" topLeftCell="L1" zoomScale="80" zoomScaleNormal="70" zoomScaleSheetLayoutView="80" workbookViewId="0">
      <pane ySplit="4" topLeftCell="A46" activePane="bottomLeft" state="frozen"/>
      <selection activeCell="F55" sqref="F55"/>
      <selection pane="bottomLeft" sqref="A1:XFD4"/>
    </sheetView>
  </sheetViews>
  <sheetFormatPr defaultRowHeight="13.2"/>
  <cols>
    <col min="1" max="1" width="12.777343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77734375" customWidth="1"/>
    <col min="31" max="31" width="15" customWidth="1"/>
    <col min="32" max="32" width="11.44140625" bestFit="1" customWidth="1"/>
  </cols>
  <sheetData>
    <row r="1" spans="1:32" ht="18" customHeight="1">
      <c r="A1" s="32" t="s">
        <v>326</v>
      </c>
      <c r="B1" s="2642" t="s">
        <v>555</v>
      </c>
      <c r="C1" s="2690"/>
      <c r="D1" s="2690" t="s">
        <v>556</v>
      </c>
      <c r="E1" s="2690"/>
      <c r="F1" s="2690" t="s">
        <v>557</v>
      </c>
      <c r="G1" s="2690"/>
      <c r="H1" s="2690" t="s">
        <v>558</v>
      </c>
      <c r="I1" s="2726"/>
      <c r="J1" s="2722" t="s">
        <v>559</v>
      </c>
      <c r="K1" s="2690"/>
      <c r="L1" s="2690" t="s">
        <v>560</v>
      </c>
      <c r="M1" s="2690"/>
      <c r="N1" s="2690" t="s">
        <v>561</v>
      </c>
      <c r="O1" s="2690"/>
      <c r="P1" s="2690" t="s">
        <v>562</v>
      </c>
      <c r="Q1" s="2726"/>
      <c r="R1" s="2722" t="s">
        <v>563</v>
      </c>
      <c r="S1" s="2690"/>
      <c r="T1" s="2690" t="s">
        <v>564</v>
      </c>
      <c r="U1" s="2690"/>
      <c r="V1" s="2690" t="s">
        <v>565</v>
      </c>
      <c r="W1" s="2690"/>
      <c r="X1" s="2690" t="s">
        <v>566</v>
      </c>
      <c r="Y1" s="2726"/>
      <c r="Z1" s="2722" t="s">
        <v>567</v>
      </c>
      <c r="AA1" s="2690"/>
      <c r="AB1" s="2690" t="s">
        <v>568</v>
      </c>
      <c r="AC1" s="2434"/>
      <c r="AD1" s="2734" t="s">
        <v>569</v>
      </c>
      <c r="AE1" s="2435"/>
    </row>
    <row r="2" spans="1:32" ht="18" customHeight="1">
      <c r="A2" s="39"/>
      <c r="B2" s="2644"/>
      <c r="C2" s="2594"/>
      <c r="D2" s="2594"/>
      <c r="E2" s="2594"/>
      <c r="F2" s="2594"/>
      <c r="G2" s="2594"/>
      <c r="H2" s="2594"/>
      <c r="I2" s="2582"/>
      <c r="J2" s="2368"/>
      <c r="K2" s="2594"/>
      <c r="L2" s="2594"/>
      <c r="M2" s="2594"/>
      <c r="N2" s="2594"/>
      <c r="O2" s="2594"/>
      <c r="P2" s="2594"/>
      <c r="Q2" s="2582"/>
      <c r="R2" s="2368"/>
      <c r="S2" s="2594"/>
      <c r="T2" s="2594"/>
      <c r="U2" s="2594"/>
      <c r="V2" s="2594"/>
      <c r="W2" s="2594"/>
      <c r="X2" s="2594"/>
      <c r="Y2" s="2582"/>
      <c r="Z2" s="2368"/>
      <c r="AA2" s="2594"/>
      <c r="AB2" s="2594"/>
      <c r="AC2" s="2643"/>
      <c r="AD2" s="2735"/>
      <c r="AE2" s="2736"/>
    </row>
    <row r="3" spans="1:32" ht="18" customHeight="1">
      <c r="A3" s="2300"/>
      <c r="B3" s="4"/>
      <c r="C3" s="351" t="s">
        <v>550</v>
      </c>
      <c r="D3" s="4"/>
      <c r="E3" s="351" t="s">
        <v>550</v>
      </c>
      <c r="F3" s="4"/>
      <c r="G3" s="351" t="s">
        <v>550</v>
      </c>
      <c r="H3" s="1224"/>
      <c r="I3" s="353" t="s">
        <v>550</v>
      </c>
      <c r="J3" s="11"/>
      <c r="K3" s="351" t="s">
        <v>550</v>
      </c>
      <c r="L3" s="4"/>
      <c r="M3" s="351" t="s">
        <v>550</v>
      </c>
      <c r="N3" s="4"/>
      <c r="O3" s="351" t="s">
        <v>550</v>
      </c>
      <c r="P3" s="1224"/>
      <c r="Q3" s="354" t="s">
        <v>550</v>
      </c>
      <c r="R3" s="11"/>
      <c r="S3" s="351" t="s">
        <v>550</v>
      </c>
      <c r="T3" s="4"/>
      <c r="U3" s="351" t="s">
        <v>550</v>
      </c>
      <c r="V3" s="4"/>
      <c r="W3" s="351" t="s">
        <v>550</v>
      </c>
      <c r="X3" s="1224"/>
      <c r="Y3" s="353" t="s">
        <v>550</v>
      </c>
      <c r="Z3" s="11"/>
      <c r="AA3" s="351" t="s">
        <v>550</v>
      </c>
      <c r="AB3" s="4"/>
      <c r="AC3" s="349" t="s">
        <v>550</v>
      </c>
      <c r="AD3" s="19"/>
      <c r="AE3" s="353" t="s">
        <v>550</v>
      </c>
    </row>
    <row r="4" spans="1:32" ht="18" customHeight="1">
      <c r="A4" s="41" t="s">
        <v>349</v>
      </c>
      <c r="B4" s="43" t="s">
        <v>518</v>
      </c>
      <c r="C4" s="37" t="s">
        <v>130</v>
      </c>
      <c r="D4" s="37" t="s">
        <v>518</v>
      </c>
      <c r="E4" s="37" t="s">
        <v>130</v>
      </c>
      <c r="F4" s="37" t="s">
        <v>518</v>
      </c>
      <c r="G4" s="37" t="s">
        <v>130</v>
      </c>
      <c r="H4" s="37" t="s">
        <v>518</v>
      </c>
      <c r="I4" s="38" t="s">
        <v>130</v>
      </c>
      <c r="J4" s="43" t="s">
        <v>518</v>
      </c>
      <c r="K4" s="37" t="s">
        <v>130</v>
      </c>
      <c r="L4" s="37" t="s">
        <v>518</v>
      </c>
      <c r="M4" s="37" t="s">
        <v>130</v>
      </c>
      <c r="N4" s="37" t="s">
        <v>518</v>
      </c>
      <c r="O4" s="37" t="s">
        <v>130</v>
      </c>
      <c r="P4" s="37" t="s">
        <v>518</v>
      </c>
      <c r="Q4" s="38" t="s">
        <v>130</v>
      </c>
      <c r="R4" s="43" t="s">
        <v>518</v>
      </c>
      <c r="S4" s="37" t="s">
        <v>130</v>
      </c>
      <c r="T4" s="37" t="s">
        <v>518</v>
      </c>
      <c r="U4" s="37" t="s">
        <v>130</v>
      </c>
      <c r="V4" s="37" t="s">
        <v>518</v>
      </c>
      <c r="W4" s="37" t="s">
        <v>130</v>
      </c>
      <c r="X4" s="37" t="s">
        <v>518</v>
      </c>
      <c r="Y4" s="38" t="s">
        <v>130</v>
      </c>
      <c r="Z4" s="43" t="s">
        <v>518</v>
      </c>
      <c r="AA4" s="37" t="s">
        <v>130</v>
      </c>
      <c r="AB4" s="37" t="s">
        <v>518</v>
      </c>
      <c r="AC4" s="47" t="s">
        <v>130</v>
      </c>
      <c r="AD4" s="51" t="s">
        <v>518</v>
      </c>
      <c r="AE4" s="38" t="s">
        <v>130</v>
      </c>
    </row>
    <row r="5" spans="1:32" ht="15.75" customHeight="1">
      <c r="A5" s="980" t="s">
        <v>140</v>
      </c>
      <c r="B5" s="135">
        <v>469477</v>
      </c>
      <c r="C5" s="1432">
        <v>0.3</v>
      </c>
      <c r="D5" s="1443">
        <v>10117828</v>
      </c>
      <c r="E5" s="1432">
        <v>6.9</v>
      </c>
      <c r="F5" s="1443">
        <v>70361283</v>
      </c>
      <c r="G5" s="1432">
        <v>48.2</v>
      </c>
      <c r="H5" s="1443">
        <v>10912026</v>
      </c>
      <c r="I5" s="134">
        <v>7.5</v>
      </c>
      <c r="J5" s="135">
        <v>184509</v>
      </c>
      <c r="K5" s="159">
        <v>0.1</v>
      </c>
      <c r="L5" s="147">
        <v>1446305</v>
      </c>
      <c r="M5" s="1432">
        <v>1</v>
      </c>
      <c r="N5" s="1443">
        <v>9571197</v>
      </c>
      <c r="O5" s="1432">
        <v>6.5</v>
      </c>
      <c r="P5" s="1445">
        <v>13150792</v>
      </c>
      <c r="Q5" s="1433">
        <v>9</v>
      </c>
      <c r="R5" s="135">
        <v>4502465</v>
      </c>
      <c r="S5" s="1432">
        <v>3.1</v>
      </c>
      <c r="T5" s="1443">
        <v>12746537</v>
      </c>
      <c r="U5" s="1432">
        <v>8.6999999999999993</v>
      </c>
      <c r="V5" s="1443">
        <v>0</v>
      </c>
      <c r="W5" s="1432">
        <v>0</v>
      </c>
      <c r="X5" s="1443">
        <v>12283010</v>
      </c>
      <c r="Y5" s="134">
        <v>8.4</v>
      </c>
      <c r="Z5" s="135">
        <v>373348</v>
      </c>
      <c r="AA5" s="1432">
        <v>0.3</v>
      </c>
      <c r="AB5" s="1443">
        <v>0</v>
      </c>
      <c r="AC5" s="1430">
        <v>0</v>
      </c>
      <c r="AD5" s="1265">
        <f>+B5+D5+F5+H5+J5+L5+N5+P5+R5+T5+V5+X5+Z5+AB5</f>
        <v>146118777</v>
      </c>
      <c r="AE5" s="134">
        <f>+C5+E5+G5+I5+K5+M5+O5+Q5+S5+U5+W5+Y5+AA5+AC5</f>
        <v>100</v>
      </c>
      <c r="AF5" s="293"/>
    </row>
    <row r="6" spans="1:32" ht="15.75" customHeight="1">
      <c r="A6" s="1308" t="s">
        <v>141</v>
      </c>
      <c r="B6" s="413">
        <v>610828</v>
      </c>
      <c r="C6" s="1306">
        <v>0.3</v>
      </c>
      <c r="D6" s="1302">
        <v>16902963</v>
      </c>
      <c r="E6" s="1306">
        <v>9.3000000000000007</v>
      </c>
      <c r="F6" s="1302">
        <v>85803607</v>
      </c>
      <c r="G6" s="1306">
        <v>47</v>
      </c>
      <c r="H6" s="1302">
        <v>14302350</v>
      </c>
      <c r="I6" s="1305">
        <v>7.8</v>
      </c>
      <c r="J6" s="413">
        <v>124657</v>
      </c>
      <c r="K6" s="1306">
        <v>0.1</v>
      </c>
      <c r="L6" s="1302">
        <v>2447951</v>
      </c>
      <c r="M6" s="1306">
        <v>1.4</v>
      </c>
      <c r="N6" s="1302">
        <v>7352357</v>
      </c>
      <c r="O6" s="1306">
        <v>4</v>
      </c>
      <c r="P6" s="1310">
        <v>18120918</v>
      </c>
      <c r="Q6" s="1305">
        <v>9.9</v>
      </c>
      <c r="R6" s="413">
        <v>4284491</v>
      </c>
      <c r="S6" s="1306">
        <v>2.4</v>
      </c>
      <c r="T6" s="1302">
        <v>15438046</v>
      </c>
      <c r="U6" s="1306">
        <v>8.5</v>
      </c>
      <c r="V6" s="1302">
        <v>98</v>
      </c>
      <c r="W6" s="1306">
        <v>0</v>
      </c>
      <c r="X6" s="1302">
        <v>17015757</v>
      </c>
      <c r="Y6" s="1305">
        <v>9.3000000000000007</v>
      </c>
      <c r="Z6" s="413" t="s">
        <v>307</v>
      </c>
      <c r="AA6" s="1306" t="s">
        <v>307</v>
      </c>
      <c r="AB6" s="1302" t="s">
        <v>307</v>
      </c>
      <c r="AC6" s="1303" t="s">
        <v>307</v>
      </c>
      <c r="AD6" s="505">
        <v>182404023</v>
      </c>
      <c r="AE6" s="1305">
        <v>100</v>
      </c>
      <c r="AF6" s="293"/>
    </row>
    <row r="7" spans="1:32" ht="15.75" customHeight="1">
      <c r="A7" s="218" t="s">
        <v>142</v>
      </c>
      <c r="B7" s="449">
        <v>572107</v>
      </c>
      <c r="C7" s="452">
        <v>0.4</v>
      </c>
      <c r="D7" s="450">
        <v>10976956</v>
      </c>
      <c r="E7" s="452">
        <v>8</v>
      </c>
      <c r="F7" s="450">
        <v>62204528</v>
      </c>
      <c r="G7" s="452">
        <v>45.5</v>
      </c>
      <c r="H7" s="450">
        <v>9284872</v>
      </c>
      <c r="I7" s="1131">
        <v>6.8</v>
      </c>
      <c r="J7" s="449">
        <v>86364</v>
      </c>
      <c r="K7" s="452">
        <v>0.1</v>
      </c>
      <c r="L7" s="450">
        <v>1680505</v>
      </c>
      <c r="M7" s="452">
        <v>1.2</v>
      </c>
      <c r="N7" s="450">
        <v>2995131</v>
      </c>
      <c r="O7" s="452">
        <v>2.2000000000000002</v>
      </c>
      <c r="P7" s="1190">
        <v>12246095</v>
      </c>
      <c r="Q7" s="1131">
        <v>9</v>
      </c>
      <c r="R7" s="449">
        <v>4101259</v>
      </c>
      <c r="S7" s="452">
        <v>3</v>
      </c>
      <c r="T7" s="450">
        <v>19188166</v>
      </c>
      <c r="U7" s="452">
        <v>14</v>
      </c>
      <c r="V7" s="450">
        <v>73250</v>
      </c>
      <c r="W7" s="452">
        <v>0.1</v>
      </c>
      <c r="X7" s="450">
        <v>12628588</v>
      </c>
      <c r="Y7" s="1131">
        <v>9.3000000000000007</v>
      </c>
      <c r="Z7" s="449">
        <v>603478</v>
      </c>
      <c r="AA7" s="452">
        <v>0.4</v>
      </c>
      <c r="AB7" s="531" t="s">
        <v>307</v>
      </c>
      <c r="AC7" s="452" t="s">
        <v>307</v>
      </c>
      <c r="AD7" s="532">
        <v>136641299</v>
      </c>
      <c r="AE7" s="1131">
        <v>100</v>
      </c>
      <c r="AF7" s="293"/>
    </row>
    <row r="8" spans="1:32" ht="15.75" customHeight="1">
      <c r="A8" s="283" t="s">
        <v>143</v>
      </c>
      <c r="B8" s="101">
        <v>556645</v>
      </c>
      <c r="C8" s="1345">
        <v>0.5</v>
      </c>
      <c r="D8" s="1346">
        <v>7624536</v>
      </c>
      <c r="E8" s="1345">
        <v>7</v>
      </c>
      <c r="F8" s="1346">
        <v>44970180</v>
      </c>
      <c r="G8" s="1345">
        <v>41.3</v>
      </c>
      <c r="H8" s="1346">
        <v>9970813</v>
      </c>
      <c r="I8" s="1347">
        <v>9.1999999999999993</v>
      </c>
      <c r="J8" s="101">
        <v>161235</v>
      </c>
      <c r="K8" s="1345">
        <v>0.1</v>
      </c>
      <c r="L8" s="1346">
        <v>1707226</v>
      </c>
      <c r="M8" s="1345">
        <v>1.6</v>
      </c>
      <c r="N8" s="1346">
        <v>3889101</v>
      </c>
      <c r="O8" s="1345">
        <v>3.6</v>
      </c>
      <c r="P8" s="1348">
        <v>13761732</v>
      </c>
      <c r="Q8" s="1347">
        <v>12.7</v>
      </c>
      <c r="R8" s="101">
        <v>3163459</v>
      </c>
      <c r="S8" s="1345">
        <v>2.9</v>
      </c>
      <c r="T8" s="1346">
        <v>12465657</v>
      </c>
      <c r="U8" s="1345">
        <v>11.5</v>
      </c>
      <c r="V8" s="1346" t="s">
        <v>307</v>
      </c>
      <c r="W8" s="1345" t="s">
        <v>307</v>
      </c>
      <c r="X8" s="1346">
        <v>9827271</v>
      </c>
      <c r="Y8" s="1347">
        <v>9</v>
      </c>
      <c r="Z8" s="101">
        <v>669205</v>
      </c>
      <c r="AA8" s="1345">
        <v>0.6</v>
      </c>
      <c r="AB8" s="1346" t="s">
        <v>307</v>
      </c>
      <c r="AC8" s="1345" t="s">
        <v>307</v>
      </c>
      <c r="AD8" s="119">
        <v>108767060</v>
      </c>
      <c r="AE8" s="1347">
        <v>100</v>
      </c>
      <c r="AF8" s="293"/>
    </row>
    <row r="9" spans="1:32" ht="15.75" customHeight="1">
      <c r="A9" s="981" t="s">
        <v>144</v>
      </c>
      <c r="B9" s="220">
        <v>631474</v>
      </c>
      <c r="C9" s="1460">
        <v>0.5</v>
      </c>
      <c r="D9" s="1364">
        <v>12353098</v>
      </c>
      <c r="E9" s="1460">
        <v>9.4</v>
      </c>
      <c r="F9" s="1364">
        <v>55149112</v>
      </c>
      <c r="G9" s="1460">
        <v>42.1</v>
      </c>
      <c r="H9" s="1364">
        <v>11946122</v>
      </c>
      <c r="I9" s="1405">
        <v>9.1</v>
      </c>
      <c r="J9" s="220">
        <v>179357</v>
      </c>
      <c r="K9" s="1460">
        <v>0.1</v>
      </c>
      <c r="L9" s="1364">
        <v>2345091</v>
      </c>
      <c r="M9" s="1460">
        <v>1.8</v>
      </c>
      <c r="N9" s="1364">
        <v>2656810</v>
      </c>
      <c r="O9" s="1460">
        <v>2</v>
      </c>
      <c r="P9" s="1365">
        <v>16848018</v>
      </c>
      <c r="Q9" s="1405">
        <v>12.8</v>
      </c>
      <c r="R9" s="220">
        <v>4459073</v>
      </c>
      <c r="S9" s="1460">
        <v>3.4</v>
      </c>
      <c r="T9" s="1364">
        <v>11941669</v>
      </c>
      <c r="U9" s="1460">
        <v>9.1</v>
      </c>
      <c r="V9" s="1364">
        <v>69816</v>
      </c>
      <c r="W9" s="1460">
        <v>0.1</v>
      </c>
      <c r="X9" s="1364">
        <v>12569247</v>
      </c>
      <c r="Y9" s="1405">
        <v>9.6</v>
      </c>
      <c r="Z9" s="220">
        <v>0</v>
      </c>
      <c r="AA9" s="1460">
        <v>0</v>
      </c>
      <c r="AB9" s="1443">
        <v>0</v>
      </c>
      <c r="AC9" s="1430">
        <v>0</v>
      </c>
      <c r="AD9" s="232">
        <v>131148887</v>
      </c>
      <c r="AE9" s="1405">
        <v>100</v>
      </c>
      <c r="AF9" s="293"/>
    </row>
    <row r="10" spans="1:32" ht="15.75" customHeight="1">
      <c r="A10" s="283" t="s">
        <v>145</v>
      </c>
      <c r="B10" s="101">
        <v>653663</v>
      </c>
      <c r="C10" s="1345">
        <v>0.4</v>
      </c>
      <c r="D10" s="1346">
        <v>15047055</v>
      </c>
      <c r="E10" s="1345">
        <v>9.8000000000000007</v>
      </c>
      <c r="F10" s="1346">
        <v>58858248</v>
      </c>
      <c r="G10" s="1345">
        <v>38.299999999999997</v>
      </c>
      <c r="H10" s="1346">
        <v>14489720</v>
      </c>
      <c r="I10" s="1347">
        <v>9.4</v>
      </c>
      <c r="J10" s="101">
        <v>585014</v>
      </c>
      <c r="K10" s="1345">
        <v>0.4</v>
      </c>
      <c r="L10" s="1346">
        <v>3159659</v>
      </c>
      <c r="M10" s="1345">
        <v>2.1</v>
      </c>
      <c r="N10" s="1346">
        <v>8953350</v>
      </c>
      <c r="O10" s="1345">
        <v>5.8</v>
      </c>
      <c r="P10" s="1348">
        <v>16634614</v>
      </c>
      <c r="Q10" s="1347">
        <v>10.8</v>
      </c>
      <c r="R10" s="101">
        <v>4334240</v>
      </c>
      <c r="S10" s="1345">
        <v>2.8</v>
      </c>
      <c r="T10" s="1346">
        <v>16524263</v>
      </c>
      <c r="U10" s="1345">
        <v>10.7</v>
      </c>
      <c r="V10" s="1346">
        <v>1491662</v>
      </c>
      <c r="W10" s="1345">
        <v>1</v>
      </c>
      <c r="X10" s="1346">
        <v>13015361</v>
      </c>
      <c r="Y10" s="1347">
        <v>8.5</v>
      </c>
      <c r="Z10" s="101">
        <v>2576</v>
      </c>
      <c r="AA10" s="1345">
        <v>0</v>
      </c>
      <c r="AB10" s="1346" t="s">
        <v>307</v>
      </c>
      <c r="AC10" s="1349" t="s">
        <v>307</v>
      </c>
      <c r="AD10" s="119">
        <v>153749425</v>
      </c>
      <c r="AE10" s="1347">
        <v>100</v>
      </c>
      <c r="AF10" s="293"/>
    </row>
    <row r="11" spans="1:32" ht="15.75" customHeight="1">
      <c r="A11" s="218" t="s">
        <v>146</v>
      </c>
      <c r="B11" s="220">
        <v>637025</v>
      </c>
      <c r="C11" s="1460">
        <v>0.6</v>
      </c>
      <c r="D11" s="1364">
        <v>13513158</v>
      </c>
      <c r="E11" s="1460">
        <v>12.2</v>
      </c>
      <c r="F11" s="1364">
        <v>42014811</v>
      </c>
      <c r="G11" s="1460">
        <v>37.799999999999997</v>
      </c>
      <c r="H11" s="1364">
        <v>8619724</v>
      </c>
      <c r="I11" s="1405">
        <v>7.7</v>
      </c>
      <c r="J11" s="220">
        <v>352271</v>
      </c>
      <c r="K11" s="1460">
        <v>0.3</v>
      </c>
      <c r="L11" s="1364">
        <v>1938961</v>
      </c>
      <c r="M11" s="1460">
        <v>1.7</v>
      </c>
      <c r="N11" s="1364">
        <v>6535133</v>
      </c>
      <c r="O11" s="1460">
        <v>5.9</v>
      </c>
      <c r="P11" s="1365">
        <v>12527074</v>
      </c>
      <c r="Q11" s="1405">
        <v>11.3</v>
      </c>
      <c r="R11" s="220">
        <v>3438664</v>
      </c>
      <c r="S11" s="1460">
        <v>3.1</v>
      </c>
      <c r="T11" s="1364">
        <v>12671531</v>
      </c>
      <c r="U11" s="1460">
        <v>11.4</v>
      </c>
      <c r="V11" s="1364">
        <v>51706</v>
      </c>
      <c r="W11" s="1460">
        <v>0.1</v>
      </c>
      <c r="X11" s="1364">
        <v>8752569</v>
      </c>
      <c r="Y11" s="1405">
        <v>7.9</v>
      </c>
      <c r="Z11" s="220" t="s">
        <v>307</v>
      </c>
      <c r="AA11" s="1460" t="s">
        <v>307</v>
      </c>
      <c r="AB11" s="1460" t="s">
        <v>307</v>
      </c>
      <c r="AC11" s="1365" t="s">
        <v>307</v>
      </c>
      <c r="AD11" s="232">
        <v>111052627</v>
      </c>
      <c r="AE11" s="1405">
        <v>100.00000000000001</v>
      </c>
      <c r="AF11" s="293"/>
    </row>
    <row r="12" spans="1:32" ht="15.75" customHeight="1">
      <c r="A12" s="283" t="s">
        <v>147</v>
      </c>
      <c r="B12" s="74">
        <v>631356</v>
      </c>
      <c r="C12" s="1350">
        <v>0.5</v>
      </c>
      <c r="D12" s="1358">
        <v>17084914</v>
      </c>
      <c r="E12" s="1350">
        <v>13.4</v>
      </c>
      <c r="F12" s="1358">
        <v>48166282</v>
      </c>
      <c r="G12" s="1350">
        <v>37.700000000000003</v>
      </c>
      <c r="H12" s="1358">
        <v>14913332</v>
      </c>
      <c r="I12" s="1359">
        <v>11.7</v>
      </c>
      <c r="J12" s="74">
        <v>188581</v>
      </c>
      <c r="K12" s="1350">
        <v>0.1</v>
      </c>
      <c r="L12" s="1358">
        <v>1990009</v>
      </c>
      <c r="M12" s="1350">
        <v>1.6</v>
      </c>
      <c r="N12" s="1358">
        <v>3959261</v>
      </c>
      <c r="O12" s="1350">
        <v>3.1</v>
      </c>
      <c r="P12" s="1351">
        <v>13736218</v>
      </c>
      <c r="Q12" s="1359">
        <v>10.7</v>
      </c>
      <c r="R12" s="74">
        <v>3133681</v>
      </c>
      <c r="S12" s="1350">
        <v>2.4</v>
      </c>
      <c r="T12" s="1358">
        <v>14060162</v>
      </c>
      <c r="U12" s="1350">
        <v>11</v>
      </c>
      <c r="V12" s="1358">
        <v>116239</v>
      </c>
      <c r="W12" s="1350">
        <v>0.1</v>
      </c>
      <c r="X12" s="1358">
        <v>9803416</v>
      </c>
      <c r="Y12" s="1359">
        <v>7.7</v>
      </c>
      <c r="Z12" s="510" t="s">
        <v>307</v>
      </c>
      <c r="AA12" s="1483" t="s">
        <v>307</v>
      </c>
      <c r="AB12" s="1483" t="s">
        <v>307</v>
      </c>
      <c r="AC12" s="1373" t="s">
        <v>307</v>
      </c>
      <c r="AD12" s="1584">
        <v>127783451</v>
      </c>
      <c r="AE12" s="1374">
        <v>100</v>
      </c>
      <c r="AF12" s="293"/>
    </row>
    <row r="13" spans="1:32" ht="15.75" customHeight="1">
      <c r="A13" s="218" t="s">
        <v>148</v>
      </c>
      <c r="B13" s="220">
        <v>665140</v>
      </c>
      <c r="C13" s="1460">
        <v>0.5</v>
      </c>
      <c r="D13" s="1364">
        <v>19716392</v>
      </c>
      <c r="E13" s="1460">
        <v>13.9</v>
      </c>
      <c r="F13" s="1364">
        <v>50753187</v>
      </c>
      <c r="G13" s="1460">
        <v>35.700000000000003</v>
      </c>
      <c r="H13" s="1364">
        <v>10836022</v>
      </c>
      <c r="I13" s="1405">
        <v>7.6</v>
      </c>
      <c r="J13" s="220">
        <v>128806</v>
      </c>
      <c r="K13" s="1460">
        <v>0.1</v>
      </c>
      <c r="L13" s="1364">
        <v>4215539</v>
      </c>
      <c r="M13" s="1460">
        <v>3</v>
      </c>
      <c r="N13" s="1364">
        <v>6729089</v>
      </c>
      <c r="O13" s="1460">
        <v>4.7</v>
      </c>
      <c r="P13" s="1365">
        <v>18577385</v>
      </c>
      <c r="Q13" s="1405">
        <v>13.1</v>
      </c>
      <c r="R13" s="220">
        <v>3667533</v>
      </c>
      <c r="S13" s="1460">
        <v>2.6</v>
      </c>
      <c r="T13" s="1364">
        <v>17942339</v>
      </c>
      <c r="U13" s="1460">
        <v>12.6</v>
      </c>
      <c r="V13" s="1364">
        <v>587611</v>
      </c>
      <c r="W13" s="1460">
        <v>0.4</v>
      </c>
      <c r="X13" s="1364">
        <v>8141555</v>
      </c>
      <c r="Y13" s="1405">
        <v>5.7</v>
      </c>
      <c r="Z13" s="220">
        <v>76025</v>
      </c>
      <c r="AA13" s="1460">
        <v>0.1</v>
      </c>
      <c r="AB13" s="1460" t="s">
        <v>203</v>
      </c>
      <c r="AC13" s="1365" t="s">
        <v>203</v>
      </c>
      <c r="AD13" s="232">
        <v>142036623</v>
      </c>
      <c r="AE13" s="1405">
        <v>100</v>
      </c>
      <c r="AF13" s="293"/>
    </row>
    <row r="14" spans="1:32" ht="15.75" customHeight="1">
      <c r="A14" s="283" t="s">
        <v>149</v>
      </c>
      <c r="B14" s="101">
        <v>659792</v>
      </c>
      <c r="C14" s="102">
        <v>0.4</v>
      </c>
      <c r="D14" s="103">
        <v>28198993</v>
      </c>
      <c r="E14" s="102">
        <v>17.399999999999999</v>
      </c>
      <c r="F14" s="103">
        <v>58019417</v>
      </c>
      <c r="G14" s="102">
        <v>35.799999999999997</v>
      </c>
      <c r="H14" s="103">
        <v>17291230</v>
      </c>
      <c r="I14" s="1158">
        <v>10.7</v>
      </c>
      <c r="J14" s="101">
        <v>131855</v>
      </c>
      <c r="K14" s="102">
        <v>0.1</v>
      </c>
      <c r="L14" s="103">
        <v>4207428</v>
      </c>
      <c r="M14" s="102">
        <v>2.6</v>
      </c>
      <c r="N14" s="103">
        <v>4137937</v>
      </c>
      <c r="O14" s="102">
        <v>2.6</v>
      </c>
      <c r="P14" s="1193">
        <v>16714824</v>
      </c>
      <c r="Q14" s="1158">
        <v>10.3</v>
      </c>
      <c r="R14" s="101">
        <v>4328005</v>
      </c>
      <c r="S14" s="102">
        <v>2.7</v>
      </c>
      <c r="T14" s="103">
        <v>14156539</v>
      </c>
      <c r="U14" s="102">
        <v>8.6999999999999993</v>
      </c>
      <c r="V14" s="103">
        <v>1154476</v>
      </c>
      <c r="W14" s="102">
        <v>0.7</v>
      </c>
      <c r="X14" s="103">
        <v>12852387</v>
      </c>
      <c r="Y14" s="1158">
        <v>7.9</v>
      </c>
      <c r="Z14" s="101" t="s">
        <v>307</v>
      </c>
      <c r="AA14" s="102" t="s">
        <v>307</v>
      </c>
      <c r="AB14" s="102" t="s">
        <v>307</v>
      </c>
      <c r="AC14" s="1193" t="s">
        <v>307</v>
      </c>
      <c r="AD14" s="119">
        <v>161849883</v>
      </c>
      <c r="AE14" s="1158">
        <v>100</v>
      </c>
      <c r="AF14" s="293"/>
    </row>
    <row r="15" spans="1:32" ht="15.75" customHeight="1">
      <c r="A15" s="1637" t="s">
        <v>713</v>
      </c>
      <c r="B15" s="695">
        <v>524330</v>
      </c>
      <c r="C15" s="1612">
        <v>0.4</v>
      </c>
      <c r="D15" s="1609">
        <v>12464388</v>
      </c>
      <c r="E15" s="1612">
        <v>10.3</v>
      </c>
      <c r="F15" s="1609">
        <v>52821412</v>
      </c>
      <c r="G15" s="1612">
        <v>43.4</v>
      </c>
      <c r="H15" s="1609">
        <v>10263822</v>
      </c>
      <c r="I15" s="1611">
        <v>8.4</v>
      </c>
      <c r="J15" s="695">
        <v>48205</v>
      </c>
      <c r="K15" s="1612">
        <v>0</v>
      </c>
      <c r="L15" s="1609">
        <v>1853373</v>
      </c>
      <c r="M15" s="1612">
        <v>1.5</v>
      </c>
      <c r="N15" s="1609">
        <v>1163837</v>
      </c>
      <c r="O15" s="1612">
        <v>1</v>
      </c>
      <c r="P15" s="1640">
        <v>15260167</v>
      </c>
      <c r="Q15" s="1611">
        <v>12.6</v>
      </c>
      <c r="R15" s="695">
        <v>3782708</v>
      </c>
      <c r="S15" s="1612">
        <v>3.1</v>
      </c>
      <c r="T15" s="1609">
        <v>12860483</v>
      </c>
      <c r="U15" s="1612">
        <v>10.6</v>
      </c>
      <c r="V15" s="1609">
        <v>4295</v>
      </c>
      <c r="W15" s="1612">
        <v>0</v>
      </c>
      <c r="X15" s="1609">
        <v>10526826</v>
      </c>
      <c r="Y15" s="1611">
        <v>8.6999999999999993</v>
      </c>
      <c r="Z15" s="695">
        <v>0</v>
      </c>
      <c r="AA15" s="1612">
        <v>0</v>
      </c>
      <c r="AB15" s="1443">
        <v>0</v>
      </c>
      <c r="AC15" s="1430">
        <v>0</v>
      </c>
      <c r="AD15" s="1662">
        <v>121573846</v>
      </c>
      <c r="AE15" s="1611">
        <v>100</v>
      </c>
      <c r="AF15" s="293"/>
    </row>
    <row r="16" spans="1:32" ht="15.75" customHeight="1">
      <c r="A16" s="283" t="s">
        <v>151</v>
      </c>
      <c r="B16" s="101">
        <v>893045</v>
      </c>
      <c r="C16" s="102">
        <v>0.4</v>
      </c>
      <c r="D16" s="103">
        <v>17120881</v>
      </c>
      <c r="E16" s="102">
        <v>7.3</v>
      </c>
      <c r="F16" s="103">
        <v>95677539</v>
      </c>
      <c r="G16" s="102">
        <v>40.9</v>
      </c>
      <c r="H16" s="103">
        <v>18647493</v>
      </c>
      <c r="I16" s="1158">
        <v>8</v>
      </c>
      <c r="J16" s="101">
        <v>126966</v>
      </c>
      <c r="K16" s="102">
        <v>0</v>
      </c>
      <c r="L16" s="103">
        <v>2426967</v>
      </c>
      <c r="M16" s="102">
        <v>1</v>
      </c>
      <c r="N16" s="103">
        <v>24567423</v>
      </c>
      <c r="O16" s="102">
        <v>10.5</v>
      </c>
      <c r="P16" s="1193">
        <v>33257820</v>
      </c>
      <c r="Q16" s="1158">
        <v>14.2</v>
      </c>
      <c r="R16" s="101">
        <v>6152794</v>
      </c>
      <c r="S16" s="102">
        <v>2.6</v>
      </c>
      <c r="T16" s="103">
        <v>22052676</v>
      </c>
      <c r="U16" s="102">
        <v>9.4</v>
      </c>
      <c r="V16" s="103" t="s">
        <v>307</v>
      </c>
      <c r="W16" s="102" t="s">
        <v>307</v>
      </c>
      <c r="X16" s="103">
        <v>13237606</v>
      </c>
      <c r="Y16" s="1158">
        <v>5.7</v>
      </c>
      <c r="Z16" s="101">
        <v>0</v>
      </c>
      <c r="AA16" s="102">
        <v>0</v>
      </c>
      <c r="AB16" s="102" t="s">
        <v>307</v>
      </c>
      <c r="AC16" s="1193" t="s">
        <v>307</v>
      </c>
      <c r="AD16" s="119">
        <v>234161210</v>
      </c>
      <c r="AE16" s="1158">
        <v>100</v>
      </c>
      <c r="AF16" s="293"/>
    </row>
    <row r="17" spans="1:32" ht="15.75" customHeight="1">
      <c r="A17" s="218" t="s">
        <v>152</v>
      </c>
      <c r="B17" s="449">
        <v>624406</v>
      </c>
      <c r="C17" s="452">
        <v>0.4</v>
      </c>
      <c r="D17" s="450">
        <v>12836349</v>
      </c>
      <c r="E17" s="452">
        <v>8.5</v>
      </c>
      <c r="F17" s="450">
        <v>61710757</v>
      </c>
      <c r="G17" s="452">
        <v>40.799999999999997</v>
      </c>
      <c r="H17" s="450">
        <v>10625779</v>
      </c>
      <c r="I17" s="1131">
        <v>7</v>
      </c>
      <c r="J17" s="449">
        <v>287037</v>
      </c>
      <c r="K17" s="452">
        <v>0.2</v>
      </c>
      <c r="L17" s="450">
        <v>2893459</v>
      </c>
      <c r="M17" s="452">
        <v>1.9</v>
      </c>
      <c r="N17" s="450">
        <v>10223660</v>
      </c>
      <c r="O17" s="452">
        <v>6.7</v>
      </c>
      <c r="P17" s="1190">
        <v>16715380</v>
      </c>
      <c r="Q17" s="1131">
        <v>11</v>
      </c>
      <c r="R17" s="449">
        <v>4811591</v>
      </c>
      <c r="S17" s="452">
        <v>3.2</v>
      </c>
      <c r="T17" s="450">
        <v>14841421</v>
      </c>
      <c r="U17" s="452">
        <v>9.8000000000000007</v>
      </c>
      <c r="V17" s="450">
        <v>0</v>
      </c>
      <c r="W17" s="452">
        <v>0</v>
      </c>
      <c r="X17" s="450">
        <v>15843173</v>
      </c>
      <c r="Y17" s="1131">
        <v>10.5</v>
      </c>
      <c r="Z17" s="449">
        <v>0</v>
      </c>
      <c r="AA17" s="452">
        <v>0</v>
      </c>
      <c r="AB17" s="531" t="s">
        <v>307</v>
      </c>
      <c r="AC17" s="452" t="s">
        <v>307</v>
      </c>
      <c r="AD17" s="532">
        <v>151413012</v>
      </c>
      <c r="AE17" s="1131">
        <v>100</v>
      </c>
      <c r="AF17" s="293"/>
    </row>
    <row r="18" spans="1:32" ht="15.75" customHeight="1">
      <c r="A18" s="283" t="s">
        <v>153</v>
      </c>
      <c r="B18" s="74">
        <v>643982</v>
      </c>
      <c r="C18" s="73">
        <v>0.4</v>
      </c>
      <c r="D18" s="75">
        <v>15527338</v>
      </c>
      <c r="E18" s="73">
        <v>8.6</v>
      </c>
      <c r="F18" s="75">
        <v>66384744</v>
      </c>
      <c r="G18" s="73">
        <v>37</v>
      </c>
      <c r="H18" s="75">
        <v>26939018</v>
      </c>
      <c r="I18" s="1145">
        <v>15</v>
      </c>
      <c r="J18" s="74">
        <v>1282012</v>
      </c>
      <c r="K18" s="73">
        <v>0.7</v>
      </c>
      <c r="L18" s="75">
        <v>2535536</v>
      </c>
      <c r="M18" s="73">
        <v>1.4</v>
      </c>
      <c r="N18" s="75">
        <v>17199202</v>
      </c>
      <c r="O18" s="73">
        <v>9.6</v>
      </c>
      <c r="P18" s="1196">
        <v>11328343</v>
      </c>
      <c r="Q18" s="1145">
        <v>6.3</v>
      </c>
      <c r="R18" s="74">
        <v>4655149</v>
      </c>
      <c r="S18" s="73">
        <v>2.6</v>
      </c>
      <c r="T18" s="75">
        <v>18866789</v>
      </c>
      <c r="U18" s="73">
        <v>10.5</v>
      </c>
      <c r="V18" s="75">
        <v>17578</v>
      </c>
      <c r="W18" s="73">
        <v>0</v>
      </c>
      <c r="X18" s="75">
        <v>14177720</v>
      </c>
      <c r="Y18" s="1145">
        <v>7.9</v>
      </c>
      <c r="Z18" s="510" t="s">
        <v>307</v>
      </c>
      <c r="AA18" s="512" t="s">
        <v>307</v>
      </c>
      <c r="AB18" s="512" t="s">
        <v>307</v>
      </c>
      <c r="AC18" s="1197" t="s">
        <v>307</v>
      </c>
      <c r="AD18" s="177">
        <v>179557411</v>
      </c>
      <c r="AE18" s="1145">
        <v>100</v>
      </c>
      <c r="AF18" s="293"/>
    </row>
    <row r="19" spans="1:32" ht="15.75" customHeight="1">
      <c r="A19" s="218" t="s">
        <v>154</v>
      </c>
      <c r="B19" s="220">
        <v>604613</v>
      </c>
      <c r="C19" s="1441">
        <v>0.5</v>
      </c>
      <c r="D19" s="1364">
        <v>12720466</v>
      </c>
      <c r="E19" s="1441">
        <v>10</v>
      </c>
      <c r="F19" s="1364">
        <v>59986512</v>
      </c>
      <c r="G19" s="1441">
        <v>47.2</v>
      </c>
      <c r="H19" s="1364">
        <v>11764334</v>
      </c>
      <c r="I19" s="1407">
        <v>9.1999999999999993</v>
      </c>
      <c r="J19" s="220">
        <v>153369</v>
      </c>
      <c r="K19" s="1441">
        <v>0.1</v>
      </c>
      <c r="L19" s="1364">
        <v>811015</v>
      </c>
      <c r="M19" s="1441">
        <v>0.6</v>
      </c>
      <c r="N19" s="1364">
        <v>1449468</v>
      </c>
      <c r="O19" s="1441">
        <v>1.1000000000000001</v>
      </c>
      <c r="P19" s="1365">
        <v>10145503</v>
      </c>
      <c r="Q19" s="1407">
        <v>8</v>
      </c>
      <c r="R19" s="220">
        <v>4644463</v>
      </c>
      <c r="S19" s="1441">
        <v>3.7</v>
      </c>
      <c r="T19" s="1364">
        <v>13914700</v>
      </c>
      <c r="U19" s="1441">
        <v>11</v>
      </c>
      <c r="V19" s="1364">
        <v>0</v>
      </c>
      <c r="W19" s="1441">
        <v>0</v>
      </c>
      <c r="X19" s="1364">
        <v>10784694</v>
      </c>
      <c r="Y19" s="1407">
        <v>8.6</v>
      </c>
      <c r="Z19" s="220">
        <v>18659</v>
      </c>
      <c r="AA19" s="1441">
        <v>0</v>
      </c>
      <c r="AB19" s="1443">
        <v>0</v>
      </c>
      <c r="AC19" s="1587">
        <v>0</v>
      </c>
      <c r="AD19" s="232">
        <v>126997796</v>
      </c>
      <c r="AE19" s="1407">
        <v>100</v>
      </c>
      <c r="AF19" s="293"/>
    </row>
    <row r="20" spans="1:32" ht="15.75" customHeight="1">
      <c r="A20" s="283" t="s">
        <v>220</v>
      </c>
      <c r="B20" s="74">
        <v>891942</v>
      </c>
      <c r="C20" s="1350">
        <v>0.4</v>
      </c>
      <c r="D20" s="1358">
        <v>16244779</v>
      </c>
      <c r="E20" s="1350">
        <v>7.1</v>
      </c>
      <c r="F20" s="1358">
        <v>110654115</v>
      </c>
      <c r="G20" s="1350">
        <v>48.8</v>
      </c>
      <c r="H20" s="1358">
        <v>24112526</v>
      </c>
      <c r="I20" s="1359">
        <v>10.6</v>
      </c>
      <c r="J20" s="74">
        <v>281364</v>
      </c>
      <c r="K20" s="1350">
        <v>0.1</v>
      </c>
      <c r="L20" s="1358">
        <v>1297228</v>
      </c>
      <c r="M20" s="1350">
        <v>0.6</v>
      </c>
      <c r="N20" s="1358">
        <v>1430538</v>
      </c>
      <c r="O20" s="1350">
        <v>0.6</v>
      </c>
      <c r="P20" s="1351">
        <v>22267105</v>
      </c>
      <c r="Q20" s="1359">
        <v>9.8000000000000007</v>
      </c>
      <c r="R20" s="74">
        <v>8338742</v>
      </c>
      <c r="S20" s="1350">
        <v>3.7</v>
      </c>
      <c r="T20" s="1358">
        <v>27378870</v>
      </c>
      <c r="U20" s="1350">
        <v>12</v>
      </c>
      <c r="V20" s="1358" t="s">
        <v>307</v>
      </c>
      <c r="W20" s="1350" t="s">
        <v>307</v>
      </c>
      <c r="X20" s="1358">
        <v>14352753</v>
      </c>
      <c r="Y20" s="1359">
        <v>6.3</v>
      </c>
      <c r="Z20" s="74" t="s">
        <v>307</v>
      </c>
      <c r="AA20" s="1350" t="s">
        <v>307</v>
      </c>
      <c r="AB20" s="1358" t="s">
        <v>307</v>
      </c>
      <c r="AC20" s="1352" t="s">
        <v>307</v>
      </c>
      <c r="AD20" s="177">
        <v>227249962</v>
      </c>
      <c r="AE20" s="1359">
        <v>100</v>
      </c>
      <c r="AF20" s="293"/>
    </row>
    <row r="21" spans="1:32" ht="15.75" customHeight="1">
      <c r="A21" s="218" t="s">
        <v>156</v>
      </c>
      <c r="B21" s="135">
        <v>524331</v>
      </c>
      <c r="C21" s="1432">
        <v>0.4</v>
      </c>
      <c r="D21" s="1443">
        <v>20483455</v>
      </c>
      <c r="E21" s="1432">
        <v>16</v>
      </c>
      <c r="F21" s="1443">
        <v>59377887</v>
      </c>
      <c r="G21" s="1432">
        <v>46.3</v>
      </c>
      <c r="H21" s="1443">
        <v>11262056</v>
      </c>
      <c r="I21" s="1433">
        <v>8.8000000000000007</v>
      </c>
      <c r="J21" s="135">
        <v>59885</v>
      </c>
      <c r="K21" s="1432">
        <v>0</v>
      </c>
      <c r="L21" s="1443">
        <v>892138</v>
      </c>
      <c r="M21" s="1432">
        <v>0.7</v>
      </c>
      <c r="N21" s="1443">
        <v>609795</v>
      </c>
      <c r="O21" s="1432">
        <v>0.5</v>
      </c>
      <c r="P21" s="1445">
        <v>9063389</v>
      </c>
      <c r="Q21" s="1433">
        <v>7.1</v>
      </c>
      <c r="R21" s="135">
        <v>4019907</v>
      </c>
      <c r="S21" s="1432">
        <v>3.1</v>
      </c>
      <c r="T21" s="1443">
        <v>13152189</v>
      </c>
      <c r="U21" s="1432">
        <v>10.3</v>
      </c>
      <c r="V21" s="1443">
        <v>24492</v>
      </c>
      <c r="W21" s="1432">
        <v>0</v>
      </c>
      <c r="X21" s="1443">
        <v>8773946</v>
      </c>
      <c r="Y21" s="1433">
        <v>6.8</v>
      </c>
      <c r="Z21" s="135">
        <v>0</v>
      </c>
      <c r="AA21" s="1432">
        <v>0</v>
      </c>
      <c r="AB21" s="1443">
        <v>0</v>
      </c>
      <c r="AC21" s="1430">
        <v>0</v>
      </c>
      <c r="AD21" s="165">
        <v>128243470</v>
      </c>
      <c r="AE21" s="1405">
        <v>100</v>
      </c>
      <c r="AF21" s="293"/>
    </row>
    <row r="22" spans="1:32" ht="15.75" customHeight="1">
      <c r="A22" s="283" t="s">
        <v>157</v>
      </c>
      <c r="B22" s="101">
        <v>941599</v>
      </c>
      <c r="C22" s="1712">
        <v>0.4</v>
      </c>
      <c r="D22" s="1708">
        <v>21343672</v>
      </c>
      <c r="E22" s="1712">
        <v>9.1</v>
      </c>
      <c r="F22" s="1708">
        <v>112867434</v>
      </c>
      <c r="G22" s="1712">
        <v>48.3</v>
      </c>
      <c r="H22" s="1708">
        <v>19509651</v>
      </c>
      <c r="I22" s="1711">
        <v>8.3000000000000007</v>
      </c>
      <c r="J22" s="101">
        <v>167149</v>
      </c>
      <c r="K22" s="1712">
        <v>0.1</v>
      </c>
      <c r="L22" s="1708">
        <v>616956</v>
      </c>
      <c r="M22" s="1712">
        <v>0.3</v>
      </c>
      <c r="N22" s="1708">
        <v>5549375</v>
      </c>
      <c r="O22" s="1712">
        <v>2.4</v>
      </c>
      <c r="P22" s="1736">
        <v>21325446</v>
      </c>
      <c r="Q22" s="1711">
        <v>9.1</v>
      </c>
      <c r="R22" s="101">
        <v>7469774</v>
      </c>
      <c r="S22" s="1712">
        <v>3.2</v>
      </c>
      <c r="T22" s="1708">
        <v>25829471</v>
      </c>
      <c r="U22" s="1712">
        <v>11</v>
      </c>
      <c r="V22" s="1708">
        <v>0</v>
      </c>
      <c r="W22" s="1712">
        <v>0</v>
      </c>
      <c r="X22" s="1708">
        <v>18240536</v>
      </c>
      <c r="Y22" s="1711">
        <v>7.8</v>
      </c>
      <c r="Z22" s="101">
        <v>0</v>
      </c>
      <c r="AA22" s="1712">
        <v>0</v>
      </c>
      <c r="AB22" s="1708">
        <v>0</v>
      </c>
      <c r="AC22" s="1709">
        <v>0</v>
      </c>
      <c r="AD22" s="119">
        <v>233861063</v>
      </c>
      <c r="AE22" s="1711">
        <v>100</v>
      </c>
      <c r="AF22" s="293"/>
    </row>
    <row r="23" spans="1:32" ht="15.75" customHeight="1">
      <c r="A23" s="218" t="s">
        <v>158</v>
      </c>
      <c r="B23" s="135">
        <v>646641</v>
      </c>
      <c r="C23" s="1775">
        <v>0.4</v>
      </c>
      <c r="D23" s="1771">
        <v>10437366</v>
      </c>
      <c r="E23" s="1775">
        <v>6.8</v>
      </c>
      <c r="F23" s="1771">
        <v>76029475</v>
      </c>
      <c r="G23" s="1775">
        <v>49.8</v>
      </c>
      <c r="H23" s="1771">
        <v>16381873</v>
      </c>
      <c r="I23" s="1774">
        <v>10.7</v>
      </c>
      <c r="J23" s="135">
        <v>79758</v>
      </c>
      <c r="K23" s="1775">
        <v>0.1</v>
      </c>
      <c r="L23" s="1771">
        <v>691517</v>
      </c>
      <c r="M23" s="1775">
        <v>0.5</v>
      </c>
      <c r="N23" s="1771">
        <v>1974943</v>
      </c>
      <c r="O23" s="1775">
        <v>1.3</v>
      </c>
      <c r="P23" s="1796">
        <v>13090198</v>
      </c>
      <c r="Q23" s="1774">
        <v>8.6</v>
      </c>
      <c r="R23" s="135">
        <v>5150347</v>
      </c>
      <c r="S23" s="1775">
        <v>3.4</v>
      </c>
      <c r="T23" s="1771">
        <v>18586897</v>
      </c>
      <c r="U23" s="1775">
        <v>12.2</v>
      </c>
      <c r="V23" s="1771">
        <v>0</v>
      </c>
      <c r="W23" s="1775">
        <v>0</v>
      </c>
      <c r="X23" s="1771">
        <v>9485872</v>
      </c>
      <c r="Y23" s="1774">
        <v>6.2</v>
      </c>
      <c r="Z23" s="135">
        <v>0</v>
      </c>
      <c r="AA23" s="1775">
        <v>0</v>
      </c>
      <c r="AB23" s="1771">
        <v>0</v>
      </c>
      <c r="AC23" s="1772">
        <v>0</v>
      </c>
      <c r="AD23" s="165">
        <v>152554887</v>
      </c>
      <c r="AE23" s="2092">
        <v>100</v>
      </c>
      <c r="AF23" s="293"/>
    </row>
    <row r="24" spans="1:32" ht="15.75" customHeight="1">
      <c r="A24" s="283" t="s">
        <v>159</v>
      </c>
      <c r="B24" s="101">
        <v>722849</v>
      </c>
      <c r="C24" s="1345">
        <v>0.3</v>
      </c>
      <c r="D24" s="1346">
        <v>26021386</v>
      </c>
      <c r="E24" s="1345">
        <v>11.4</v>
      </c>
      <c r="F24" s="1346">
        <v>117780604</v>
      </c>
      <c r="G24" s="1345">
        <v>51.7</v>
      </c>
      <c r="H24" s="1346">
        <v>20426523</v>
      </c>
      <c r="I24" s="1347">
        <v>9</v>
      </c>
      <c r="J24" s="101">
        <v>363823</v>
      </c>
      <c r="K24" s="1345">
        <v>0.2</v>
      </c>
      <c r="L24" s="1346">
        <v>411845</v>
      </c>
      <c r="M24" s="1345">
        <v>0.2</v>
      </c>
      <c r="N24" s="1346">
        <v>1375916</v>
      </c>
      <c r="O24" s="1345">
        <v>0.6</v>
      </c>
      <c r="P24" s="1348">
        <v>17170016</v>
      </c>
      <c r="Q24" s="1347">
        <v>7.5</v>
      </c>
      <c r="R24" s="101">
        <v>6324855</v>
      </c>
      <c r="S24" s="1345">
        <v>2.8</v>
      </c>
      <c r="T24" s="1346">
        <v>24685539</v>
      </c>
      <c r="U24" s="1345">
        <v>10.8</v>
      </c>
      <c r="V24" s="1346">
        <v>6270</v>
      </c>
      <c r="W24" s="1345">
        <v>0</v>
      </c>
      <c r="X24" s="1346">
        <v>12574481</v>
      </c>
      <c r="Y24" s="1347">
        <v>5.5</v>
      </c>
      <c r="Z24" s="101" t="s">
        <v>307</v>
      </c>
      <c r="AA24" s="1345" t="s">
        <v>307</v>
      </c>
      <c r="AB24" s="1346" t="s">
        <v>307</v>
      </c>
      <c r="AC24" s="1349" t="s">
        <v>307</v>
      </c>
      <c r="AD24" s="119">
        <v>227864107</v>
      </c>
      <c r="AE24" s="1347">
        <v>100</v>
      </c>
      <c r="AF24" s="293"/>
    </row>
    <row r="25" spans="1:32" ht="15.75" customHeight="1">
      <c r="A25" s="218" t="s">
        <v>160</v>
      </c>
      <c r="B25" s="220">
        <v>771134</v>
      </c>
      <c r="C25" s="1460">
        <v>0.5</v>
      </c>
      <c r="D25" s="1364">
        <v>14629338</v>
      </c>
      <c r="E25" s="1460">
        <v>8.6999999999999993</v>
      </c>
      <c r="F25" s="1364">
        <v>69844129</v>
      </c>
      <c r="G25" s="1460">
        <v>41.8</v>
      </c>
      <c r="H25" s="1364">
        <v>16998674</v>
      </c>
      <c r="I25" s="1405">
        <v>10.199999999999999</v>
      </c>
      <c r="J25" s="220">
        <v>374816</v>
      </c>
      <c r="K25" s="1460">
        <v>0.2</v>
      </c>
      <c r="L25" s="1364">
        <v>490879</v>
      </c>
      <c r="M25" s="1460">
        <v>0.3</v>
      </c>
      <c r="N25" s="1364">
        <v>3903340</v>
      </c>
      <c r="O25" s="1460">
        <v>2.2999999999999998</v>
      </c>
      <c r="P25" s="1365">
        <v>16663218</v>
      </c>
      <c r="Q25" s="1405">
        <v>9.9</v>
      </c>
      <c r="R25" s="220">
        <v>6546839</v>
      </c>
      <c r="S25" s="1460">
        <v>3.9</v>
      </c>
      <c r="T25" s="1364">
        <v>19618128</v>
      </c>
      <c r="U25" s="1460">
        <v>11.7</v>
      </c>
      <c r="V25" s="1364">
        <v>46961</v>
      </c>
      <c r="W25" s="1460">
        <v>0</v>
      </c>
      <c r="X25" s="1364">
        <v>17586199</v>
      </c>
      <c r="Y25" s="1405">
        <v>10.5</v>
      </c>
      <c r="Z25" s="982" t="s">
        <v>307</v>
      </c>
      <c r="AA25" s="1855" t="s">
        <v>307</v>
      </c>
      <c r="AB25" s="1855" t="s">
        <v>307</v>
      </c>
      <c r="AC25" s="1855" t="s">
        <v>307</v>
      </c>
      <c r="AD25" s="232">
        <v>167473655</v>
      </c>
      <c r="AE25" s="1405">
        <v>100</v>
      </c>
      <c r="AF25" s="293"/>
    </row>
    <row r="26" spans="1:32" ht="15.75" customHeight="1">
      <c r="A26" s="283" t="s">
        <v>161</v>
      </c>
      <c r="B26" s="101">
        <v>716819</v>
      </c>
      <c r="C26" s="102">
        <v>0.4</v>
      </c>
      <c r="D26" s="103">
        <v>18812367</v>
      </c>
      <c r="E26" s="102">
        <v>10.5</v>
      </c>
      <c r="F26" s="103">
        <v>67833654</v>
      </c>
      <c r="G26" s="102">
        <v>38</v>
      </c>
      <c r="H26" s="103">
        <v>11732123</v>
      </c>
      <c r="I26" s="1158">
        <v>6.6</v>
      </c>
      <c r="J26" s="101">
        <v>621086</v>
      </c>
      <c r="K26" s="102">
        <v>0.4</v>
      </c>
      <c r="L26" s="103">
        <v>5418307</v>
      </c>
      <c r="M26" s="102">
        <v>3</v>
      </c>
      <c r="N26" s="103">
        <v>4117938</v>
      </c>
      <c r="O26" s="102">
        <v>2.2999999999999998</v>
      </c>
      <c r="P26" s="1193">
        <v>21826455</v>
      </c>
      <c r="Q26" s="1158">
        <v>12.2</v>
      </c>
      <c r="R26" s="101">
        <v>4748247</v>
      </c>
      <c r="S26" s="102">
        <v>2.7</v>
      </c>
      <c r="T26" s="103">
        <v>19284082</v>
      </c>
      <c r="U26" s="102">
        <v>10.8</v>
      </c>
      <c r="V26" s="103">
        <v>1034465</v>
      </c>
      <c r="W26" s="102">
        <v>0.6</v>
      </c>
      <c r="X26" s="103">
        <v>22293222</v>
      </c>
      <c r="Y26" s="1158">
        <v>12.5</v>
      </c>
      <c r="Z26" s="101">
        <v>0</v>
      </c>
      <c r="AA26" s="102">
        <v>0</v>
      </c>
      <c r="AB26" s="103">
        <v>0</v>
      </c>
      <c r="AC26" s="1157">
        <v>0</v>
      </c>
      <c r="AD26" s="119">
        <v>178438765</v>
      </c>
      <c r="AE26" s="1158">
        <v>100</v>
      </c>
      <c r="AF26" s="293"/>
    </row>
    <row r="27" spans="1:32" ht="15.75" customHeight="1">
      <c r="A27" s="218" t="s">
        <v>221</v>
      </c>
      <c r="B27" s="135">
        <v>867533</v>
      </c>
      <c r="C27" s="1432">
        <v>0.4</v>
      </c>
      <c r="D27" s="1443">
        <v>14746812</v>
      </c>
      <c r="E27" s="1432">
        <v>7.3</v>
      </c>
      <c r="F27" s="1443">
        <v>81741044</v>
      </c>
      <c r="G27" s="1432">
        <v>40.299999999999997</v>
      </c>
      <c r="H27" s="1443">
        <v>16122817</v>
      </c>
      <c r="I27" s="1433">
        <v>8</v>
      </c>
      <c r="J27" s="135">
        <v>334477</v>
      </c>
      <c r="K27" s="1432">
        <v>0.2</v>
      </c>
      <c r="L27" s="1443">
        <v>3203642</v>
      </c>
      <c r="M27" s="1432">
        <v>1.6</v>
      </c>
      <c r="N27" s="1443">
        <v>4438564</v>
      </c>
      <c r="O27" s="1432">
        <v>2.2000000000000002</v>
      </c>
      <c r="P27" s="1445">
        <v>26236221</v>
      </c>
      <c r="Q27" s="1433">
        <v>13</v>
      </c>
      <c r="R27" s="135">
        <v>4903215</v>
      </c>
      <c r="S27" s="1432">
        <v>2.4</v>
      </c>
      <c r="T27" s="1443">
        <v>29437284</v>
      </c>
      <c r="U27" s="1432">
        <v>14.5</v>
      </c>
      <c r="V27" s="1443">
        <v>972103</v>
      </c>
      <c r="W27" s="1432">
        <v>0.5</v>
      </c>
      <c r="X27" s="1443">
        <v>19387005</v>
      </c>
      <c r="Y27" s="1433">
        <v>9.6</v>
      </c>
      <c r="Z27" s="184">
        <v>34896</v>
      </c>
      <c r="AA27" s="1460">
        <v>0</v>
      </c>
      <c r="AB27" s="1859">
        <v>0</v>
      </c>
      <c r="AC27" s="1430">
        <v>0</v>
      </c>
      <c r="AD27" s="165">
        <v>202425613</v>
      </c>
      <c r="AE27" s="1405">
        <v>100</v>
      </c>
      <c r="AF27" s="293"/>
    </row>
    <row r="28" spans="1:32" ht="15.75" customHeight="1">
      <c r="A28" s="283" t="s">
        <v>222</v>
      </c>
      <c r="B28" s="74">
        <v>657660</v>
      </c>
      <c r="C28" s="1350">
        <v>0.5</v>
      </c>
      <c r="D28" s="1358">
        <v>9795811</v>
      </c>
      <c r="E28" s="1350">
        <v>7.4</v>
      </c>
      <c r="F28" s="1358">
        <v>50033257</v>
      </c>
      <c r="G28" s="1350">
        <v>37.700000000000003</v>
      </c>
      <c r="H28" s="1358">
        <v>8967708</v>
      </c>
      <c r="I28" s="1359">
        <v>6.7</v>
      </c>
      <c r="J28" s="74">
        <v>236235</v>
      </c>
      <c r="K28" s="1350">
        <v>0.2</v>
      </c>
      <c r="L28" s="1358">
        <v>3405871</v>
      </c>
      <c r="M28" s="1350">
        <v>2.6</v>
      </c>
      <c r="N28" s="1358">
        <v>2480658</v>
      </c>
      <c r="O28" s="1350">
        <v>1.9</v>
      </c>
      <c r="P28" s="1351">
        <v>21285622</v>
      </c>
      <c r="Q28" s="1359">
        <v>16</v>
      </c>
      <c r="R28" s="74">
        <v>3439230</v>
      </c>
      <c r="S28" s="1350">
        <v>2.6</v>
      </c>
      <c r="T28" s="1358">
        <v>18213043</v>
      </c>
      <c r="U28" s="1350">
        <v>13.7</v>
      </c>
      <c r="V28" s="1358">
        <v>478071</v>
      </c>
      <c r="W28" s="1350">
        <v>0.3</v>
      </c>
      <c r="X28" s="1358">
        <v>13833719</v>
      </c>
      <c r="Y28" s="1359">
        <v>10.4</v>
      </c>
      <c r="Z28" s="510">
        <v>0</v>
      </c>
      <c r="AA28" s="1483">
        <v>0</v>
      </c>
      <c r="AB28" s="1373">
        <v>0</v>
      </c>
      <c r="AC28" s="1483">
        <v>0</v>
      </c>
      <c r="AD28" s="177">
        <v>132826885</v>
      </c>
      <c r="AE28" s="1359">
        <v>100</v>
      </c>
      <c r="AF28" s="293"/>
    </row>
    <row r="29" spans="1:32" ht="15.75" customHeight="1">
      <c r="A29" s="218" t="s">
        <v>223</v>
      </c>
      <c r="B29" s="135">
        <v>522777</v>
      </c>
      <c r="C29" s="133">
        <v>0.6</v>
      </c>
      <c r="D29" s="136">
        <v>10585672</v>
      </c>
      <c r="E29" s="133">
        <v>12.5</v>
      </c>
      <c r="F29" s="136">
        <v>38580159</v>
      </c>
      <c r="G29" s="133">
        <v>45.6</v>
      </c>
      <c r="H29" s="136">
        <v>7380860</v>
      </c>
      <c r="I29" s="1433">
        <v>8.6999999999999993</v>
      </c>
      <c r="J29" s="135">
        <v>187043</v>
      </c>
      <c r="K29" s="133">
        <v>0.2</v>
      </c>
      <c r="L29" s="136">
        <v>865314</v>
      </c>
      <c r="M29" s="133">
        <v>1</v>
      </c>
      <c r="N29" s="136">
        <v>1390931</v>
      </c>
      <c r="O29" s="133">
        <v>1.6</v>
      </c>
      <c r="P29" s="1445">
        <v>7401478</v>
      </c>
      <c r="Q29" s="1433">
        <v>8.8000000000000007</v>
      </c>
      <c r="R29" s="135">
        <v>2366559</v>
      </c>
      <c r="S29" s="133">
        <v>2.8</v>
      </c>
      <c r="T29" s="136">
        <v>7065836</v>
      </c>
      <c r="U29" s="133">
        <v>8.4</v>
      </c>
      <c r="V29" s="136" t="s">
        <v>307</v>
      </c>
      <c r="W29" s="133" t="s">
        <v>307</v>
      </c>
      <c r="X29" s="136">
        <v>8254889</v>
      </c>
      <c r="Y29" s="1433">
        <v>9.8000000000000007</v>
      </c>
      <c r="Z29" s="135" t="s">
        <v>307</v>
      </c>
      <c r="AA29" s="133" t="s">
        <v>307</v>
      </c>
      <c r="AB29" s="136" t="s">
        <v>307</v>
      </c>
      <c r="AC29" s="1430" t="s">
        <v>307</v>
      </c>
      <c r="AD29" s="165">
        <v>84601518</v>
      </c>
      <c r="AE29" s="1405">
        <v>100</v>
      </c>
      <c r="AF29" s="293"/>
    </row>
    <row r="30" spans="1:32" ht="15.75" customHeight="1">
      <c r="A30" s="283" t="s">
        <v>570</v>
      </c>
      <c r="B30" s="74">
        <v>657898</v>
      </c>
      <c r="C30" s="73">
        <v>0.4</v>
      </c>
      <c r="D30" s="75">
        <v>14404982</v>
      </c>
      <c r="E30" s="73">
        <v>9</v>
      </c>
      <c r="F30" s="75">
        <v>62622826</v>
      </c>
      <c r="G30" s="73">
        <v>38.9</v>
      </c>
      <c r="H30" s="75">
        <v>13411201</v>
      </c>
      <c r="I30" s="1359">
        <v>8.4</v>
      </c>
      <c r="J30" s="74">
        <v>424769</v>
      </c>
      <c r="K30" s="73">
        <v>0.3</v>
      </c>
      <c r="L30" s="75">
        <v>2226180</v>
      </c>
      <c r="M30" s="73">
        <v>1.4</v>
      </c>
      <c r="N30" s="75">
        <v>9494690</v>
      </c>
      <c r="O30" s="73">
        <v>5.9</v>
      </c>
      <c r="P30" s="1351">
        <v>17313313</v>
      </c>
      <c r="Q30" s="1359">
        <v>10.8</v>
      </c>
      <c r="R30" s="74">
        <v>5197476</v>
      </c>
      <c r="S30" s="73">
        <v>3.2</v>
      </c>
      <c r="T30" s="75">
        <v>16496886</v>
      </c>
      <c r="U30" s="73">
        <v>10.3</v>
      </c>
      <c r="V30" s="75">
        <v>1432725</v>
      </c>
      <c r="W30" s="73">
        <v>0.9</v>
      </c>
      <c r="X30" s="75">
        <v>16917702</v>
      </c>
      <c r="Y30" s="1359">
        <v>10.5</v>
      </c>
      <c r="Z30" s="74">
        <v>0</v>
      </c>
      <c r="AA30" s="73">
        <v>0</v>
      </c>
      <c r="AB30" s="75">
        <v>0</v>
      </c>
      <c r="AC30" s="1352">
        <v>0</v>
      </c>
      <c r="AD30" s="177">
        <v>160600648</v>
      </c>
      <c r="AE30" s="1359">
        <v>100</v>
      </c>
      <c r="AF30" s="293"/>
    </row>
    <row r="31" spans="1:32" ht="15.75" customHeight="1">
      <c r="A31" s="651" t="s">
        <v>166</v>
      </c>
      <c r="B31" s="220">
        <v>424689</v>
      </c>
      <c r="C31" s="1911">
        <v>0.4</v>
      </c>
      <c r="D31" s="1901">
        <v>12370445</v>
      </c>
      <c r="E31" s="1911">
        <v>11.2</v>
      </c>
      <c r="F31" s="1901">
        <v>40021933</v>
      </c>
      <c r="G31" s="1911">
        <v>36.200000000000003</v>
      </c>
      <c r="H31" s="1901">
        <v>9262271</v>
      </c>
      <c r="I31" s="1912">
        <v>8.4</v>
      </c>
      <c r="J31" s="220">
        <v>143635</v>
      </c>
      <c r="K31" s="1911">
        <v>0.1</v>
      </c>
      <c r="L31" s="1901">
        <v>2429534</v>
      </c>
      <c r="M31" s="1911">
        <v>2.2000000000000002</v>
      </c>
      <c r="N31" s="1901">
        <v>8321069</v>
      </c>
      <c r="O31" s="1911">
        <v>7.5</v>
      </c>
      <c r="P31" s="1902">
        <v>10815868</v>
      </c>
      <c r="Q31" s="1912">
        <v>9.8000000000000007</v>
      </c>
      <c r="R31" s="220">
        <v>2802283</v>
      </c>
      <c r="S31" s="1911">
        <v>2.5</v>
      </c>
      <c r="T31" s="1901">
        <v>14754292</v>
      </c>
      <c r="U31" s="1911">
        <v>13.4</v>
      </c>
      <c r="V31" s="1901">
        <v>239278</v>
      </c>
      <c r="W31" s="1911">
        <v>0.2</v>
      </c>
      <c r="X31" s="1901">
        <v>8913699</v>
      </c>
      <c r="Y31" s="1912">
        <v>8.1</v>
      </c>
      <c r="Z31" s="220" t="s">
        <v>203</v>
      </c>
      <c r="AA31" s="1911" t="s">
        <v>203</v>
      </c>
      <c r="AB31" s="1901" t="s">
        <v>203</v>
      </c>
      <c r="AC31" s="1918" t="s">
        <v>203</v>
      </c>
      <c r="AD31" s="232">
        <v>110498996</v>
      </c>
      <c r="AE31" s="1912">
        <v>100</v>
      </c>
      <c r="AF31" s="293"/>
    </row>
    <row r="32" spans="1:32" ht="15.75" customHeight="1">
      <c r="A32" s="283" t="s">
        <v>167</v>
      </c>
      <c r="B32" s="74">
        <v>752920</v>
      </c>
      <c r="C32" s="73">
        <v>0.4</v>
      </c>
      <c r="D32" s="75">
        <v>16075032</v>
      </c>
      <c r="E32" s="73">
        <v>8.9</v>
      </c>
      <c r="F32" s="75">
        <v>72348871</v>
      </c>
      <c r="G32" s="73">
        <v>39.9</v>
      </c>
      <c r="H32" s="75">
        <v>15531631</v>
      </c>
      <c r="I32" s="1359">
        <v>8.6</v>
      </c>
      <c r="J32" s="74">
        <v>197071</v>
      </c>
      <c r="K32" s="73">
        <v>0.1</v>
      </c>
      <c r="L32" s="75">
        <v>1355837</v>
      </c>
      <c r="M32" s="73">
        <v>0.7</v>
      </c>
      <c r="N32" s="75">
        <v>20974811</v>
      </c>
      <c r="O32" s="73">
        <v>11.6</v>
      </c>
      <c r="P32" s="1351">
        <v>15483019</v>
      </c>
      <c r="Q32" s="1359">
        <v>8.5</v>
      </c>
      <c r="R32" s="74">
        <v>7219626</v>
      </c>
      <c r="S32" s="73">
        <v>4</v>
      </c>
      <c r="T32" s="75">
        <v>18724181</v>
      </c>
      <c r="U32" s="73">
        <v>10.3</v>
      </c>
      <c r="V32" s="75">
        <v>22824</v>
      </c>
      <c r="W32" s="73">
        <v>0</v>
      </c>
      <c r="X32" s="75">
        <v>12665170</v>
      </c>
      <c r="Y32" s="1359">
        <v>7</v>
      </c>
      <c r="Z32" s="74" t="s">
        <v>203</v>
      </c>
      <c r="AA32" s="73" t="s">
        <v>203</v>
      </c>
      <c r="AB32" s="75" t="s">
        <v>203</v>
      </c>
      <c r="AC32" s="1352" t="s">
        <v>203</v>
      </c>
      <c r="AD32" s="177">
        <v>181350993</v>
      </c>
      <c r="AE32" s="1359">
        <v>100</v>
      </c>
      <c r="AF32" s="293"/>
    </row>
    <row r="33" spans="1:32" ht="15.75" customHeight="1">
      <c r="A33" s="218" t="s">
        <v>168</v>
      </c>
      <c r="B33" s="220">
        <v>626400</v>
      </c>
      <c r="C33" s="224">
        <v>0.4</v>
      </c>
      <c r="D33" s="223">
        <v>9877209</v>
      </c>
      <c r="E33" s="224">
        <v>6.8</v>
      </c>
      <c r="F33" s="223">
        <v>60521162</v>
      </c>
      <c r="G33" s="224">
        <v>42</v>
      </c>
      <c r="H33" s="223">
        <v>16850602</v>
      </c>
      <c r="I33" s="1405">
        <v>11.7</v>
      </c>
      <c r="J33" s="220">
        <v>286421</v>
      </c>
      <c r="K33" s="224">
        <v>0.2</v>
      </c>
      <c r="L33" s="223">
        <v>2275608</v>
      </c>
      <c r="M33" s="224">
        <v>1.6</v>
      </c>
      <c r="N33" s="223">
        <v>3940157</v>
      </c>
      <c r="O33" s="224">
        <v>2.7</v>
      </c>
      <c r="P33" s="1365">
        <v>13475403</v>
      </c>
      <c r="Q33" s="1405">
        <v>9.3000000000000007</v>
      </c>
      <c r="R33" s="220">
        <v>3883338</v>
      </c>
      <c r="S33" s="224">
        <v>2.7</v>
      </c>
      <c r="T33" s="223">
        <v>22097558</v>
      </c>
      <c r="U33" s="224">
        <v>15.3</v>
      </c>
      <c r="V33" s="223">
        <v>459881</v>
      </c>
      <c r="W33" s="224">
        <v>0.3</v>
      </c>
      <c r="X33" s="223">
        <v>9954746</v>
      </c>
      <c r="Y33" s="1405">
        <v>6.9</v>
      </c>
      <c r="Z33" s="220" t="s">
        <v>307</v>
      </c>
      <c r="AA33" s="224" t="s">
        <v>307</v>
      </c>
      <c r="AB33" s="223" t="s">
        <v>307</v>
      </c>
      <c r="AC33" s="1406" t="s">
        <v>307</v>
      </c>
      <c r="AD33" s="232">
        <v>144248485</v>
      </c>
      <c r="AE33" s="1405">
        <v>100</v>
      </c>
      <c r="AF33" s="293"/>
    </row>
    <row r="34" spans="1:32" ht="15.75" customHeight="1" collapsed="1">
      <c r="A34" s="283" t="s">
        <v>169</v>
      </c>
      <c r="B34" s="74">
        <v>687755</v>
      </c>
      <c r="C34" s="73">
        <v>0.5</v>
      </c>
      <c r="D34" s="75">
        <v>16786594</v>
      </c>
      <c r="E34" s="73">
        <v>11.7</v>
      </c>
      <c r="F34" s="75">
        <v>56874464</v>
      </c>
      <c r="G34" s="73">
        <v>39.700000000000003</v>
      </c>
      <c r="H34" s="75">
        <v>16392728</v>
      </c>
      <c r="I34" s="1359">
        <v>11.4</v>
      </c>
      <c r="J34" s="74">
        <v>96494</v>
      </c>
      <c r="K34" s="73">
        <v>0.1</v>
      </c>
      <c r="L34" s="75">
        <v>2405383</v>
      </c>
      <c r="M34" s="73">
        <v>1.7</v>
      </c>
      <c r="N34" s="75">
        <v>3723459</v>
      </c>
      <c r="O34" s="73">
        <v>2.6</v>
      </c>
      <c r="P34" s="1351">
        <v>18375864</v>
      </c>
      <c r="Q34" s="1359">
        <v>12.8</v>
      </c>
      <c r="R34" s="74">
        <v>4506580</v>
      </c>
      <c r="S34" s="73">
        <v>3.1</v>
      </c>
      <c r="T34" s="75">
        <v>16096966</v>
      </c>
      <c r="U34" s="73">
        <v>11.2</v>
      </c>
      <c r="V34" s="75">
        <v>468608</v>
      </c>
      <c r="W34" s="73">
        <v>0.3</v>
      </c>
      <c r="X34" s="75">
        <v>7000351</v>
      </c>
      <c r="Y34" s="1359">
        <v>4.9000000000000004</v>
      </c>
      <c r="Z34" s="74" t="s">
        <v>307</v>
      </c>
      <c r="AA34" s="73" t="s">
        <v>307</v>
      </c>
      <c r="AB34" s="75" t="s">
        <v>307</v>
      </c>
      <c r="AC34" s="75" t="s">
        <v>307</v>
      </c>
      <c r="AD34" s="177">
        <v>143415246</v>
      </c>
      <c r="AE34" s="1359">
        <v>100</v>
      </c>
      <c r="AF34" s="293"/>
    </row>
    <row r="35" spans="1:32" ht="15.75" customHeight="1">
      <c r="A35" s="218" t="s">
        <v>170</v>
      </c>
      <c r="B35" s="220">
        <v>588427</v>
      </c>
      <c r="C35" s="224">
        <v>0.4</v>
      </c>
      <c r="D35" s="223">
        <v>11995596</v>
      </c>
      <c r="E35" s="224">
        <v>8.9</v>
      </c>
      <c r="F35" s="223">
        <v>67442929</v>
      </c>
      <c r="G35" s="224">
        <v>50.3</v>
      </c>
      <c r="H35" s="223">
        <v>12285478</v>
      </c>
      <c r="I35" s="1405">
        <v>9.1999999999999993</v>
      </c>
      <c r="J35" s="220">
        <v>106790</v>
      </c>
      <c r="K35" s="224">
        <v>0.1</v>
      </c>
      <c r="L35" s="223">
        <v>1864542</v>
      </c>
      <c r="M35" s="224">
        <v>1.4</v>
      </c>
      <c r="N35" s="223">
        <v>2554442</v>
      </c>
      <c r="O35" s="224">
        <v>1.9</v>
      </c>
      <c r="P35" s="1365">
        <v>12137059</v>
      </c>
      <c r="Q35" s="1405">
        <v>9.1</v>
      </c>
      <c r="R35" s="220">
        <v>4099067</v>
      </c>
      <c r="S35" s="224">
        <v>3.1</v>
      </c>
      <c r="T35" s="223">
        <v>10716782</v>
      </c>
      <c r="U35" s="224">
        <v>8</v>
      </c>
      <c r="V35" s="223" t="s">
        <v>203</v>
      </c>
      <c r="W35" s="224" t="s">
        <v>203</v>
      </c>
      <c r="X35" s="223">
        <v>10239550</v>
      </c>
      <c r="Y35" s="1405">
        <v>7.6</v>
      </c>
      <c r="Z35" s="220">
        <v>1469</v>
      </c>
      <c r="AA35" s="224">
        <v>0</v>
      </c>
      <c r="AB35" s="223" t="s">
        <v>203</v>
      </c>
      <c r="AC35" s="1406" t="s">
        <v>203</v>
      </c>
      <c r="AD35" s="232">
        <v>134032131</v>
      </c>
      <c r="AE35" s="1405">
        <v>100</v>
      </c>
      <c r="AF35" s="293"/>
    </row>
    <row r="36" spans="1:32" ht="15.75" customHeight="1">
      <c r="A36" s="283" t="s">
        <v>554</v>
      </c>
      <c r="B36" s="101">
        <v>866757</v>
      </c>
      <c r="C36" s="102">
        <v>0.4</v>
      </c>
      <c r="D36" s="103">
        <v>23937569</v>
      </c>
      <c r="E36" s="102">
        <v>12</v>
      </c>
      <c r="F36" s="103">
        <v>67800819</v>
      </c>
      <c r="G36" s="102">
        <v>33.9</v>
      </c>
      <c r="H36" s="103">
        <v>17756378</v>
      </c>
      <c r="I36" s="1347">
        <v>8.9</v>
      </c>
      <c r="J36" s="101">
        <v>574127</v>
      </c>
      <c r="K36" s="102">
        <v>0.3</v>
      </c>
      <c r="L36" s="103">
        <v>3186392</v>
      </c>
      <c r="M36" s="102">
        <v>1.6</v>
      </c>
      <c r="N36" s="103">
        <v>5862026</v>
      </c>
      <c r="O36" s="102">
        <v>2.9</v>
      </c>
      <c r="P36" s="1348">
        <v>30351432</v>
      </c>
      <c r="Q36" s="1347">
        <v>15.2</v>
      </c>
      <c r="R36" s="101">
        <v>7098728</v>
      </c>
      <c r="S36" s="102">
        <v>3.6</v>
      </c>
      <c r="T36" s="103">
        <v>33575106</v>
      </c>
      <c r="U36" s="102">
        <v>16.8</v>
      </c>
      <c r="V36" s="103">
        <v>1176296</v>
      </c>
      <c r="W36" s="102">
        <v>0.6</v>
      </c>
      <c r="X36" s="103">
        <v>7653340</v>
      </c>
      <c r="Y36" s="1347">
        <v>3.8</v>
      </c>
      <c r="Z36" s="101" t="s">
        <v>307</v>
      </c>
      <c r="AA36" s="102" t="s">
        <v>307</v>
      </c>
      <c r="AB36" s="103" t="s">
        <v>307</v>
      </c>
      <c r="AC36" s="1349" t="s">
        <v>307</v>
      </c>
      <c r="AD36" s="119">
        <v>199838970</v>
      </c>
      <c r="AE36" s="1347">
        <v>99.999999999999972</v>
      </c>
      <c r="AF36" s="293"/>
    </row>
    <row r="37" spans="1:32" ht="15.75" customHeight="1">
      <c r="A37" s="218" t="s">
        <v>172</v>
      </c>
      <c r="B37" s="135">
        <v>626201</v>
      </c>
      <c r="C37" s="133">
        <v>0.4</v>
      </c>
      <c r="D37" s="136">
        <v>12431225</v>
      </c>
      <c r="E37" s="133">
        <v>9</v>
      </c>
      <c r="F37" s="136">
        <v>67865455</v>
      </c>
      <c r="G37" s="133">
        <v>49.3</v>
      </c>
      <c r="H37" s="136">
        <v>12197277</v>
      </c>
      <c r="I37" s="133">
        <f>H37/$AD37*100</f>
        <v>8.8838147097859768</v>
      </c>
      <c r="J37" s="135">
        <v>78452</v>
      </c>
      <c r="K37" s="133">
        <f>J37/$AD37*100</f>
        <v>5.714005114519654E-2</v>
      </c>
      <c r="L37" s="136">
        <v>934923</v>
      </c>
      <c r="M37" s="133">
        <f>L37/$AD37*100</f>
        <v>0.68094564876383756</v>
      </c>
      <c r="N37" s="136">
        <v>1474322</v>
      </c>
      <c r="O37" s="133">
        <f>N37/$AD37*100</f>
        <v>1.0738137266671146</v>
      </c>
      <c r="P37" s="1445">
        <v>9407996</v>
      </c>
      <c r="Q37" s="133">
        <f>P37/$AD37*100</f>
        <v>6.8522583568781492</v>
      </c>
      <c r="R37" s="135">
        <v>3985652</v>
      </c>
      <c r="S37" s="133">
        <f>R37/$AD37*100</f>
        <v>2.9029261093019287</v>
      </c>
      <c r="T37" s="136">
        <v>18085013</v>
      </c>
      <c r="U37" s="133">
        <f>T37/$AD37*100</f>
        <v>13.172112473634126</v>
      </c>
      <c r="V37" s="136">
        <v>93833</v>
      </c>
      <c r="W37" s="133">
        <f>V37/$AD37*100</f>
        <v>6.8342711710437307E-2</v>
      </c>
      <c r="X37" s="136">
        <v>10113272</v>
      </c>
      <c r="Y37" s="133">
        <f>X37/$AD37*100</f>
        <v>7.3659419686596159</v>
      </c>
      <c r="Z37" s="135">
        <v>4121</v>
      </c>
      <c r="AA37" s="133">
        <f>Z37/$AD37*100</f>
        <v>3.0015060262243791E-3</v>
      </c>
      <c r="AB37" s="136">
        <v>0</v>
      </c>
      <c r="AC37" s="133">
        <f>AB37/$AD37*100</f>
        <v>0</v>
      </c>
      <c r="AD37" s="165">
        <v>137297742</v>
      </c>
      <c r="AE37" s="1405">
        <v>100</v>
      </c>
      <c r="AF37" s="293"/>
    </row>
    <row r="38" spans="1:32" ht="15.75" customHeight="1">
      <c r="A38" s="283" t="s">
        <v>173</v>
      </c>
      <c r="B38" s="101">
        <v>627683</v>
      </c>
      <c r="C38" s="102">
        <v>0.4</v>
      </c>
      <c r="D38" s="103">
        <v>20926780</v>
      </c>
      <c r="E38" s="102">
        <v>11.7</v>
      </c>
      <c r="F38" s="103">
        <v>99037372</v>
      </c>
      <c r="G38" s="102">
        <v>55.3</v>
      </c>
      <c r="H38" s="103">
        <v>14285323</v>
      </c>
      <c r="I38" s="1347">
        <v>8</v>
      </c>
      <c r="J38" s="101">
        <v>234409</v>
      </c>
      <c r="K38" s="102">
        <v>0.1</v>
      </c>
      <c r="L38" s="103">
        <v>46398</v>
      </c>
      <c r="M38" s="102">
        <v>0</v>
      </c>
      <c r="N38" s="103">
        <v>1076465</v>
      </c>
      <c r="O38" s="102">
        <v>0.6</v>
      </c>
      <c r="P38" s="1348">
        <v>10457098</v>
      </c>
      <c r="Q38" s="1347">
        <v>5.8</v>
      </c>
      <c r="R38" s="101">
        <v>4799996</v>
      </c>
      <c r="S38" s="102">
        <v>2.7</v>
      </c>
      <c r="T38" s="103">
        <v>18581679</v>
      </c>
      <c r="U38" s="102">
        <v>10.4</v>
      </c>
      <c r="V38" s="103">
        <v>0</v>
      </c>
      <c r="W38" s="102">
        <v>0</v>
      </c>
      <c r="X38" s="103">
        <v>8863550</v>
      </c>
      <c r="Y38" s="1347">
        <v>5</v>
      </c>
      <c r="Z38" s="101">
        <v>0</v>
      </c>
      <c r="AA38" s="102">
        <v>0</v>
      </c>
      <c r="AB38" s="103">
        <v>0</v>
      </c>
      <c r="AC38" s="1349">
        <v>0</v>
      </c>
      <c r="AD38" s="119">
        <v>178936753</v>
      </c>
      <c r="AE38" s="1347">
        <v>100</v>
      </c>
      <c r="AF38" s="293"/>
    </row>
    <row r="39" spans="1:32" ht="15.75" customHeight="1">
      <c r="A39" s="218" t="s">
        <v>174</v>
      </c>
      <c r="B39" s="220">
        <v>720071</v>
      </c>
      <c r="C39" s="224">
        <v>0.5</v>
      </c>
      <c r="D39" s="223">
        <v>12135903</v>
      </c>
      <c r="E39" s="224">
        <v>7.5</v>
      </c>
      <c r="F39" s="223">
        <v>76299126</v>
      </c>
      <c r="G39" s="224">
        <v>47.1</v>
      </c>
      <c r="H39" s="223">
        <v>15897894</v>
      </c>
      <c r="I39" s="1405">
        <v>9.8000000000000007</v>
      </c>
      <c r="J39" s="220">
        <v>296073</v>
      </c>
      <c r="K39" s="224">
        <v>0.2</v>
      </c>
      <c r="L39" s="223">
        <v>65157</v>
      </c>
      <c r="M39" s="224">
        <v>0</v>
      </c>
      <c r="N39" s="223">
        <v>1357584</v>
      </c>
      <c r="O39" s="224">
        <v>0.8</v>
      </c>
      <c r="P39" s="1365">
        <v>15850818</v>
      </c>
      <c r="Q39" s="1405">
        <v>9.8000000000000007</v>
      </c>
      <c r="R39" s="220">
        <v>8756235</v>
      </c>
      <c r="S39" s="224">
        <v>5.4</v>
      </c>
      <c r="T39" s="223">
        <v>23963675</v>
      </c>
      <c r="U39" s="224">
        <v>14.8</v>
      </c>
      <c r="V39" s="223">
        <v>15902</v>
      </c>
      <c r="W39" s="224">
        <v>0</v>
      </c>
      <c r="X39" s="223">
        <v>6680584</v>
      </c>
      <c r="Y39" s="1405">
        <v>4.0999999999999996</v>
      </c>
      <c r="Z39" s="147">
        <v>0</v>
      </c>
      <c r="AA39" s="133">
        <v>0</v>
      </c>
      <c r="AB39" s="136">
        <v>0</v>
      </c>
      <c r="AC39" s="1430">
        <v>0</v>
      </c>
      <c r="AD39" s="232">
        <v>162039022</v>
      </c>
      <c r="AE39" s="1405">
        <v>100</v>
      </c>
      <c r="AF39" s="293"/>
    </row>
    <row r="40" spans="1:32" ht="15.75" customHeight="1">
      <c r="A40" s="283" t="s">
        <v>175</v>
      </c>
      <c r="B40" s="101">
        <v>617856</v>
      </c>
      <c r="C40" s="102">
        <v>0.5</v>
      </c>
      <c r="D40" s="103">
        <v>11290214</v>
      </c>
      <c r="E40" s="102">
        <v>8.4</v>
      </c>
      <c r="F40" s="103">
        <v>69708504</v>
      </c>
      <c r="G40" s="102">
        <v>51.7</v>
      </c>
      <c r="H40" s="103">
        <v>12295575</v>
      </c>
      <c r="I40" s="1347">
        <v>9.1</v>
      </c>
      <c r="J40" s="101">
        <v>79597</v>
      </c>
      <c r="K40" s="102">
        <v>0.1</v>
      </c>
      <c r="L40" s="103">
        <v>856151</v>
      </c>
      <c r="M40" s="102">
        <v>0.6</v>
      </c>
      <c r="N40" s="103">
        <v>2429938</v>
      </c>
      <c r="O40" s="102">
        <v>1.8</v>
      </c>
      <c r="P40" s="1348">
        <v>8068872</v>
      </c>
      <c r="Q40" s="1347">
        <v>6</v>
      </c>
      <c r="R40" s="101">
        <v>3579540</v>
      </c>
      <c r="S40" s="102">
        <v>2.7</v>
      </c>
      <c r="T40" s="103">
        <v>17072955</v>
      </c>
      <c r="U40" s="102">
        <v>12.7</v>
      </c>
      <c r="V40" s="103" t="s">
        <v>307</v>
      </c>
      <c r="W40" s="102" t="s">
        <v>307</v>
      </c>
      <c r="X40" s="103">
        <v>7793218</v>
      </c>
      <c r="Y40" s="1347">
        <v>5.8</v>
      </c>
      <c r="Z40" s="101">
        <v>1169126</v>
      </c>
      <c r="AA40" s="102">
        <v>0.9</v>
      </c>
      <c r="AB40" s="103" t="s">
        <v>307</v>
      </c>
      <c r="AC40" s="1349" t="s">
        <v>307</v>
      </c>
      <c r="AD40" s="119">
        <v>134961546</v>
      </c>
      <c r="AE40" s="1347">
        <v>100</v>
      </c>
      <c r="AF40" s="293"/>
    </row>
    <row r="41" spans="1:32" ht="15.75" customHeight="1">
      <c r="A41" s="218" t="s">
        <v>176</v>
      </c>
      <c r="B41" s="135">
        <v>635611</v>
      </c>
      <c r="C41" s="133">
        <v>0.4</v>
      </c>
      <c r="D41" s="136">
        <v>13084997</v>
      </c>
      <c r="E41" s="133">
        <v>7.8</v>
      </c>
      <c r="F41" s="136">
        <v>83138658</v>
      </c>
      <c r="G41" s="133">
        <v>49.5</v>
      </c>
      <c r="H41" s="136">
        <v>15679707</v>
      </c>
      <c r="I41" s="1433">
        <v>9.3000000000000007</v>
      </c>
      <c r="J41" s="135">
        <v>169356</v>
      </c>
      <c r="K41" s="133">
        <v>0.1</v>
      </c>
      <c r="L41" s="136">
        <v>176374</v>
      </c>
      <c r="M41" s="133">
        <v>0.1</v>
      </c>
      <c r="N41" s="136">
        <v>1213104</v>
      </c>
      <c r="O41" s="133">
        <v>0.7</v>
      </c>
      <c r="P41" s="1445">
        <v>20764234</v>
      </c>
      <c r="Q41" s="1433">
        <v>12.4</v>
      </c>
      <c r="R41" s="135">
        <v>4818397</v>
      </c>
      <c r="S41" s="133">
        <v>2.9</v>
      </c>
      <c r="T41" s="136">
        <v>16299019</v>
      </c>
      <c r="U41" s="133">
        <v>9.6999999999999993</v>
      </c>
      <c r="V41" s="136">
        <v>1347</v>
      </c>
      <c r="W41" s="133">
        <v>0</v>
      </c>
      <c r="X41" s="136">
        <v>11949679</v>
      </c>
      <c r="Y41" s="1433">
        <v>7.1</v>
      </c>
      <c r="Z41" s="135">
        <v>0</v>
      </c>
      <c r="AA41" s="133">
        <v>0</v>
      </c>
      <c r="AB41" s="136">
        <v>0</v>
      </c>
      <c r="AC41" s="1430">
        <v>0</v>
      </c>
      <c r="AD41" s="165">
        <v>167930483</v>
      </c>
      <c r="AE41" s="1405">
        <v>100</v>
      </c>
      <c r="AF41" s="293"/>
    </row>
    <row r="42" spans="1:32" ht="15.75" customHeight="1">
      <c r="A42" s="283" t="s">
        <v>224</v>
      </c>
      <c r="B42" s="101">
        <v>464167</v>
      </c>
      <c r="C42" s="102">
        <v>0.4</v>
      </c>
      <c r="D42" s="103">
        <v>9092724</v>
      </c>
      <c r="E42" s="102">
        <v>7.4</v>
      </c>
      <c r="F42" s="103">
        <v>67870462</v>
      </c>
      <c r="G42" s="102">
        <v>55.6</v>
      </c>
      <c r="H42" s="103">
        <v>11068373</v>
      </c>
      <c r="I42" s="1347">
        <v>9.1</v>
      </c>
      <c r="J42" s="101">
        <v>178701</v>
      </c>
      <c r="K42" s="102">
        <v>0.1</v>
      </c>
      <c r="L42" s="103">
        <v>214593</v>
      </c>
      <c r="M42" s="102">
        <v>0.2</v>
      </c>
      <c r="N42" s="103">
        <v>832180</v>
      </c>
      <c r="O42" s="102">
        <v>0.7</v>
      </c>
      <c r="P42" s="1348">
        <v>8333365</v>
      </c>
      <c r="Q42" s="1347">
        <v>6.8</v>
      </c>
      <c r="R42" s="101">
        <v>2938035</v>
      </c>
      <c r="S42" s="102">
        <v>2.4</v>
      </c>
      <c r="T42" s="103">
        <v>11818033</v>
      </c>
      <c r="U42" s="102">
        <v>9.8000000000000007</v>
      </c>
      <c r="V42" s="103">
        <v>12690</v>
      </c>
      <c r="W42" s="102">
        <v>0</v>
      </c>
      <c r="X42" s="103">
        <v>9186160</v>
      </c>
      <c r="Y42" s="1347">
        <v>7.5</v>
      </c>
      <c r="Z42" s="101" t="s">
        <v>307</v>
      </c>
      <c r="AA42" s="102" t="s">
        <v>307</v>
      </c>
      <c r="AB42" s="103" t="s">
        <v>307</v>
      </c>
      <c r="AC42" s="1349" t="s">
        <v>307</v>
      </c>
      <c r="AD42" s="119">
        <v>122009483</v>
      </c>
      <c r="AE42" s="1347">
        <v>100</v>
      </c>
      <c r="AF42" s="293"/>
    </row>
    <row r="43" spans="1:32" ht="15.75" customHeight="1">
      <c r="A43" s="218" t="s">
        <v>225</v>
      </c>
      <c r="B43" s="135">
        <v>406762</v>
      </c>
      <c r="C43" s="133">
        <v>0.4</v>
      </c>
      <c r="D43" s="136">
        <v>10769402</v>
      </c>
      <c r="E43" s="133">
        <v>10.199999999999999</v>
      </c>
      <c r="F43" s="136">
        <v>56508220</v>
      </c>
      <c r="G43" s="133">
        <v>53.5</v>
      </c>
      <c r="H43" s="136">
        <v>7222040</v>
      </c>
      <c r="I43" s="1433">
        <v>6.8</v>
      </c>
      <c r="J43" s="135">
        <v>22838</v>
      </c>
      <c r="K43" s="133">
        <v>0</v>
      </c>
      <c r="L43" s="136">
        <v>217056</v>
      </c>
      <c r="M43" s="133">
        <v>0.2</v>
      </c>
      <c r="N43" s="136">
        <v>334009</v>
      </c>
      <c r="O43" s="133">
        <v>0.3</v>
      </c>
      <c r="P43" s="1445">
        <v>7954965</v>
      </c>
      <c r="Q43" s="1433">
        <v>7.5</v>
      </c>
      <c r="R43" s="135">
        <v>2999906</v>
      </c>
      <c r="S43" s="133">
        <v>2.9</v>
      </c>
      <c r="T43" s="136">
        <v>13769520</v>
      </c>
      <c r="U43" s="133">
        <v>13</v>
      </c>
      <c r="V43" s="136" t="s">
        <v>307</v>
      </c>
      <c r="W43" s="133" t="s">
        <v>307</v>
      </c>
      <c r="X43" s="136">
        <v>5518947</v>
      </c>
      <c r="Y43" s="1433">
        <v>5.2</v>
      </c>
      <c r="Z43" s="135" t="s">
        <v>307</v>
      </c>
      <c r="AA43" s="133" t="s">
        <v>307</v>
      </c>
      <c r="AB43" s="136" t="s">
        <v>307</v>
      </c>
      <c r="AC43" s="1430" t="s">
        <v>307</v>
      </c>
      <c r="AD43" s="165">
        <v>105723665</v>
      </c>
      <c r="AE43" s="1405">
        <v>100</v>
      </c>
      <c r="AF43" s="293"/>
    </row>
    <row r="44" spans="1:32" ht="15.75" customHeight="1">
      <c r="A44" s="283" t="s">
        <v>179</v>
      </c>
      <c r="B44" s="101">
        <v>714596</v>
      </c>
      <c r="C44" s="102">
        <v>0.3</v>
      </c>
      <c r="D44" s="103">
        <v>19046988</v>
      </c>
      <c r="E44" s="102">
        <v>8.5</v>
      </c>
      <c r="F44" s="103">
        <v>122410308</v>
      </c>
      <c r="G44" s="102">
        <v>54.3</v>
      </c>
      <c r="H44" s="103">
        <v>16292965</v>
      </c>
      <c r="I44" s="1158">
        <v>7.2</v>
      </c>
      <c r="J44" s="101">
        <v>204857</v>
      </c>
      <c r="K44" s="102">
        <v>0.1</v>
      </c>
      <c r="L44" s="103">
        <v>503218</v>
      </c>
      <c r="M44" s="102">
        <v>0.2</v>
      </c>
      <c r="N44" s="103">
        <v>3115212</v>
      </c>
      <c r="O44" s="102">
        <v>1.4</v>
      </c>
      <c r="P44" s="1193">
        <v>17794351</v>
      </c>
      <c r="Q44" s="1158">
        <v>7.9</v>
      </c>
      <c r="R44" s="101">
        <v>5680286</v>
      </c>
      <c r="S44" s="102">
        <v>2.5</v>
      </c>
      <c r="T44" s="103">
        <v>21176186</v>
      </c>
      <c r="U44" s="102">
        <v>9.4</v>
      </c>
      <c r="V44" s="103">
        <v>6280</v>
      </c>
      <c r="W44" s="102">
        <v>0</v>
      </c>
      <c r="X44" s="103">
        <v>18465357</v>
      </c>
      <c r="Y44" s="1158">
        <v>8.1999999999999993</v>
      </c>
      <c r="Z44" s="101" t="s">
        <v>307</v>
      </c>
      <c r="AA44" s="102" t="s">
        <v>307</v>
      </c>
      <c r="AB44" s="103" t="s">
        <v>307</v>
      </c>
      <c r="AC44" s="1157" t="s">
        <v>307</v>
      </c>
      <c r="AD44" s="119">
        <v>225410604</v>
      </c>
      <c r="AE44" s="1158">
        <v>100.00000000000001</v>
      </c>
      <c r="AF44" s="293"/>
    </row>
    <row r="45" spans="1:32" ht="15.75" customHeight="1">
      <c r="A45" s="218" t="s">
        <v>180</v>
      </c>
      <c r="B45" s="135">
        <v>955844</v>
      </c>
      <c r="C45" s="133">
        <v>0.4</v>
      </c>
      <c r="D45" s="136">
        <v>17542970</v>
      </c>
      <c r="E45" s="133">
        <v>7.7</v>
      </c>
      <c r="F45" s="136">
        <v>98541198</v>
      </c>
      <c r="G45" s="133">
        <v>43.1</v>
      </c>
      <c r="H45" s="136">
        <v>18071221</v>
      </c>
      <c r="I45" s="1116">
        <v>7.9</v>
      </c>
      <c r="J45" s="135">
        <v>185798</v>
      </c>
      <c r="K45" s="133">
        <v>0.1</v>
      </c>
      <c r="L45" s="136">
        <v>3164962</v>
      </c>
      <c r="M45" s="133">
        <v>1.4</v>
      </c>
      <c r="N45" s="136">
        <v>7182698</v>
      </c>
      <c r="O45" s="133">
        <v>3.1</v>
      </c>
      <c r="P45" s="1181">
        <v>27828381</v>
      </c>
      <c r="Q45" s="1116">
        <v>12.2</v>
      </c>
      <c r="R45" s="135">
        <v>7391120</v>
      </c>
      <c r="S45" s="133">
        <v>3.2</v>
      </c>
      <c r="T45" s="136">
        <v>25331570</v>
      </c>
      <c r="U45" s="133">
        <v>11.1</v>
      </c>
      <c r="V45" s="136">
        <v>0</v>
      </c>
      <c r="W45" s="133">
        <v>0</v>
      </c>
      <c r="X45" s="136">
        <v>22326181</v>
      </c>
      <c r="Y45" s="1116">
        <v>9.8000000000000007</v>
      </c>
      <c r="Z45" s="135" t="s">
        <v>307</v>
      </c>
      <c r="AA45" s="133" t="s">
        <v>307</v>
      </c>
      <c r="AB45" s="136" t="s">
        <v>307</v>
      </c>
      <c r="AC45" s="1113" t="s">
        <v>307</v>
      </c>
      <c r="AD45" s="165">
        <v>228521943</v>
      </c>
      <c r="AE45" s="1135">
        <v>100</v>
      </c>
      <c r="AF45" s="293"/>
    </row>
    <row r="46" spans="1:32" ht="15.75" customHeight="1">
      <c r="A46" s="283" t="s">
        <v>181</v>
      </c>
      <c r="B46" s="101">
        <v>796836</v>
      </c>
      <c r="C46" s="102">
        <v>0.30000000000000004</v>
      </c>
      <c r="D46" s="103">
        <v>22253786</v>
      </c>
      <c r="E46" s="102">
        <v>9.9</v>
      </c>
      <c r="F46" s="103">
        <v>120031377</v>
      </c>
      <c r="G46" s="102">
        <v>53.5</v>
      </c>
      <c r="H46" s="103">
        <v>16271424</v>
      </c>
      <c r="I46" s="1158">
        <v>7.3</v>
      </c>
      <c r="J46" s="101">
        <v>151175</v>
      </c>
      <c r="K46" s="102">
        <v>0.1</v>
      </c>
      <c r="L46" s="103">
        <v>153614</v>
      </c>
      <c r="M46" s="102">
        <v>0.1</v>
      </c>
      <c r="N46" s="103">
        <v>3564058</v>
      </c>
      <c r="O46" s="102">
        <v>1.6</v>
      </c>
      <c r="P46" s="1193">
        <v>14770460</v>
      </c>
      <c r="Q46" s="1158">
        <v>6.6</v>
      </c>
      <c r="R46" s="101">
        <v>5103688</v>
      </c>
      <c r="S46" s="102">
        <v>2.2999999999999998</v>
      </c>
      <c r="T46" s="103">
        <v>17764954</v>
      </c>
      <c r="U46" s="102">
        <v>7.9</v>
      </c>
      <c r="V46" s="103">
        <v>1</v>
      </c>
      <c r="W46" s="102">
        <v>0</v>
      </c>
      <c r="X46" s="103">
        <v>23340907</v>
      </c>
      <c r="Y46" s="1158">
        <v>10.4</v>
      </c>
      <c r="Z46" s="101" t="s">
        <v>307</v>
      </c>
      <c r="AA46" s="102" t="s">
        <v>307</v>
      </c>
      <c r="AB46" s="103" t="s">
        <v>307</v>
      </c>
      <c r="AC46" s="1157" t="s">
        <v>307</v>
      </c>
      <c r="AD46" s="119">
        <v>224202280</v>
      </c>
      <c r="AE46" s="1158">
        <v>99.999999999999986</v>
      </c>
      <c r="AF46" s="293"/>
    </row>
    <row r="47" spans="1:32" ht="15.75" customHeight="1">
      <c r="A47" s="218" t="s">
        <v>226</v>
      </c>
      <c r="B47" s="135">
        <v>535694</v>
      </c>
      <c r="C47" s="133">
        <v>0.4</v>
      </c>
      <c r="D47" s="136">
        <v>9833584</v>
      </c>
      <c r="E47" s="133">
        <v>7.6</v>
      </c>
      <c r="F47" s="136">
        <v>67374409</v>
      </c>
      <c r="G47" s="133">
        <v>52.3</v>
      </c>
      <c r="H47" s="136">
        <v>9995206</v>
      </c>
      <c r="I47" s="1433">
        <v>7.8</v>
      </c>
      <c r="J47" s="135">
        <v>129441</v>
      </c>
      <c r="K47" s="133">
        <v>0.1</v>
      </c>
      <c r="L47" s="136">
        <v>569120</v>
      </c>
      <c r="M47" s="133">
        <v>0.4</v>
      </c>
      <c r="N47" s="136">
        <v>1076148</v>
      </c>
      <c r="O47" s="133">
        <v>0.8</v>
      </c>
      <c r="P47" s="1445">
        <v>9586277</v>
      </c>
      <c r="Q47" s="1433">
        <v>7.4</v>
      </c>
      <c r="R47" s="135">
        <v>3244263</v>
      </c>
      <c r="S47" s="133">
        <v>2.5</v>
      </c>
      <c r="T47" s="136">
        <v>14275012</v>
      </c>
      <c r="U47" s="133">
        <v>11.1</v>
      </c>
      <c r="V47" s="136" t="s">
        <v>307</v>
      </c>
      <c r="W47" s="133" t="s">
        <v>307</v>
      </c>
      <c r="X47" s="136">
        <v>12265352</v>
      </c>
      <c r="Y47" s="1433">
        <v>9.5</v>
      </c>
      <c r="Z47" s="135" t="s">
        <v>307</v>
      </c>
      <c r="AA47" s="133" t="s">
        <v>307</v>
      </c>
      <c r="AB47" s="136" t="s">
        <v>307</v>
      </c>
      <c r="AC47" s="1430" t="s">
        <v>307</v>
      </c>
      <c r="AD47" s="165">
        <v>128884506</v>
      </c>
      <c r="AE47" s="1405">
        <v>100</v>
      </c>
      <c r="AF47" s="293"/>
    </row>
    <row r="48" spans="1:32" ht="15.75" customHeight="1">
      <c r="A48" s="283" t="s">
        <v>183</v>
      </c>
      <c r="B48" s="74">
        <v>812829</v>
      </c>
      <c r="C48" s="73">
        <v>0.4</v>
      </c>
      <c r="D48" s="75">
        <v>19418521</v>
      </c>
      <c r="E48" s="73">
        <v>9.8000000000000007</v>
      </c>
      <c r="F48" s="75">
        <v>96735498</v>
      </c>
      <c r="G48" s="73">
        <v>49</v>
      </c>
      <c r="H48" s="75">
        <v>17821110</v>
      </c>
      <c r="I48" s="1359">
        <v>9</v>
      </c>
      <c r="J48" s="74">
        <v>246330</v>
      </c>
      <c r="K48" s="73">
        <v>0.1</v>
      </c>
      <c r="L48" s="75">
        <v>156737</v>
      </c>
      <c r="M48" s="73">
        <v>0.1</v>
      </c>
      <c r="N48" s="75">
        <v>1449322</v>
      </c>
      <c r="O48" s="73">
        <v>0.7</v>
      </c>
      <c r="P48" s="1351">
        <v>14123643</v>
      </c>
      <c r="Q48" s="1359">
        <v>7.2</v>
      </c>
      <c r="R48" s="74">
        <v>6292845</v>
      </c>
      <c r="S48" s="73">
        <v>3.2</v>
      </c>
      <c r="T48" s="75">
        <v>25975700</v>
      </c>
      <c r="U48" s="73">
        <v>13.2</v>
      </c>
      <c r="V48" s="75" t="s">
        <v>203</v>
      </c>
      <c r="W48" s="73" t="s">
        <v>203</v>
      </c>
      <c r="X48" s="75">
        <v>14294551</v>
      </c>
      <c r="Y48" s="1359">
        <v>7.3</v>
      </c>
      <c r="Z48" s="74" t="s">
        <v>203</v>
      </c>
      <c r="AA48" s="73" t="s">
        <v>203</v>
      </c>
      <c r="AB48" s="75" t="s">
        <v>203</v>
      </c>
      <c r="AC48" s="1352" t="s">
        <v>203</v>
      </c>
      <c r="AD48" s="177">
        <v>197327086</v>
      </c>
      <c r="AE48" s="1359">
        <v>100</v>
      </c>
      <c r="AF48" s="293"/>
    </row>
    <row r="49" spans="1:32" ht="15.75" customHeight="1">
      <c r="A49" s="218" t="s">
        <v>184</v>
      </c>
      <c r="B49" s="220">
        <v>642282</v>
      </c>
      <c r="C49" s="224">
        <v>0.4</v>
      </c>
      <c r="D49" s="223">
        <v>13313073</v>
      </c>
      <c r="E49" s="224">
        <v>8.8000000000000007</v>
      </c>
      <c r="F49" s="223">
        <v>71938493</v>
      </c>
      <c r="G49" s="224">
        <v>47.6</v>
      </c>
      <c r="H49" s="223">
        <v>12763241</v>
      </c>
      <c r="I49" s="1405">
        <v>8.5</v>
      </c>
      <c r="J49" s="220">
        <v>104705</v>
      </c>
      <c r="K49" s="224">
        <v>0.1</v>
      </c>
      <c r="L49" s="223">
        <v>651303</v>
      </c>
      <c r="M49" s="224">
        <v>0.4</v>
      </c>
      <c r="N49" s="223">
        <v>1772992</v>
      </c>
      <c r="O49" s="224">
        <v>1.2</v>
      </c>
      <c r="P49" s="1365">
        <v>9676700</v>
      </c>
      <c r="Q49" s="1405">
        <v>6.4</v>
      </c>
      <c r="R49" s="220">
        <v>4276453</v>
      </c>
      <c r="S49" s="224">
        <v>2.8</v>
      </c>
      <c r="T49" s="223">
        <v>17428904</v>
      </c>
      <c r="U49" s="224">
        <v>11.5</v>
      </c>
      <c r="V49" s="223">
        <v>64449</v>
      </c>
      <c r="W49" s="224">
        <v>0.1</v>
      </c>
      <c r="X49" s="223">
        <v>18398722</v>
      </c>
      <c r="Y49" s="1405">
        <v>12.2</v>
      </c>
      <c r="Z49" s="220">
        <v>1380</v>
      </c>
      <c r="AA49" s="224">
        <v>0</v>
      </c>
      <c r="AB49" s="223" t="s">
        <v>203</v>
      </c>
      <c r="AC49" s="1406" t="s">
        <v>203</v>
      </c>
      <c r="AD49" s="232">
        <v>151032697</v>
      </c>
      <c r="AE49" s="1405">
        <v>100</v>
      </c>
      <c r="AF49" s="293"/>
    </row>
    <row r="50" spans="1:32" ht="15.75" customHeight="1">
      <c r="A50" s="283" t="s">
        <v>185</v>
      </c>
      <c r="B50" s="74">
        <v>856377</v>
      </c>
      <c r="C50" s="73">
        <v>0.6</v>
      </c>
      <c r="D50" s="75">
        <v>12792388</v>
      </c>
      <c r="E50" s="73">
        <v>8.1</v>
      </c>
      <c r="F50" s="75">
        <v>76441847</v>
      </c>
      <c r="G50" s="73">
        <v>48.5</v>
      </c>
      <c r="H50" s="75">
        <v>10123235</v>
      </c>
      <c r="I50" s="1359">
        <v>6.4</v>
      </c>
      <c r="J50" s="74">
        <v>186927</v>
      </c>
      <c r="K50" s="73">
        <v>0.1</v>
      </c>
      <c r="L50" s="75">
        <v>998873</v>
      </c>
      <c r="M50" s="73">
        <v>0.6</v>
      </c>
      <c r="N50" s="75">
        <v>2734344</v>
      </c>
      <c r="O50" s="73">
        <v>1.7</v>
      </c>
      <c r="P50" s="1351">
        <v>17900906</v>
      </c>
      <c r="Q50" s="1359">
        <v>11.4</v>
      </c>
      <c r="R50" s="74">
        <v>5222768</v>
      </c>
      <c r="S50" s="73">
        <v>3.3</v>
      </c>
      <c r="T50" s="75">
        <v>13617723</v>
      </c>
      <c r="U50" s="73">
        <v>8.6</v>
      </c>
      <c r="V50" s="75">
        <v>157540</v>
      </c>
      <c r="W50" s="73">
        <v>0.1</v>
      </c>
      <c r="X50" s="75">
        <v>16762389</v>
      </c>
      <c r="Y50" s="1359">
        <v>10.6</v>
      </c>
      <c r="Z50" s="74">
        <v>0</v>
      </c>
      <c r="AA50" s="73">
        <v>0</v>
      </c>
      <c r="AB50" s="75">
        <v>0</v>
      </c>
      <c r="AC50" s="1352">
        <v>0</v>
      </c>
      <c r="AD50" s="177">
        <v>157795317</v>
      </c>
      <c r="AE50" s="1347">
        <v>100</v>
      </c>
      <c r="AF50" s="293"/>
    </row>
    <row r="51" spans="1:32" ht="15.75" customHeight="1">
      <c r="A51" s="218" t="s">
        <v>227</v>
      </c>
      <c r="B51" s="220">
        <v>443217</v>
      </c>
      <c r="C51" s="224">
        <v>0.4</v>
      </c>
      <c r="D51" s="223">
        <v>11395987</v>
      </c>
      <c r="E51" s="224">
        <v>10.199999999999999</v>
      </c>
      <c r="F51" s="223">
        <v>39062018</v>
      </c>
      <c r="G51" s="224">
        <v>35.1</v>
      </c>
      <c r="H51" s="223">
        <v>8255943</v>
      </c>
      <c r="I51" s="1405">
        <v>7.4</v>
      </c>
      <c r="J51" s="220">
        <v>0</v>
      </c>
      <c r="K51" s="224">
        <v>0</v>
      </c>
      <c r="L51" s="223">
        <v>3455600</v>
      </c>
      <c r="M51" s="224">
        <v>3.1</v>
      </c>
      <c r="N51" s="223">
        <v>15812142</v>
      </c>
      <c r="O51" s="224">
        <v>14.2</v>
      </c>
      <c r="P51" s="1365">
        <v>6409926</v>
      </c>
      <c r="Q51" s="1405">
        <v>5.8</v>
      </c>
      <c r="R51" s="220">
        <v>2619883</v>
      </c>
      <c r="S51" s="224">
        <v>2.4</v>
      </c>
      <c r="T51" s="223">
        <v>10592272</v>
      </c>
      <c r="U51" s="224">
        <v>9.5</v>
      </c>
      <c r="V51" s="223">
        <v>2141283</v>
      </c>
      <c r="W51" s="224">
        <v>1.9</v>
      </c>
      <c r="X51" s="223">
        <v>11145794</v>
      </c>
      <c r="Y51" s="1405">
        <v>10</v>
      </c>
      <c r="Z51" s="220">
        <v>0</v>
      </c>
      <c r="AA51" s="224">
        <v>0</v>
      </c>
      <c r="AB51" s="223">
        <v>0</v>
      </c>
      <c r="AC51" s="1406">
        <v>0</v>
      </c>
      <c r="AD51" s="232">
        <v>111334065</v>
      </c>
      <c r="AE51" s="1405">
        <v>100</v>
      </c>
      <c r="AF51" s="293"/>
    </row>
    <row r="52" spans="1:32" ht="15.75" customHeight="1">
      <c r="A52" s="283" t="s">
        <v>228</v>
      </c>
      <c r="B52" s="101">
        <v>472275</v>
      </c>
      <c r="C52" s="102">
        <v>0.4</v>
      </c>
      <c r="D52" s="103">
        <v>14426955</v>
      </c>
      <c r="E52" s="102">
        <v>13</v>
      </c>
      <c r="F52" s="103">
        <v>42249590</v>
      </c>
      <c r="G52" s="102">
        <v>38</v>
      </c>
      <c r="H52" s="103">
        <v>11679794</v>
      </c>
      <c r="I52" s="1158">
        <v>10.5</v>
      </c>
      <c r="J52" s="101">
        <v>319604</v>
      </c>
      <c r="K52" s="102">
        <v>0.3</v>
      </c>
      <c r="L52" s="103">
        <v>2799968</v>
      </c>
      <c r="M52" s="102">
        <v>2.5</v>
      </c>
      <c r="N52" s="103">
        <v>3040012</v>
      </c>
      <c r="O52" s="102">
        <v>2.7</v>
      </c>
      <c r="P52" s="1193">
        <v>9046680</v>
      </c>
      <c r="Q52" s="1158">
        <v>8.1999999999999993</v>
      </c>
      <c r="R52" s="101">
        <v>2503257</v>
      </c>
      <c r="S52" s="102">
        <v>2.2999999999999998</v>
      </c>
      <c r="T52" s="103">
        <v>12318374</v>
      </c>
      <c r="U52" s="102">
        <v>11.1</v>
      </c>
      <c r="V52" s="103">
        <v>733338</v>
      </c>
      <c r="W52" s="102">
        <v>0.7</v>
      </c>
      <c r="X52" s="103">
        <v>11016414</v>
      </c>
      <c r="Y52" s="1158">
        <v>9.9</v>
      </c>
      <c r="Z52" s="101">
        <v>467990</v>
      </c>
      <c r="AA52" s="102">
        <v>0.4</v>
      </c>
      <c r="AB52" s="103" t="s">
        <v>307</v>
      </c>
      <c r="AC52" s="1157" t="s">
        <v>307</v>
      </c>
      <c r="AD52" s="119">
        <v>111074251</v>
      </c>
      <c r="AE52" s="1158">
        <v>100</v>
      </c>
      <c r="AF52" s="293"/>
    </row>
    <row r="53" spans="1:32" ht="15.75" customHeight="1">
      <c r="A53" s="218" t="s">
        <v>188</v>
      </c>
      <c r="B53" s="135">
        <v>826984</v>
      </c>
      <c r="C53" s="133">
        <v>0.3</v>
      </c>
      <c r="D53" s="136">
        <v>27549973</v>
      </c>
      <c r="E53" s="133">
        <v>11.8</v>
      </c>
      <c r="F53" s="136">
        <v>88357607</v>
      </c>
      <c r="G53" s="133">
        <v>37.700000000000003</v>
      </c>
      <c r="H53" s="136">
        <v>37529557</v>
      </c>
      <c r="I53" s="1116">
        <v>16</v>
      </c>
      <c r="J53" s="135">
        <v>435526</v>
      </c>
      <c r="K53" s="133">
        <v>0.2</v>
      </c>
      <c r="L53" s="136">
        <v>5114978</v>
      </c>
      <c r="M53" s="133">
        <v>2.2000000000000002</v>
      </c>
      <c r="N53" s="136">
        <v>3705722</v>
      </c>
      <c r="O53" s="133">
        <v>1.6</v>
      </c>
      <c r="P53" s="1181">
        <v>23002974</v>
      </c>
      <c r="Q53" s="1116">
        <v>9.8000000000000007</v>
      </c>
      <c r="R53" s="135">
        <v>5731761</v>
      </c>
      <c r="S53" s="133">
        <v>2.4</v>
      </c>
      <c r="T53" s="136">
        <v>22469940</v>
      </c>
      <c r="U53" s="133">
        <v>9.6</v>
      </c>
      <c r="V53" s="136">
        <v>3812</v>
      </c>
      <c r="W53" s="133">
        <v>0</v>
      </c>
      <c r="X53" s="136">
        <v>19665609</v>
      </c>
      <c r="Y53" s="1116">
        <v>8.4</v>
      </c>
      <c r="Z53" s="135">
        <v>3384</v>
      </c>
      <c r="AA53" s="133">
        <v>0</v>
      </c>
      <c r="AB53" s="136" t="s">
        <v>307</v>
      </c>
      <c r="AC53" s="1113" t="s">
        <v>307</v>
      </c>
      <c r="AD53" s="165">
        <v>234397827</v>
      </c>
      <c r="AE53" s="1135">
        <v>100</v>
      </c>
      <c r="AF53" s="293"/>
    </row>
    <row r="54" spans="1:32" ht="15.75" customHeight="1">
      <c r="A54" s="283" t="s">
        <v>229</v>
      </c>
      <c r="B54" s="101">
        <v>548844</v>
      </c>
      <c r="C54" s="102">
        <v>0.5</v>
      </c>
      <c r="D54" s="103">
        <v>10105603</v>
      </c>
      <c r="E54" s="102">
        <v>9.4</v>
      </c>
      <c r="F54" s="103">
        <v>41865243</v>
      </c>
      <c r="G54" s="102">
        <v>38.700000000000003</v>
      </c>
      <c r="H54" s="103">
        <v>9936387</v>
      </c>
      <c r="I54" s="1158">
        <v>9.1999999999999993</v>
      </c>
      <c r="J54" s="101">
        <v>621755</v>
      </c>
      <c r="K54" s="102">
        <v>0.6</v>
      </c>
      <c r="L54" s="103">
        <v>2201982</v>
      </c>
      <c r="M54" s="102">
        <v>2</v>
      </c>
      <c r="N54" s="103">
        <v>4827264</v>
      </c>
      <c r="O54" s="102">
        <v>4.5</v>
      </c>
      <c r="P54" s="1193">
        <v>10970593</v>
      </c>
      <c r="Q54" s="1158">
        <v>10.1</v>
      </c>
      <c r="R54" s="101">
        <v>3654423</v>
      </c>
      <c r="S54" s="102">
        <v>3.4</v>
      </c>
      <c r="T54" s="103">
        <v>10629909</v>
      </c>
      <c r="U54" s="102">
        <v>9.8000000000000007</v>
      </c>
      <c r="V54" s="103">
        <v>645126</v>
      </c>
      <c r="W54" s="102">
        <v>0.6</v>
      </c>
      <c r="X54" s="103">
        <v>12066473</v>
      </c>
      <c r="Y54" s="1158">
        <v>11.2</v>
      </c>
      <c r="Z54" s="101">
        <v>38489</v>
      </c>
      <c r="AA54" s="102">
        <v>0</v>
      </c>
      <c r="AB54" s="511" t="s">
        <v>307</v>
      </c>
      <c r="AC54" s="1232" t="s">
        <v>307</v>
      </c>
      <c r="AD54" s="119">
        <v>108112091</v>
      </c>
      <c r="AE54" s="1158">
        <v>100</v>
      </c>
      <c r="AF54" s="293"/>
    </row>
    <row r="55" spans="1:32" ht="15.75" customHeight="1">
      <c r="A55" s="218" t="s">
        <v>190</v>
      </c>
      <c r="B55" s="135">
        <v>698824</v>
      </c>
      <c r="C55" s="133">
        <v>0.3</v>
      </c>
      <c r="D55" s="136">
        <v>17094453</v>
      </c>
      <c r="E55" s="133">
        <v>7.6</v>
      </c>
      <c r="F55" s="136">
        <v>89438668</v>
      </c>
      <c r="G55" s="133">
        <v>39.9</v>
      </c>
      <c r="H55" s="136">
        <v>41161686</v>
      </c>
      <c r="I55" s="1116">
        <v>18.399999999999999</v>
      </c>
      <c r="J55" s="135">
        <v>660692</v>
      </c>
      <c r="K55" s="133">
        <v>0.3</v>
      </c>
      <c r="L55" s="136">
        <v>2535392</v>
      </c>
      <c r="M55" s="133">
        <v>1.1000000000000001</v>
      </c>
      <c r="N55" s="136">
        <v>2414402</v>
      </c>
      <c r="O55" s="133">
        <v>1.1000000000000001</v>
      </c>
      <c r="P55" s="1181">
        <v>22574073</v>
      </c>
      <c r="Q55" s="1116">
        <v>10.1</v>
      </c>
      <c r="R55" s="135">
        <v>5728141</v>
      </c>
      <c r="S55" s="133">
        <v>2.6</v>
      </c>
      <c r="T55" s="136">
        <v>25343061</v>
      </c>
      <c r="U55" s="133">
        <v>11.3</v>
      </c>
      <c r="V55" s="136">
        <v>79810</v>
      </c>
      <c r="W55" s="133">
        <v>0</v>
      </c>
      <c r="X55" s="136">
        <v>16387662</v>
      </c>
      <c r="Y55" s="1116">
        <v>7.3</v>
      </c>
      <c r="Z55" s="141">
        <v>0</v>
      </c>
      <c r="AA55" s="224">
        <v>0</v>
      </c>
      <c r="AB55" s="1181">
        <v>0</v>
      </c>
      <c r="AC55" s="224">
        <v>0</v>
      </c>
      <c r="AD55" s="165">
        <v>224116864</v>
      </c>
      <c r="AE55" s="1135">
        <v>100</v>
      </c>
      <c r="AF55" s="293"/>
    </row>
    <row r="56" spans="1:32" ht="15.75" customHeight="1">
      <c r="A56" s="283" t="s">
        <v>191</v>
      </c>
      <c r="B56" s="419">
        <v>548583</v>
      </c>
      <c r="C56" s="463">
        <v>0.4</v>
      </c>
      <c r="D56" s="462">
        <v>14635490</v>
      </c>
      <c r="E56" s="463">
        <v>10.7</v>
      </c>
      <c r="F56" s="462">
        <v>50799612</v>
      </c>
      <c r="G56" s="463">
        <v>37.1</v>
      </c>
      <c r="H56" s="462">
        <v>13326755</v>
      </c>
      <c r="I56" s="1177">
        <v>9.6999999999999993</v>
      </c>
      <c r="J56" s="419">
        <v>318844</v>
      </c>
      <c r="K56" s="463">
        <v>0.2</v>
      </c>
      <c r="L56" s="462">
        <v>4755808</v>
      </c>
      <c r="M56" s="463">
        <v>3.5</v>
      </c>
      <c r="N56" s="462">
        <v>3613669</v>
      </c>
      <c r="O56" s="463">
        <v>2.6</v>
      </c>
      <c r="P56" s="1187">
        <v>15864286</v>
      </c>
      <c r="Q56" s="1177">
        <v>11.6</v>
      </c>
      <c r="R56" s="419">
        <v>3543099</v>
      </c>
      <c r="S56" s="463">
        <v>2.6</v>
      </c>
      <c r="T56" s="462">
        <v>12812232</v>
      </c>
      <c r="U56" s="463">
        <v>9.3000000000000007</v>
      </c>
      <c r="V56" s="462">
        <v>2135928</v>
      </c>
      <c r="W56" s="463">
        <v>1.6</v>
      </c>
      <c r="X56" s="462">
        <v>14671098</v>
      </c>
      <c r="Y56" s="1177">
        <v>10.7</v>
      </c>
      <c r="Z56" s="419">
        <v>19611</v>
      </c>
      <c r="AA56" s="463">
        <v>0</v>
      </c>
      <c r="AB56" s="541">
        <v>0</v>
      </c>
      <c r="AC56" s="1247">
        <v>0</v>
      </c>
      <c r="AD56" s="548">
        <v>137045015</v>
      </c>
      <c r="AE56" s="1177">
        <v>100</v>
      </c>
      <c r="AF56" s="293"/>
    </row>
    <row r="57" spans="1:32" ht="15.75" customHeight="1">
      <c r="A57" s="218" t="s">
        <v>192</v>
      </c>
      <c r="B57" s="135">
        <v>708189</v>
      </c>
      <c r="C57" s="133">
        <v>0.4</v>
      </c>
      <c r="D57" s="136">
        <v>15800617</v>
      </c>
      <c r="E57" s="133">
        <v>8.6999999999999993</v>
      </c>
      <c r="F57" s="136">
        <v>80986501</v>
      </c>
      <c r="G57" s="133">
        <v>44.7</v>
      </c>
      <c r="H57" s="136">
        <v>16963463</v>
      </c>
      <c r="I57" s="1116">
        <v>9.4</v>
      </c>
      <c r="J57" s="135">
        <v>223379</v>
      </c>
      <c r="K57" s="133">
        <v>0.1</v>
      </c>
      <c r="L57" s="136">
        <v>2403595</v>
      </c>
      <c r="M57" s="133">
        <v>1.3</v>
      </c>
      <c r="N57" s="136">
        <v>3261494</v>
      </c>
      <c r="O57" s="133">
        <v>1.8</v>
      </c>
      <c r="P57" s="1181">
        <v>12115285</v>
      </c>
      <c r="Q57" s="1116">
        <v>6.7</v>
      </c>
      <c r="R57" s="135">
        <v>5281234</v>
      </c>
      <c r="S57" s="133">
        <v>2.9</v>
      </c>
      <c r="T57" s="136">
        <v>27579421</v>
      </c>
      <c r="U57" s="133">
        <v>15.2</v>
      </c>
      <c r="V57" s="136">
        <v>19317</v>
      </c>
      <c r="W57" s="133">
        <v>0</v>
      </c>
      <c r="X57" s="136">
        <v>15916722</v>
      </c>
      <c r="Y57" s="1116">
        <v>8.8000000000000007</v>
      </c>
      <c r="Z57" s="135" t="s">
        <v>307</v>
      </c>
      <c r="AA57" s="133" t="s">
        <v>307</v>
      </c>
      <c r="AB57" s="136" t="s">
        <v>307</v>
      </c>
      <c r="AC57" s="1113" t="s">
        <v>307</v>
      </c>
      <c r="AD57" s="165">
        <v>181259217</v>
      </c>
      <c r="AE57" s="1135">
        <v>100</v>
      </c>
      <c r="AF57" s="293"/>
    </row>
    <row r="58" spans="1:32" ht="15.75" customHeight="1">
      <c r="A58" s="283" t="s">
        <v>193</v>
      </c>
      <c r="B58" s="74">
        <v>829945</v>
      </c>
      <c r="C58" s="73">
        <v>0.4</v>
      </c>
      <c r="D58" s="75">
        <v>17575790</v>
      </c>
      <c r="E58" s="73">
        <v>8</v>
      </c>
      <c r="F58" s="75">
        <v>108615922</v>
      </c>
      <c r="G58" s="73">
        <v>49.6</v>
      </c>
      <c r="H58" s="75">
        <v>15932883</v>
      </c>
      <c r="I58" s="1145">
        <v>7.3</v>
      </c>
      <c r="J58" s="74">
        <v>337937</v>
      </c>
      <c r="K58" s="73">
        <v>0.2</v>
      </c>
      <c r="L58" s="75">
        <v>3021779</v>
      </c>
      <c r="M58" s="73">
        <v>1.4</v>
      </c>
      <c r="N58" s="75">
        <v>9367213</v>
      </c>
      <c r="O58" s="73">
        <v>4.3</v>
      </c>
      <c r="P58" s="1196">
        <v>18043739</v>
      </c>
      <c r="Q58" s="1145">
        <v>8.1999999999999993</v>
      </c>
      <c r="R58" s="74">
        <v>6289096</v>
      </c>
      <c r="S58" s="73">
        <v>2.9</v>
      </c>
      <c r="T58" s="75">
        <v>21665452</v>
      </c>
      <c r="U58" s="73">
        <v>9.9</v>
      </c>
      <c r="V58" s="75">
        <v>1030187</v>
      </c>
      <c r="W58" s="73">
        <v>0.5</v>
      </c>
      <c r="X58" s="75">
        <v>16434840</v>
      </c>
      <c r="Y58" s="1145">
        <v>7.5</v>
      </c>
      <c r="Z58" s="74">
        <v>20918</v>
      </c>
      <c r="AA58" s="73">
        <v>0</v>
      </c>
      <c r="AB58" s="75">
        <v>0</v>
      </c>
      <c r="AC58" s="1143">
        <v>0</v>
      </c>
      <c r="AD58" s="177">
        <v>219165701</v>
      </c>
      <c r="AE58" s="1145">
        <v>100</v>
      </c>
      <c r="AF58" s="293"/>
    </row>
    <row r="59" spans="1:32" ht="15.75" customHeight="1">
      <c r="A59" s="218" t="s">
        <v>194</v>
      </c>
      <c r="B59" s="220">
        <v>605202</v>
      </c>
      <c r="C59" s="224">
        <v>0.4</v>
      </c>
      <c r="D59" s="223">
        <v>11068316</v>
      </c>
      <c r="E59" s="224">
        <v>7</v>
      </c>
      <c r="F59" s="223">
        <v>80931056</v>
      </c>
      <c r="G59" s="224">
        <v>51.1</v>
      </c>
      <c r="H59" s="223">
        <v>11585500</v>
      </c>
      <c r="I59" s="1135">
        <v>7.3</v>
      </c>
      <c r="J59" s="220">
        <v>161539</v>
      </c>
      <c r="K59" s="224">
        <v>0.1</v>
      </c>
      <c r="L59" s="223">
        <v>3095302</v>
      </c>
      <c r="M59" s="224">
        <v>2</v>
      </c>
      <c r="N59" s="223">
        <v>2132954</v>
      </c>
      <c r="O59" s="224">
        <v>1.3</v>
      </c>
      <c r="P59" s="1188">
        <v>13655642</v>
      </c>
      <c r="Q59" s="1135">
        <v>8.6</v>
      </c>
      <c r="R59" s="220">
        <v>5798390</v>
      </c>
      <c r="S59" s="224">
        <v>3.7</v>
      </c>
      <c r="T59" s="223">
        <v>12528371</v>
      </c>
      <c r="U59" s="224">
        <v>7.9</v>
      </c>
      <c r="V59" s="223">
        <v>174417</v>
      </c>
      <c r="W59" s="224">
        <v>0.1</v>
      </c>
      <c r="X59" s="223">
        <v>16541821</v>
      </c>
      <c r="Y59" s="1135">
        <v>10.5</v>
      </c>
      <c r="Z59" s="220">
        <v>0</v>
      </c>
      <c r="AA59" s="224">
        <v>0</v>
      </c>
      <c r="AB59" s="223">
        <v>0</v>
      </c>
      <c r="AC59" s="1133">
        <v>0</v>
      </c>
      <c r="AD59" s="232">
        <v>158278510</v>
      </c>
      <c r="AE59" s="1135">
        <v>100</v>
      </c>
      <c r="AF59" s="293"/>
    </row>
    <row r="60" spans="1:32" ht="15.75" customHeight="1">
      <c r="A60" s="283" t="s">
        <v>195</v>
      </c>
      <c r="B60" s="101">
        <v>597913</v>
      </c>
      <c r="C60" s="102">
        <v>0.4</v>
      </c>
      <c r="D60" s="103">
        <v>12107826</v>
      </c>
      <c r="E60" s="102">
        <v>8.1</v>
      </c>
      <c r="F60" s="103">
        <v>70314271</v>
      </c>
      <c r="G60" s="102">
        <v>47</v>
      </c>
      <c r="H60" s="103">
        <v>10666687</v>
      </c>
      <c r="I60" s="1158">
        <v>7.1</v>
      </c>
      <c r="J60" s="101">
        <v>225277</v>
      </c>
      <c r="K60" s="102">
        <v>0.2</v>
      </c>
      <c r="L60" s="103">
        <v>3706102</v>
      </c>
      <c r="M60" s="102">
        <v>2.5</v>
      </c>
      <c r="N60" s="103">
        <v>6227294</v>
      </c>
      <c r="O60" s="102">
        <v>4.2</v>
      </c>
      <c r="P60" s="1193">
        <v>9918576</v>
      </c>
      <c r="Q60" s="1158">
        <v>6.6</v>
      </c>
      <c r="R60" s="101">
        <v>3204482</v>
      </c>
      <c r="S60" s="102">
        <v>2.1</v>
      </c>
      <c r="T60" s="103">
        <v>14541833</v>
      </c>
      <c r="U60" s="102">
        <v>9.6999999999999993</v>
      </c>
      <c r="V60" s="103">
        <v>5091416</v>
      </c>
      <c r="W60" s="102">
        <v>3.4</v>
      </c>
      <c r="X60" s="103">
        <v>13058241</v>
      </c>
      <c r="Y60" s="1158">
        <v>8.6999999999999993</v>
      </c>
      <c r="Z60" s="101">
        <v>0</v>
      </c>
      <c r="AA60" s="102">
        <v>0</v>
      </c>
      <c r="AB60" s="103">
        <v>0</v>
      </c>
      <c r="AC60" s="1157">
        <v>0</v>
      </c>
      <c r="AD60" s="119">
        <v>149659918</v>
      </c>
      <c r="AE60" s="1158">
        <v>100</v>
      </c>
      <c r="AF60" s="293"/>
    </row>
    <row r="61" spans="1:32" ht="15.75" customHeight="1">
      <c r="A61" s="218" t="s">
        <v>196</v>
      </c>
      <c r="B61" s="216">
        <v>805099</v>
      </c>
      <c r="C61" s="224">
        <v>0.3</v>
      </c>
      <c r="D61" s="223">
        <v>20991860</v>
      </c>
      <c r="E61" s="224">
        <v>9.1</v>
      </c>
      <c r="F61" s="223">
        <v>98832866</v>
      </c>
      <c r="G61" s="224">
        <v>42.8</v>
      </c>
      <c r="H61" s="223">
        <v>32739344</v>
      </c>
      <c r="I61" s="1135">
        <v>14.2</v>
      </c>
      <c r="J61" s="216" t="s">
        <v>307</v>
      </c>
      <c r="K61" s="224" t="s">
        <v>307</v>
      </c>
      <c r="L61" s="223">
        <v>3229269</v>
      </c>
      <c r="M61" s="224">
        <v>1.4</v>
      </c>
      <c r="N61" s="223">
        <v>5312344</v>
      </c>
      <c r="O61" s="224">
        <v>2.2999999999999998</v>
      </c>
      <c r="P61" s="1188">
        <v>22458197</v>
      </c>
      <c r="Q61" s="1135">
        <v>9.6999999999999993</v>
      </c>
      <c r="R61" s="220">
        <v>4561445</v>
      </c>
      <c r="S61" s="224">
        <v>2</v>
      </c>
      <c r="T61" s="223">
        <v>15207931</v>
      </c>
      <c r="U61" s="224">
        <v>6.6</v>
      </c>
      <c r="V61" s="223">
        <v>262877</v>
      </c>
      <c r="W61" s="224">
        <v>0.1</v>
      </c>
      <c r="X61" s="223">
        <v>25300207</v>
      </c>
      <c r="Y61" s="1135">
        <v>11</v>
      </c>
      <c r="Z61" s="220">
        <v>1320275</v>
      </c>
      <c r="AA61" s="224">
        <v>0.5</v>
      </c>
      <c r="AB61" s="223" t="s">
        <v>307</v>
      </c>
      <c r="AC61" s="328" t="s">
        <v>307</v>
      </c>
      <c r="AD61" s="232">
        <v>231021714</v>
      </c>
      <c r="AE61" s="1135">
        <v>100</v>
      </c>
      <c r="AF61" s="293"/>
    </row>
    <row r="62" spans="1:32" ht="15.75" customHeight="1">
      <c r="A62" s="283" t="s">
        <v>230</v>
      </c>
      <c r="B62" s="108">
        <v>572714</v>
      </c>
      <c r="C62" s="102">
        <v>0.4</v>
      </c>
      <c r="D62" s="103">
        <v>16118793</v>
      </c>
      <c r="E62" s="102">
        <v>12.2</v>
      </c>
      <c r="F62" s="103">
        <v>52416373</v>
      </c>
      <c r="G62" s="102">
        <v>39.700000000000003</v>
      </c>
      <c r="H62" s="103">
        <v>10665205</v>
      </c>
      <c r="I62" s="1158">
        <v>8.1</v>
      </c>
      <c r="J62" s="108">
        <v>75616</v>
      </c>
      <c r="K62" s="102">
        <v>0.1</v>
      </c>
      <c r="L62" s="103">
        <v>3018833</v>
      </c>
      <c r="M62" s="102">
        <v>2.2999999999999998</v>
      </c>
      <c r="N62" s="103">
        <v>6072026</v>
      </c>
      <c r="O62" s="102">
        <v>4.5999999999999996</v>
      </c>
      <c r="P62" s="1193">
        <v>15069123</v>
      </c>
      <c r="Q62" s="1158">
        <v>11.4</v>
      </c>
      <c r="R62" s="108">
        <v>3843703</v>
      </c>
      <c r="S62" s="102">
        <v>2.9</v>
      </c>
      <c r="T62" s="103">
        <v>12360680</v>
      </c>
      <c r="U62" s="102">
        <v>9.4</v>
      </c>
      <c r="V62" s="103">
        <v>756077</v>
      </c>
      <c r="W62" s="102">
        <v>0.6</v>
      </c>
      <c r="X62" s="103">
        <v>10888263</v>
      </c>
      <c r="Y62" s="1158">
        <v>8.3000000000000007</v>
      </c>
      <c r="Z62" s="108">
        <v>0</v>
      </c>
      <c r="AA62" s="102">
        <v>0</v>
      </c>
      <c r="AB62" s="103" t="s">
        <v>307</v>
      </c>
      <c r="AC62" s="189" t="s">
        <v>307</v>
      </c>
      <c r="AD62" s="119">
        <v>131857406</v>
      </c>
      <c r="AE62" s="1158">
        <v>100</v>
      </c>
      <c r="AF62" s="293"/>
    </row>
    <row r="63" spans="1:32" ht="15.75" customHeight="1">
      <c r="A63" s="218" t="s">
        <v>198</v>
      </c>
      <c r="B63" s="141">
        <v>880964</v>
      </c>
      <c r="C63" s="133">
        <v>0.41</v>
      </c>
      <c r="D63" s="136">
        <v>21144108</v>
      </c>
      <c r="E63" s="133">
        <v>9.6999999999999993</v>
      </c>
      <c r="F63" s="136">
        <v>93766174</v>
      </c>
      <c r="G63" s="133">
        <v>42.9</v>
      </c>
      <c r="H63" s="136">
        <v>17484345</v>
      </c>
      <c r="I63" s="1116">
        <v>8</v>
      </c>
      <c r="J63" s="141">
        <v>191953</v>
      </c>
      <c r="K63" s="133">
        <v>0.1</v>
      </c>
      <c r="L63" s="136">
        <v>2506079</v>
      </c>
      <c r="M63" s="133">
        <v>1.1000000000000001</v>
      </c>
      <c r="N63" s="136">
        <v>9717398</v>
      </c>
      <c r="O63" s="133">
        <v>4.5</v>
      </c>
      <c r="P63" s="1181">
        <v>20767103</v>
      </c>
      <c r="Q63" s="1116">
        <v>9.5</v>
      </c>
      <c r="R63" s="135">
        <v>5827902</v>
      </c>
      <c r="S63" s="133">
        <v>2.7</v>
      </c>
      <c r="T63" s="136">
        <v>27408786</v>
      </c>
      <c r="U63" s="133">
        <v>12.5</v>
      </c>
      <c r="V63" s="136">
        <v>230826</v>
      </c>
      <c r="W63" s="133">
        <v>0.1</v>
      </c>
      <c r="X63" s="136">
        <v>18515901</v>
      </c>
      <c r="Y63" s="1116">
        <v>8.5</v>
      </c>
      <c r="Z63" s="135">
        <v>0</v>
      </c>
      <c r="AA63" s="133">
        <v>0</v>
      </c>
      <c r="AB63" s="136">
        <v>0</v>
      </c>
      <c r="AC63" s="166">
        <v>0</v>
      </c>
      <c r="AD63" s="165">
        <v>218441539</v>
      </c>
      <c r="AE63" s="1135">
        <v>100</v>
      </c>
      <c r="AF63" s="293"/>
    </row>
    <row r="64" spans="1:32" ht="15.75" customHeight="1">
      <c r="A64" s="283" t="s">
        <v>199</v>
      </c>
      <c r="B64" s="437">
        <v>681649</v>
      </c>
      <c r="C64" s="439">
        <v>0.3</v>
      </c>
      <c r="D64" s="436">
        <v>26263652</v>
      </c>
      <c r="E64" s="439">
        <v>13.4</v>
      </c>
      <c r="F64" s="436">
        <v>88768140</v>
      </c>
      <c r="G64" s="439">
        <v>45.3</v>
      </c>
      <c r="H64" s="436">
        <v>16670540</v>
      </c>
      <c r="I64" s="1126">
        <v>8.5</v>
      </c>
      <c r="J64" s="437">
        <v>117713</v>
      </c>
      <c r="K64" s="439">
        <v>0.1</v>
      </c>
      <c r="L64" s="436">
        <v>5030587</v>
      </c>
      <c r="M64" s="439">
        <v>2.6</v>
      </c>
      <c r="N64" s="436">
        <v>2814767</v>
      </c>
      <c r="O64" s="439">
        <v>1.4</v>
      </c>
      <c r="P64" s="1185">
        <v>15993254</v>
      </c>
      <c r="Q64" s="1126">
        <v>8.1</v>
      </c>
      <c r="R64" s="437">
        <v>4072930</v>
      </c>
      <c r="S64" s="439">
        <v>2.1</v>
      </c>
      <c r="T64" s="436">
        <v>17531103</v>
      </c>
      <c r="U64" s="439">
        <v>8.9</v>
      </c>
      <c r="V64" s="436">
        <v>373376</v>
      </c>
      <c r="W64" s="439">
        <v>0.2</v>
      </c>
      <c r="X64" s="436">
        <v>17929834</v>
      </c>
      <c r="Y64" s="1126">
        <v>9.1</v>
      </c>
      <c r="Z64" s="437" t="s">
        <v>307</v>
      </c>
      <c r="AA64" s="440" t="s">
        <v>307</v>
      </c>
      <c r="AB64" s="462" t="s">
        <v>307</v>
      </c>
      <c r="AC64" s="2209" t="s">
        <v>307</v>
      </c>
      <c r="AD64" s="505">
        <v>196247545</v>
      </c>
      <c r="AE64" s="1126">
        <v>99.999999999999986</v>
      </c>
      <c r="AF64" s="293"/>
    </row>
    <row r="65" spans="1:32" ht="15.75" customHeight="1">
      <c r="A65" s="218" t="s">
        <v>200</v>
      </c>
      <c r="B65" s="141">
        <v>983097</v>
      </c>
      <c r="C65" s="133">
        <v>0.3</v>
      </c>
      <c r="D65" s="136">
        <v>24182670</v>
      </c>
      <c r="E65" s="133">
        <v>8.3000000000000007</v>
      </c>
      <c r="F65" s="136">
        <v>150670496</v>
      </c>
      <c r="G65" s="133">
        <v>51.6</v>
      </c>
      <c r="H65" s="136">
        <v>22220402</v>
      </c>
      <c r="I65" s="1116">
        <v>7.6</v>
      </c>
      <c r="J65" s="141">
        <v>650293</v>
      </c>
      <c r="K65" s="133">
        <v>0.2</v>
      </c>
      <c r="L65" s="136">
        <v>2791538</v>
      </c>
      <c r="M65" s="133">
        <v>1</v>
      </c>
      <c r="N65" s="136">
        <v>4402190</v>
      </c>
      <c r="O65" s="133">
        <v>1.5</v>
      </c>
      <c r="P65" s="1181">
        <v>24054144</v>
      </c>
      <c r="Q65" s="1116">
        <v>8.1999999999999993</v>
      </c>
      <c r="R65" s="141">
        <v>6148872</v>
      </c>
      <c r="S65" s="133">
        <v>2.1</v>
      </c>
      <c r="T65" s="136">
        <v>29242449</v>
      </c>
      <c r="U65" s="133">
        <v>10</v>
      </c>
      <c r="V65" s="136">
        <v>871793</v>
      </c>
      <c r="W65" s="133">
        <v>0.3</v>
      </c>
      <c r="X65" s="1181">
        <v>25015214</v>
      </c>
      <c r="Y65" s="1116">
        <v>8.6</v>
      </c>
      <c r="Z65" s="141">
        <v>823942</v>
      </c>
      <c r="AA65" s="133">
        <v>0.3</v>
      </c>
      <c r="AB65" s="223" t="s">
        <v>307</v>
      </c>
      <c r="AC65" s="227" t="s">
        <v>307</v>
      </c>
      <c r="AD65" s="178">
        <v>292057100</v>
      </c>
      <c r="AE65" s="1135">
        <v>100</v>
      </c>
      <c r="AF65" s="293"/>
    </row>
    <row r="66" spans="1:32" ht="15.75" customHeight="1" thickBot="1">
      <c r="A66" s="283" t="s">
        <v>201</v>
      </c>
      <c r="B66" s="101">
        <v>769077</v>
      </c>
      <c r="C66" s="102">
        <v>0.4</v>
      </c>
      <c r="D66" s="103">
        <v>14994181</v>
      </c>
      <c r="E66" s="102">
        <v>8.6</v>
      </c>
      <c r="F66" s="103">
        <v>96381416</v>
      </c>
      <c r="G66" s="102">
        <v>55.3</v>
      </c>
      <c r="H66" s="103">
        <v>16968463</v>
      </c>
      <c r="I66" s="1158">
        <v>9.6999999999999993</v>
      </c>
      <c r="J66" s="101">
        <v>35338</v>
      </c>
      <c r="K66" s="102">
        <v>0</v>
      </c>
      <c r="L66" s="103">
        <v>256413</v>
      </c>
      <c r="M66" s="102">
        <v>0.1</v>
      </c>
      <c r="N66" s="103">
        <v>1177393</v>
      </c>
      <c r="O66" s="102">
        <v>0.7</v>
      </c>
      <c r="P66" s="1193">
        <v>11921941</v>
      </c>
      <c r="Q66" s="1158">
        <v>6.8</v>
      </c>
      <c r="R66" s="101">
        <v>2947085</v>
      </c>
      <c r="S66" s="102">
        <v>1.7</v>
      </c>
      <c r="T66" s="103">
        <v>17144551</v>
      </c>
      <c r="U66" s="102">
        <v>9.8000000000000007</v>
      </c>
      <c r="V66" s="103">
        <v>0</v>
      </c>
      <c r="W66" s="102">
        <v>0</v>
      </c>
      <c r="X66" s="103">
        <v>11583046</v>
      </c>
      <c r="Y66" s="1158">
        <v>6.6</v>
      </c>
      <c r="Z66" s="101">
        <v>53043</v>
      </c>
      <c r="AA66" s="102">
        <v>0</v>
      </c>
      <c r="AB66" s="103">
        <v>0</v>
      </c>
      <c r="AC66" s="1157">
        <v>0</v>
      </c>
      <c r="AD66" s="119">
        <v>174231947</v>
      </c>
      <c r="AE66" s="1158">
        <v>100</v>
      </c>
      <c r="AF66" s="293"/>
    </row>
    <row r="67" spans="1:32" ht="15.75" customHeight="1" thickTop="1">
      <c r="A67" s="274" t="s">
        <v>202</v>
      </c>
      <c r="B67" s="265">
        <f>SUM(B5:B66)</f>
        <v>41631399</v>
      </c>
      <c r="C67" s="264" t="s">
        <v>203</v>
      </c>
      <c r="D67" s="264">
        <f>SUM(D5:D66)</f>
        <v>970142229</v>
      </c>
      <c r="E67" s="264" t="s">
        <v>203</v>
      </c>
      <c r="F67" s="264">
        <f>SUM(F5:F66)</f>
        <v>4572613261</v>
      </c>
      <c r="G67" s="264" t="s">
        <v>203</v>
      </c>
      <c r="H67" s="264">
        <f>SUM(H5:H66)</f>
        <v>938963302</v>
      </c>
      <c r="I67" s="266" t="s">
        <v>203</v>
      </c>
      <c r="J67" s="265">
        <f>SUM(J5:J66)</f>
        <v>15199306</v>
      </c>
      <c r="K67" s="264" t="s">
        <v>203</v>
      </c>
      <c r="L67" s="264">
        <f>SUM(L5:L66)</f>
        <v>127327901</v>
      </c>
      <c r="M67" s="264" t="s">
        <v>203</v>
      </c>
      <c r="N67" s="264">
        <f>SUM(N5:N66)</f>
        <v>307036268</v>
      </c>
      <c r="O67" s="264" t="s">
        <v>203</v>
      </c>
      <c r="P67" s="264">
        <f>SUM(P5:P66)</f>
        <v>977689591</v>
      </c>
      <c r="Q67" s="266" t="s">
        <v>203</v>
      </c>
      <c r="R67" s="265">
        <f>SUM(R5:R66)</f>
        <v>292419275</v>
      </c>
      <c r="S67" s="264" t="s">
        <v>203</v>
      </c>
      <c r="T67" s="264">
        <f>SUM(T5:T66)</f>
        <v>1109920396</v>
      </c>
      <c r="U67" s="264" t="s">
        <v>203</v>
      </c>
      <c r="V67" s="264">
        <f>SUM(V5:V66)</f>
        <v>24830330</v>
      </c>
      <c r="W67" s="264" t="s">
        <v>203</v>
      </c>
      <c r="X67" s="264">
        <f>SUM(X5:X66)</f>
        <v>841682368</v>
      </c>
      <c r="Y67" s="266" t="s">
        <v>203</v>
      </c>
      <c r="Z67" s="265">
        <f>SUM(Z5:Z66)</f>
        <v>5701935</v>
      </c>
      <c r="AA67" s="264" t="s">
        <v>203</v>
      </c>
      <c r="AB67" s="264" t="s">
        <v>203</v>
      </c>
      <c r="AC67" s="273" t="s">
        <v>203</v>
      </c>
      <c r="AD67" s="278">
        <f>SUM(AD5:AD66)</f>
        <v>10225154561</v>
      </c>
      <c r="AE67" s="266" t="s">
        <v>203</v>
      </c>
    </row>
    <row r="68" spans="1:32" ht="15.75" customHeight="1">
      <c r="A68" s="377" t="s">
        <v>204</v>
      </c>
      <c r="B68" s="69">
        <f>AVERAGE(B5:B66)</f>
        <v>671474.17741935479</v>
      </c>
      <c r="C68" s="73">
        <f t="shared" ref="C68:Q68" si="0">AVERAGE(C5:C66)</f>
        <v>0.41145161290322574</v>
      </c>
      <c r="D68" s="75">
        <f t="shared" si="0"/>
        <v>15647455.306451613</v>
      </c>
      <c r="E68" s="73">
        <f t="shared" si="0"/>
        <v>9.6048387096774199</v>
      </c>
      <c r="F68" s="75">
        <f t="shared" si="0"/>
        <v>73751826.790322587</v>
      </c>
      <c r="G68" s="73">
        <f t="shared" si="0"/>
        <v>44.430645161290315</v>
      </c>
      <c r="H68" s="372">
        <f t="shared" si="0"/>
        <v>15144569.387096774</v>
      </c>
      <c r="I68" s="376">
        <f t="shared" si="0"/>
        <v>9.0771583017707407</v>
      </c>
      <c r="J68" s="69">
        <f t="shared" si="0"/>
        <v>249168.95081967214</v>
      </c>
      <c r="K68" s="73">
        <f t="shared" si="0"/>
        <v>0.15503508280565884</v>
      </c>
      <c r="L68" s="75">
        <f t="shared" si="0"/>
        <v>2053675.8225806451</v>
      </c>
      <c r="M68" s="73">
        <f t="shared" si="0"/>
        <v>1.304531381431675</v>
      </c>
      <c r="N68" s="75">
        <f t="shared" si="0"/>
        <v>4952197.8709677421</v>
      </c>
      <c r="O68" s="73">
        <f t="shared" si="0"/>
        <v>3.0624808665591461</v>
      </c>
      <c r="P68" s="372">
        <f t="shared" si="0"/>
        <v>15769186.951612903</v>
      </c>
      <c r="Q68" s="376">
        <f t="shared" si="0"/>
        <v>9.5621331993044887</v>
      </c>
      <c r="R68" s="69">
        <f t="shared" ref="R68:AA68" si="1">AVERAGE(R5:R66)</f>
        <v>4716439.9193548383</v>
      </c>
      <c r="S68" s="73">
        <f t="shared" si="1"/>
        <v>2.8855310662790634</v>
      </c>
      <c r="T68" s="75">
        <f t="shared" si="1"/>
        <v>17901941.870967742</v>
      </c>
      <c r="U68" s="73">
        <f t="shared" si="1"/>
        <v>10.888259878607</v>
      </c>
      <c r="V68" s="73">
        <f t="shared" si="1"/>
        <v>468496.79245283018</v>
      </c>
      <c r="W68" s="73">
        <f t="shared" si="1"/>
        <v>0.31261023984359315</v>
      </c>
      <c r="X68" s="372">
        <f t="shared" si="1"/>
        <v>13575522.064516129</v>
      </c>
      <c r="Y68" s="376">
        <f t="shared" si="1"/>
        <v>8.2913861607848336</v>
      </c>
      <c r="Z68" s="374">
        <f t="shared" si="1"/>
        <v>146203.46153846153</v>
      </c>
      <c r="AA68" s="375">
        <f t="shared" si="1"/>
        <v>8.9820551436569848E-2</v>
      </c>
      <c r="AB68" s="75" t="s">
        <v>203</v>
      </c>
      <c r="AC68" s="34" t="s">
        <v>203</v>
      </c>
      <c r="AD68" s="686">
        <f>AVERAGE(AD5:AD66)</f>
        <v>164921847.75806451</v>
      </c>
      <c r="AE68" s="376" t="s">
        <v>203</v>
      </c>
    </row>
    <row r="69" spans="1:32" ht="15.6">
      <c r="A69" s="384" t="s">
        <v>205</v>
      </c>
      <c r="B69" s="385"/>
      <c r="C69" s="388"/>
      <c r="D69" s="385"/>
      <c r="E69" s="388"/>
      <c r="F69" s="385"/>
      <c r="G69" s="388"/>
      <c r="H69" s="385"/>
      <c r="I69" s="388"/>
      <c r="J69" s="385"/>
      <c r="K69" s="388"/>
      <c r="L69" s="385"/>
      <c r="M69" s="388"/>
      <c r="N69" s="385"/>
      <c r="O69" s="388"/>
      <c r="P69" s="385"/>
      <c r="Q69" s="388"/>
      <c r="R69" s="385"/>
      <c r="S69" s="388"/>
      <c r="T69" s="385"/>
      <c r="U69" s="388"/>
      <c r="V69" s="399"/>
      <c r="W69" s="388"/>
      <c r="X69" s="385"/>
      <c r="Y69" s="388"/>
      <c r="Z69" s="385"/>
      <c r="AA69" s="388"/>
      <c r="AB69" s="399"/>
      <c r="AC69" s="388"/>
      <c r="AD69" s="400"/>
      <c r="AE69" s="389"/>
    </row>
    <row r="131" spans="2:31" ht="29.25" customHeight="1">
      <c r="B131" s="2504"/>
      <c r="C131" s="2504"/>
      <c r="D131" s="2504"/>
      <c r="E131" s="2504"/>
      <c r="F131" s="2504"/>
      <c r="G131" s="2504"/>
      <c r="H131" s="2504"/>
      <c r="I131" s="2504"/>
      <c r="J131" s="2504"/>
      <c r="K131" s="2504"/>
      <c r="L131" s="2504"/>
      <c r="M131" s="2504"/>
      <c r="N131" s="2504"/>
      <c r="O131" s="2504"/>
      <c r="P131" s="2504"/>
      <c r="Q131" s="2504"/>
      <c r="R131" s="2504"/>
      <c r="S131" s="2504"/>
      <c r="T131" s="2504"/>
      <c r="U131" s="2504"/>
      <c r="V131" s="2504"/>
      <c r="W131" s="2504"/>
      <c r="X131" s="2504"/>
      <c r="Y131" s="2504"/>
      <c r="Z131" s="2504"/>
      <c r="AA131" s="2504"/>
      <c r="AB131" s="2504"/>
      <c r="AC131" s="2504"/>
      <c r="AD131" s="2504"/>
      <c r="AE131" s="2504"/>
    </row>
  </sheetData>
  <customSheetViews>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 right="0" top="0" bottom="0" header="0" footer="0"/>
      <pageSetup paperSize="8" firstPageNumber="12" fitToWidth="0" orientation="portrait" r:id="rId1"/>
      <headerFooter alignWithMargins="0">
        <oddHeader xml:space="preserve">&amp;L&amp;"ＭＳ Ｐゴシック,太字"&amp;16ⅲ　目的別歳出内訳
（平成30年度）&amp;"ＭＳ Ｐゴシック,標準"&amp;11
</oddHeader>
      </headerFooter>
    </customSheetView>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 right="0" top="0" bottom="0" header="0" footer="0"/>
      <pageSetup paperSize="9" scale="80" firstPageNumber="12" fitToWidth="0" orientation="portrait" useFirstPageNumber="1" r:id="rId2"/>
      <headerFooter alignWithMargins="0"/>
    </customSheetView>
  </customSheetViews>
  <mergeCells count="19">
    <mergeCell ref="Z131:AE131"/>
    <mergeCell ref="N1:O2"/>
    <mergeCell ref="P1:Q2"/>
    <mergeCell ref="B1:C2"/>
    <mergeCell ref="D1:E2"/>
    <mergeCell ref="F1:G2"/>
    <mergeCell ref="H1:I2"/>
    <mergeCell ref="J1:K2"/>
    <mergeCell ref="L1:M2"/>
    <mergeCell ref="Z1:AA2"/>
    <mergeCell ref="AB1:AC2"/>
    <mergeCell ref="AD1:AE2"/>
    <mergeCell ref="R1:S2"/>
    <mergeCell ref="T1:U2"/>
    <mergeCell ref="V1:W2"/>
    <mergeCell ref="X1:Y2"/>
    <mergeCell ref="B131:I131"/>
    <mergeCell ref="J131:Q131"/>
    <mergeCell ref="R131:Y131"/>
  </mergeCells>
  <phoneticPr fontId="2"/>
  <dataValidations count="1">
    <dataValidation imeMode="disabled" allowBlank="1" showInputMessage="1" showErrorMessage="1" sqref="B7:CX7 B5:AE6 B8:AE66"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Ｐゴシック,太字"&amp;16&amp;K01+000ⅲ　目的別歳出内訳
（令和５年度）&amp;"ＭＳ Ｐゴシック,標準"&amp;11
</oddHeader>
  </headerFooter>
  <colBreaks count="3" manualBreakCount="3">
    <brk id="9" max="68" man="1"/>
    <brk id="17" max="68" man="1"/>
    <brk id="25" max="68"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1"/>
  <sheetViews>
    <sheetView showGridLines="0" view="pageBreakPreview" zoomScale="80" zoomScaleNormal="70" zoomScaleSheetLayoutView="80" workbookViewId="0">
      <pane ySplit="4" topLeftCell="A48" activePane="bottomLeft" state="frozen"/>
      <selection activeCell="F55" sqref="F55"/>
      <selection pane="bottomLeft" sqref="A1:XFD4"/>
    </sheetView>
  </sheetViews>
  <sheetFormatPr defaultRowHeight="13.2"/>
  <cols>
    <col min="1" max="1" width="12.777343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5" customWidth="1"/>
    <col min="9" max="9" width="7.44140625" customWidth="1"/>
    <col min="10" max="10" width="15" customWidth="1"/>
    <col min="11" max="11" width="7.44140625" customWidth="1"/>
    <col min="12" max="12" width="16.21875" customWidth="1"/>
    <col min="13" max="13" width="7.44140625" customWidth="1"/>
    <col min="14" max="14" width="10.5546875" customWidth="1"/>
    <col min="15" max="15" width="7.44140625" customWidth="1"/>
    <col min="16" max="16" width="10.5546875" customWidth="1"/>
    <col min="17" max="17" width="7.44140625" customWidth="1"/>
    <col min="18" max="18" width="10.5546875" customWidth="1"/>
    <col min="19" max="19" width="7.44140625" customWidth="1"/>
    <col min="20" max="20" width="10.5546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22.21875" customWidth="1"/>
    <col min="29" max="29" width="7.44140625" customWidth="1"/>
  </cols>
  <sheetData>
    <row r="1" spans="1:29" ht="17.25" customHeight="1">
      <c r="A1" s="32" t="s">
        <v>326</v>
      </c>
      <c r="B1" s="2364" t="s">
        <v>571</v>
      </c>
      <c r="C1" s="2364"/>
      <c r="D1" s="2364"/>
      <c r="E1" s="2378"/>
      <c r="F1" s="2363" t="s">
        <v>572</v>
      </c>
      <c r="G1" s="2642"/>
      <c r="H1" s="2377" t="s">
        <v>573</v>
      </c>
      <c r="I1" s="2364"/>
      <c r="J1" s="2364"/>
      <c r="K1" s="2440"/>
      <c r="L1" s="2477" t="s">
        <v>574</v>
      </c>
      <c r="M1" s="2642"/>
      <c r="N1" s="2434" t="s">
        <v>575</v>
      </c>
      <c r="O1" s="2642"/>
      <c r="P1" s="2434" t="s">
        <v>576</v>
      </c>
      <c r="Q1" s="2642"/>
      <c r="R1" s="2434" t="s">
        <v>577</v>
      </c>
      <c r="S1" s="2642"/>
      <c r="T1" s="2434" t="s">
        <v>578</v>
      </c>
      <c r="U1" s="2642"/>
      <c r="V1" s="2434" t="s">
        <v>579</v>
      </c>
      <c r="W1" s="2435"/>
      <c r="X1" s="348"/>
      <c r="Y1" s="348"/>
      <c r="Z1" s="348"/>
      <c r="AA1" s="348"/>
      <c r="AB1" s="2734" t="s">
        <v>580</v>
      </c>
      <c r="AC1" s="2435"/>
    </row>
    <row r="2" spans="1:29" ht="17.25" customHeight="1">
      <c r="A2" s="39"/>
      <c r="B2" s="2740" t="s">
        <v>581</v>
      </c>
      <c r="C2" s="2461"/>
      <c r="D2" s="2423" t="s">
        <v>582</v>
      </c>
      <c r="E2" s="2461"/>
      <c r="F2" s="2738"/>
      <c r="G2" s="2644"/>
      <c r="H2" s="2419" t="s">
        <v>583</v>
      </c>
      <c r="I2" s="2740"/>
      <c r="J2" s="2419" t="s">
        <v>584</v>
      </c>
      <c r="K2" s="2741"/>
      <c r="L2" s="2739"/>
      <c r="M2" s="2644"/>
      <c r="N2" s="2643"/>
      <c r="O2" s="2644"/>
      <c r="P2" s="2643"/>
      <c r="Q2" s="2644"/>
      <c r="R2" s="2643"/>
      <c r="S2" s="2644"/>
      <c r="T2" s="2643"/>
      <c r="U2" s="2644"/>
      <c r="V2" s="2645"/>
      <c r="W2" s="2742"/>
      <c r="X2" s="2737" t="s">
        <v>585</v>
      </c>
      <c r="Y2" s="2737"/>
      <c r="Z2" s="2419" t="s">
        <v>586</v>
      </c>
      <c r="AA2" s="2737"/>
      <c r="AB2" s="2735"/>
      <c r="AC2" s="2736"/>
    </row>
    <row r="3" spans="1:29" ht="17.25" customHeight="1">
      <c r="A3" s="2300"/>
      <c r="B3" s="42"/>
      <c r="C3" s="24" t="s">
        <v>550</v>
      </c>
      <c r="D3" s="8"/>
      <c r="E3" s="24" t="s">
        <v>550</v>
      </c>
      <c r="F3" s="4"/>
      <c r="G3" s="24" t="s">
        <v>550</v>
      </c>
      <c r="H3" s="1224"/>
      <c r="I3" s="24" t="s">
        <v>550</v>
      </c>
      <c r="J3" s="9"/>
      <c r="K3" s="25" t="s">
        <v>550</v>
      </c>
      <c r="L3" s="11"/>
      <c r="M3" s="24" t="s">
        <v>550</v>
      </c>
      <c r="N3" s="4"/>
      <c r="O3" s="24" t="s">
        <v>550</v>
      </c>
      <c r="P3" s="4"/>
      <c r="Q3" s="24" t="s">
        <v>550</v>
      </c>
      <c r="R3" s="4"/>
      <c r="S3" s="24" t="s">
        <v>550</v>
      </c>
      <c r="T3" s="1224"/>
      <c r="U3" s="24" t="s">
        <v>550</v>
      </c>
      <c r="V3" s="1224"/>
      <c r="W3" s="25" t="s">
        <v>550</v>
      </c>
      <c r="X3" s="4"/>
      <c r="Y3" s="24" t="s">
        <v>550</v>
      </c>
      <c r="Z3" s="4"/>
      <c r="AA3" s="24" t="s">
        <v>550</v>
      </c>
      <c r="AB3" s="19"/>
      <c r="AC3" s="25" t="s">
        <v>550</v>
      </c>
    </row>
    <row r="4" spans="1:29" ht="17.25" customHeight="1">
      <c r="A4" s="41" t="s">
        <v>349</v>
      </c>
      <c r="B4" s="40" t="s">
        <v>518</v>
      </c>
      <c r="C4" s="37" t="s">
        <v>130</v>
      </c>
      <c r="D4" s="37" t="s">
        <v>518</v>
      </c>
      <c r="E4" s="37" t="s">
        <v>130</v>
      </c>
      <c r="F4" s="37" t="s">
        <v>518</v>
      </c>
      <c r="G4" s="40" t="s">
        <v>130</v>
      </c>
      <c r="H4" s="37" t="s">
        <v>518</v>
      </c>
      <c r="I4" s="40" t="s">
        <v>130</v>
      </c>
      <c r="J4" s="37" t="s">
        <v>518</v>
      </c>
      <c r="K4" s="38" t="s">
        <v>130</v>
      </c>
      <c r="L4" s="43" t="s">
        <v>518</v>
      </c>
      <c r="M4" s="37" t="s">
        <v>130</v>
      </c>
      <c r="N4" s="37" t="s">
        <v>518</v>
      </c>
      <c r="O4" s="37" t="s">
        <v>130</v>
      </c>
      <c r="P4" s="37" t="s">
        <v>518</v>
      </c>
      <c r="Q4" s="37" t="s">
        <v>130</v>
      </c>
      <c r="R4" s="37" t="s">
        <v>518</v>
      </c>
      <c r="S4" s="37" t="s">
        <v>130</v>
      </c>
      <c r="T4" s="37" t="s">
        <v>518</v>
      </c>
      <c r="U4" s="37" t="s">
        <v>130</v>
      </c>
      <c r="V4" s="37" t="s">
        <v>518</v>
      </c>
      <c r="W4" s="38" t="s">
        <v>130</v>
      </c>
      <c r="X4" s="40" t="s">
        <v>518</v>
      </c>
      <c r="Y4" s="37" t="s">
        <v>130</v>
      </c>
      <c r="Z4" s="37" t="s">
        <v>518</v>
      </c>
      <c r="AA4" s="37" t="s">
        <v>130</v>
      </c>
      <c r="AB4" s="51" t="s">
        <v>518</v>
      </c>
      <c r="AC4" s="38" t="s">
        <v>130</v>
      </c>
    </row>
    <row r="5" spans="1:29" ht="15.75" customHeight="1">
      <c r="A5" s="218" t="s">
        <v>140</v>
      </c>
      <c r="B5" s="139">
        <v>11373004</v>
      </c>
      <c r="C5" s="1438">
        <v>35.1</v>
      </c>
      <c r="D5" s="1439">
        <v>2104966</v>
      </c>
      <c r="E5" s="1438">
        <v>6.5</v>
      </c>
      <c r="F5" s="1439">
        <v>12999723</v>
      </c>
      <c r="G5" s="130">
        <v>40.200000000000003</v>
      </c>
      <c r="H5" s="1439">
        <v>629235</v>
      </c>
      <c r="I5" s="130">
        <v>1.9</v>
      </c>
      <c r="J5" s="1439">
        <v>56428</v>
      </c>
      <c r="K5" s="163">
        <v>0.2</v>
      </c>
      <c r="L5" s="127">
        <v>2467344</v>
      </c>
      <c r="M5" s="1440">
        <v>7.6</v>
      </c>
      <c r="N5" s="138" t="s">
        <v>203</v>
      </c>
      <c r="O5" s="1439" t="s">
        <v>203</v>
      </c>
      <c r="P5" s="1439" t="s">
        <v>203</v>
      </c>
      <c r="Q5" s="1438" t="s">
        <v>203</v>
      </c>
      <c r="R5" s="1440" t="s">
        <v>203</v>
      </c>
      <c r="S5" s="1438" t="s">
        <v>203</v>
      </c>
      <c r="T5" s="1439" t="s">
        <v>203</v>
      </c>
      <c r="U5" s="1438" t="s">
        <v>203</v>
      </c>
      <c r="V5" s="1439">
        <v>2737264</v>
      </c>
      <c r="W5" s="1450">
        <v>8.5</v>
      </c>
      <c r="X5" s="139">
        <v>2478247</v>
      </c>
      <c r="Y5" s="1438">
        <v>7.7</v>
      </c>
      <c r="Z5" s="1439" t="s">
        <v>203</v>
      </c>
      <c r="AA5" s="1438" t="s">
        <v>203</v>
      </c>
      <c r="AB5" s="167">
        <v>32367964</v>
      </c>
      <c r="AC5" s="1450">
        <v>100</v>
      </c>
    </row>
    <row r="6" spans="1:29" ht="15.75" customHeight="1">
      <c r="A6" s="1308" t="s">
        <v>141</v>
      </c>
      <c r="B6" s="408">
        <v>14970670</v>
      </c>
      <c r="C6" s="1328">
        <v>36.699999999999996</v>
      </c>
      <c r="D6" s="1320">
        <v>2640137</v>
      </c>
      <c r="E6" s="1321">
        <f>ROUND((D6/$AB$6)*100,1)</f>
        <v>6.5</v>
      </c>
      <c r="F6" s="1320">
        <v>14842285</v>
      </c>
      <c r="G6" s="1321">
        <f>ROUND((F6/$AB$6)*100,1)</f>
        <v>36.4</v>
      </c>
      <c r="H6" s="1320">
        <v>803315</v>
      </c>
      <c r="I6" s="1321">
        <f>ROUND((H6/$AB$6)*100,1)</f>
        <v>2</v>
      </c>
      <c r="J6" s="1320">
        <v>55630</v>
      </c>
      <c r="K6" s="1322">
        <f>ROUND((J6/$AB$6)*100,1)</f>
        <v>0.1</v>
      </c>
      <c r="L6" s="407">
        <v>3034776</v>
      </c>
      <c r="M6" s="1328">
        <v>7.5</v>
      </c>
      <c r="N6" s="1320" t="s">
        <v>307</v>
      </c>
      <c r="O6" s="1320" t="s">
        <v>307</v>
      </c>
      <c r="P6" s="1320" t="s">
        <v>307</v>
      </c>
      <c r="Q6" s="1321" t="s">
        <v>307</v>
      </c>
      <c r="R6" s="1327" t="s">
        <v>307</v>
      </c>
      <c r="S6" s="1321" t="s">
        <v>307</v>
      </c>
      <c r="T6" s="1320" t="s">
        <v>307</v>
      </c>
      <c r="U6" s="1321" t="s">
        <v>307</v>
      </c>
      <c r="V6" s="1320">
        <v>4384469</v>
      </c>
      <c r="W6" s="1322">
        <f>ROUND((V6/$AB$6)*100,1)</f>
        <v>10.8</v>
      </c>
      <c r="X6" s="408">
        <v>2958132</v>
      </c>
      <c r="Y6" s="1321">
        <f>ROUND((X6/$AB$6)*100,1)</f>
        <v>7.3</v>
      </c>
      <c r="Z6" s="1320">
        <v>1382984</v>
      </c>
      <c r="AA6" s="1321">
        <f>ROUND((Z6/$AB$6)*100,1)</f>
        <v>3.4</v>
      </c>
      <c r="AB6" s="506">
        <v>40731282</v>
      </c>
      <c r="AC6" s="1322">
        <f>W6+M6+K6+I6+G6+E6+C6</f>
        <v>100</v>
      </c>
    </row>
    <row r="7" spans="1:29" ht="15.75" customHeight="1">
      <c r="A7" s="218" t="s">
        <v>142</v>
      </c>
      <c r="B7" s="525">
        <v>12460326</v>
      </c>
      <c r="C7" s="524">
        <v>36.200000000000003</v>
      </c>
      <c r="D7" s="523">
        <v>2545112</v>
      </c>
      <c r="E7" s="524">
        <v>7.4</v>
      </c>
      <c r="F7" s="523">
        <v>16280485</v>
      </c>
      <c r="G7" s="533">
        <v>47.3</v>
      </c>
      <c r="H7" s="523">
        <v>803999</v>
      </c>
      <c r="I7" s="533">
        <v>2.2999999999999998</v>
      </c>
      <c r="J7" s="523">
        <v>68215</v>
      </c>
      <c r="K7" s="1237">
        <v>0.2</v>
      </c>
      <c r="L7" s="479">
        <v>2252619</v>
      </c>
      <c r="M7" s="524">
        <v>6.5</v>
      </c>
      <c r="N7" s="523" t="s">
        <v>307</v>
      </c>
      <c r="O7" s="524" t="s">
        <v>307</v>
      </c>
      <c r="P7" s="523" t="s">
        <v>307</v>
      </c>
      <c r="Q7" s="524" t="s">
        <v>307</v>
      </c>
      <c r="R7" s="523" t="s">
        <v>307</v>
      </c>
      <c r="S7" s="524" t="s">
        <v>307</v>
      </c>
      <c r="T7" s="523">
        <v>304</v>
      </c>
      <c r="U7" s="524">
        <v>0</v>
      </c>
      <c r="V7" s="523">
        <v>46810</v>
      </c>
      <c r="W7" s="1237">
        <v>0.1</v>
      </c>
      <c r="X7" s="525" t="s">
        <v>307</v>
      </c>
      <c r="Y7" s="524" t="s">
        <v>307</v>
      </c>
      <c r="Z7" s="523">
        <v>83</v>
      </c>
      <c r="AA7" s="524">
        <v>0</v>
      </c>
      <c r="AB7" s="534">
        <v>34457870</v>
      </c>
      <c r="AC7" s="1237">
        <v>100</v>
      </c>
    </row>
    <row r="8" spans="1:29" ht="15.75" customHeight="1">
      <c r="A8" s="283" t="s">
        <v>143</v>
      </c>
      <c r="B8" s="100">
        <v>10689468</v>
      </c>
      <c r="C8" s="1339">
        <v>34.799999999999997</v>
      </c>
      <c r="D8" s="1342">
        <v>1921821</v>
      </c>
      <c r="E8" s="1339">
        <v>6.3</v>
      </c>
      <c r="F8" s="1342">
        <v>15377187</v>
      </c>
      <c r="G8" s="1339">
        <v>50.1</v>
      </c>
      <c r="H8" s="1342">
        <v>660909</v>
      </c>
      <c r="I8" s="1339">
        <v>2.1</v>
      </c>
      <c r="J8" s="1342">
        <v>47435</v>
      </c>
      <c r="K8" s="1341">
        <v>0.2</v>
      </c>
      <c r="L8" s="98">
        <v>1982562</v>
      </c>
      <c r="M8" s="1339">
        <v>6.5</v>
      </c>
      <c r="N8" s="1342" t="s">
        <v>307</v>
      </c>
      <c r="O8" s="1339" t="s">
        <v>307</v>
      </c>
      <c r="P8" s="1342" t="s">
        <v>307</v>
      </c>
      <c r="Q8" s="1339" t="s">
        <v>307</v>
      </c>
      <c r="R8" s="1342" t="s">
        <v>307</v>
      </c>
      <c r="S8" s="1339" t="s">
        <v>307</v>
      </c>
      <c r="T8" s="1342">
        <v>5734</v>
      </c>
      <c r="U8" s="1339">
        <v>0</v>
      </c>
      <c r="V8" s="1342" t="s">
        <v>307</v>
      </c>
      <c r="W8" s="1341" t="s">
        <v>307</v>
      </c>
      <c r="X8" s="100" t="s">
        <v>307</v>
      </c>
      <c r="Y8" s="1339" t="s">
        <v>307</v>
      </c>
      <c r="Z8" s="1342" t="s">
        <v>307</v>
      </c>
      <c r="AA8" s="1340" t="s">
        <v>307</v>
      </c>
      <c r="AB8" s="105">
        <v>30685116</v>
      </c>
      <c r="AC8" s="1341">
        <v>99.999999999999986</v>
      </c>
    </row>
    <row r="9" spans="1:29" ht="15.75" customHeight="1">
      <c r="A9" s="218" t="s">
        <v>144</v>
      </c>
      <c r="B9" s="222">
        <v>16577664</v>
      </c>
      <c r="C9" s="1469">
        <f>B9/AB9*100</f>
        <v>38.905151458116158</v>
      </c>
      <c r="D9" s="1472">
        <v>3097369</v>
      </c>
      <c r="E9" s="1469">
        <f>D9/AB9*100</f>
        <v>7.2690344107996019</v>
      </c>
      <c r="F9" s="1472">
        <f>17598172+218946</f>
        <v>17817118</v>
      </c>
      <c r="G9" s="219">
        <v>41.9</v>
      </c>
      <c r="H9" s="1472">
        <v>726518</v>
      </c>
      <c r="I9" s="219">
        <f>H9/AB9*100</f>
        <v>1.7050226634493033</v>
      </c>
      <c r="J9" s="1472">
        <v>55504</v>
      </c>
      <c r="K9" s="1471">
        <f>J9/AB9*100</f>
        <v>0.13025909600600416</v>
      </c>
      <c r="L9" s="215">
        <v>2061868</v>
      </c>
      <c r="M9" s="1469">
        <f>L9/AB9*100</f>
        <v>4.8388775901503998</v>
      </c>
      <c r="N9" s="1472">
        <v>0</v>
      </c>
      <c r="O9" s="1469">
        <v>0</v>
      </c>
      <c r="P9" s="1472">
        <v>0</v>
      </c>
      <c r="Q9" s="1469">
        <v>0</v>
      </c>
      <c r="R9" s="1660">
        <v>0</v>
      </c>
      <c r="S9" s="1469">
        <v>0</v>
      </c>
      <c r="T9" s="1472">
        <v>0</v>
      </c>
      <c r="U9" s="1469">
        <v>0</v>
      </c>
      <c r="V9" s="1472">
        <f>X9+54446</f>
        <v>2274420</v>
      </c>
      <c r="W9" s="1471">
        <f>V9/AB9*100</f>
        <v>5.3377034652993656</v>
      </c>
      <c r="X9" s="222">
        <v>2219974</v>
      </c>
      <c r="Y9" s="1469">
        <f>X9/AB9*100</f>
        <v>5.2099273277031042</v>
      </c>
      <c r="Z9" s="1472">
        <v>0</v>
      </c>
      <c r="AA9" s="1470">
        <v>0</v>
      </c>
      <c r="AB9" s="233">
        <v>42610460</v>
      </c>
      <c r="AC9" s="1471">
        <v>100</v>
      </c>
    </row>
    <row r="10" spans="1:29" ht="15.75" customHeight="1">
      <c r="A10" s="283" t="s">
        <v>145</v>
      </c>
      <c r="B10" s="100">
        <v>15699113</v>
      </c>
      <c r="C10" s="1339">
        <v>36.200000000000003</v>
      </c>
      <c r="D10" s="1342">
        <v>3410636</v>
      </c>
      <c r="E10" s="1339">
        <v>7.9</v>
      </c>
      <c r="F10" s="1342">
        <v>19494889</v>
      </c>
      <c r="G10" s="106">
        <v>45</v>
      </c>
      <c r="H10" s="1342">
        <v>851149</v>
      </c>
      <c r="I10" s="106">
        <v>2</v>
      </c>
      <c r="J10" s="1342">
        <v>84093</v>
      </c>
      <c r="K10" s="106">
        <v>0.2</v>
      </c>
      <c r="L10" s="98">
        <v>2208937</v>
      </c>
      <c r="M10" s="1339">
        <v>5.0999999999999996</v>
      </c>
      <c r="N10" s="1342" t="s">
        <v>203</v>
      </c>
      <c r="O10" s="1343" t="s">
        <v>203</v>
      </c>
      <c r="P10" s="1342" t="s">
        <v>203</v>
      </c>
      <c r="Q10" s="1339" t="s">
        <v>203</v>
      </c>
      <c r="R10" s="1344" t="s">
        <v>203</v>
      </c>
      <c r="S10" s="1343" t="s">
        <v>203</v>
      </c>
      <c r="T10" s="1342">
        <v>4395</v>
      </c>
      <c r="U10" s="1339">
        <v>0</v>
      </c>
      <c r="V10" s="1342">
        <v>1576115</v>
      </c>
      <c r="W10" s="1341">
        <v>3.6</v>
      </c>
      <c r="X10" s="100" t="s">
        <v>203</v>
      </c>
      <c r="Y10" s="1343" t="s">
        <v>203</v>
      </c>
      <c r="Z10" s="1342">
        <v>1532979</v>
      </c>
      <c r="AA10" s="1340">
        <v>3.5</v>
      </c>
      <c r="AB10" s="105">
        <v>43329327</v>
      </c>
      <c r="AC10" s="1341">
        <v>100</v>
      </c>
    </row>
    <row r="11" spans="1:29" ht="15.75" customHeight="1">
      <c r="A11" s="218" t="s">
        <v>146</v>
      </c>
      <c r="B11" s="222">
        <v>14108548</v>
      </c>
      <c r="C11" s="1469">
        <v>38.1</v>
      </c>
      <c r="D11" s="1472">
        <v>2588433</v>
      </c>
      <c r="E11" s="1469">
        <v>6.8999999999999995</v>
      </c>
      <c r="F11" s="1472">
        <v>15341716</v>
      </c>
      <c r="G11" s="219">
        <v>41.4</v>
      </c>
      <c r="H11" s="1472">
        <v>717114</v>
      </c>
      <c r="I11" s="219">
        <v>1.9</v>
      </c>
      <c r="J11" s="1472">
        <v>55448</v>
      </c>
      <c r="K11" s="1471">
        <v>0.2</v>
      </c>
      <c r="L11" s="215">
        <v>1516551</v>
      </c>
      <c r="M11" s="1469">
        <v>4.0999999999999996</v>
      </c>
      <c r="N11" s="1472" t="s">
        <v>307</v>
      </c>
      <c r="O11" s="1469" t="s">
        <v>307</v>
      </c>
      <c r="P11" s="1472" t="s">
        <v>307</v>
      </c>
      <c r="Q11" s="1469" t="s">
        <v>307</v>
      </c>
      <c r="R11" s="1470" t="s">
        <v>307</v>
      </c>
      <c r="S11" s="1469" t="s">
        <v>307</v>
      </c>
      <c r="T11" s="1472" t="s">
        <v>307</v>
      </c>
      <c r="U11" s="1469" t="s">
        <v>307</v>
      </c>
      <c r="V11" s="1472">
        <v>2740488</v>
      </c>
      <c r="W11" s="1471">
        <v>7.4</v>
      </c>
      <c r="X11" s="222">
        <v>2693964</v>
      </c>
      <c r="Y11" s="1469">
        <v>7.2</v>
      </c>
      <c r="Z11" s="1472" t="s">
        <v>307</v>
      </c>
      <c r="AA11" s="1470" t="s">
        <v>307</v>
      </c>
      <c r="AB11" s="233">
        <v>37068298</v>
      </c>
      <c r="AC11" s="1471">
        <v>99.999999999999986</v>
      </c>
    </row>
    <row r="12" spans="1:29" ht="15.75" customHeight="1">
      <c r="A12" s="283" t="s">
        <v>147</v>
      </c>
      <c r="B12" s="516">
        <v>15371279</v>
      </c>
      <c r="C12" s="1580">
        <v>37.799999999999997</v>
      </c>
      <c r="D12" s="1377">
        <v>2198828</v>
      </c>
      <c r="E12" s="1580">
        <v>5.4</v>
      </c>
      <c r="F12" s="1377">
        <v>17168895</v>
      </c>
      <c r="G12" s="122">
        <v>42.3</v>
      </c>
      <c r="H12" s="1377">
        <v>855985</v>
      </c>
      <c r="I12" s="122">
        <v>2.1</v>
      </c>
      <c r="J12" s="1377">
        <v>56680</v>
      </c>
      <c r="K12" s="1582">
        <v>0.1</v>
      </c>
      <c r="L12" s="460">
        <v>2047066</v>
      </c>
      <c r="M12" s="1580" t="s">
        <v>708</v>
      </c>
      <c r="N12" s="1529" t="s">
        <v>203</v>
      </c>
      <c r="O12" s="1580" t="s">
        <v>203</v>
      </c>
      <c r="P12" s="1529" t="s">
        <v>203</v>
      </c>
      <c r="Q12" s="1580" t="s">
        <v>203</v>
      </c>
      <c r="R12" s="1581" t="s">
        <v>203</v>
      </c>
      <c r="S12" s="1580" t="s">
        <v>203</v>
      </c>
      <c r="T12" s="1529" t="s">
        <v>203</v>
      </c>
      <c r="U12" s="1580" t="s">
        <v>203</v>
      </c>
      <c r="V12" s="1529">
        <v>2946212</v>
      </c>
      <c r="W12" s="1582">
        <v>7.3</v>
      </c>
      <c r="X12" s="516">
        <v>2850931</v>
      </c>
      <c r="Y12" s="1580" t="s">
        <v>709</v>
      </c>
      <c r="Z12" s="1377" t="s">
        <v>203</v>
      </c>
      <c r="AA12" s="1507" t="s">
        <v>203</v>
      </c>
      <c r="AB12" s="1583">
        <v>40644945</v>
      </c>
      <c r="AC12" s="1582" t="s">
        <v>710</v>
      </c>
    </row>
    <row r="13" spans="1:29" ht="15.75" customHeight="1">
      <c r="A13" s="218" t="s">
        <v>148</v>
      </c>
      <c r="B13" s="222">
        <v>17936394</v>
      </c>
      <c r="C13" s="1469">
        <v>34.299999999999997</v>
      </c>
      <c r="D13" s="1472">
        <v>3432316</v>
      </c>
      <c r="E13" s="1469">
        <v>6.6</v>
      </c>
      <c r="F13" s="1472">
        <v>21051137</v>
      </c>
      <c r="G13" s="219">
        <v>40.299999999999997</v>
      </c>
      <c r="H13" s="1472">
        <v>924753</v>
      </c>
      <c r="I13" s="219">
        <v>1.8</v>
      </c>
      <c r="J13" s="1472">
        <v>54300</v>
      </c>
      <c r="K13" s="1471">
        <v>0.1</v>
      </c>
      <c r="L13" s="215">
        <v>3011525</v>
      </c>
      <c r="M13" s="1469">
        <v>5.7</v>
      </c>
      <c r="N13" s="1472" t="s">
        <v>203</v>
      </c>
      <c r="O13" s="1469" t="s">
        <v>203</v>
      </c>
      <c r="P13" s="1472" t="s">
        <v>203</v>
      </c>
      <c r="Q13" s="1469" t="s">
        <v>203</v>
      </c>
      <c r="R13" s="1590" t="s">
        <v>203</v>
      </c>
      <c r="S13" s="1469" t="s">
        <v>203</v>
      </c>
      <c r="T13" s="1472" t="s">
        <v>203</v>
      </c>
      <c r="U13" s="1469" t="s">
        <v>203</v>
      </c>
      <c r="V13" s="1472">
        <v>5848922</v>
      </c>
      <c r="W13" s="1471">
        <v>11.2</v>
      </c>
      <c r="X13" s="222">
        <v>3749920</v>
      </c>
      <c r="Y13" s="1469">
        <v>7.2</v>
      </c>
      <c r="Z13" s="1472">
        <v>2047389</v>
      </c>
      <c r="AA13" s="1470">
        <v>3.9</v>
      </c>
      <c r="AB13" s="233">
        <v>52259347</v>
      </c>
      <c r="AC13" s="1471">
        <v>100</v>
      </c>
    </row>
    <row r="14" spans="1:29" ht="15.75" customHeight="1">
      <c r="A14" s="283" t="s">
        <v>149</v>
      </c>
      <c r="B14" s="100">
        <v>16502687</v>
      </c>
      <c r="C14" s="97">
        <v>31.8</v>
      </c>
      <c r="D14" s="99">
        <v>3371577</v>
      </c>
      <c r="E14" s="97">
        <v>6.5</v>
      </c>
      <c r="F14" s="99">
        <v>22000903</v>
      </c>
      <c r="G14" s="106">
        <v>42.4</v>
      </c>
      <c r="H14" s="99">
        <v>36045</v>
      </c>
      <c r="I14" s="106">
        <v>0.1</v>
      </c>
      <c r="J14" s="99">
        <v>981290</v>
      </c>
      <c r="K14" s="1231">
        <v>1.9</v>
      </c>
      <c r="L14" s="98">
        <v>2947086</v>
      </c>
      <c r="M14" s="97">
        <v>5.7</v>
      </c>
      <c r="N14" s="99" t="s">
        <v>307</v>
      </c>
      <c r="O14" s="97" t="s">
        <v>307</v>
      </c>
      <c r="P14" s="99" t="s">
        <v>307</v>
      </c>
      <c r="Q14" s="97" t="s">
        <v>307</v>
      </c>
      <c r="R14" s="1251" t="s">
        <v>307</v>
      </c>
      <c r="S14" s="97" t="s">
        <v>307</v>
      </c>
      <c r="T14" s="99">
        <v>1</v>
      </c>
      <c r="U14" s="97">
        <v>0</v>
      </c>
      <c r="V14" s="99">
        <v>6013931</v>
      </c>
      <c r="W14" s="1231">
        <v>11.6</v>
      </c>
      <c r="X14" s="100">
        <v>3463556</v>
      </c>
      <c r="Y14" s="97">
        <v>6.7</v>
      </c>
      <c r="Z14" s="99">
        <v>2470200</v>
      </c>
      <c r="AA14" s="1251">
        <v>4.8</v>
      </c>
      <c r="AB14" s="105">
        <v>51853520</v>
      </c>
      <c r="AC14" s="1231">
        <v>100</v>
      </c>
    </row>
    <row r="15" spans="1:29" ht="15.75" customHeight="1">
      <c r="A15" s="1637" t="s">
        <v>713</v>
      </c>
      <c r="B15" s="1663">
        <v>17227593</v>
      </c>
      <c r="C15" s="1652">
        <v>40.799999999999997</v>
      </c>
      <c r="D15" s="1664">
        <v>3611842</v>
      </c>
      <c r="E15" s="1653">
        <v>8.6</v>
      </c>
      <c r="F15" s="1657">
        <v>16776129</v>
      </c>
      <c r="G15" s="1658">
        <v>39.700000000000003</v>
      </c>
      <c r="H15" s="1657">
        <v>734528</v>
      </c>
      <c r="I15" s="1658">
        <v>1.8</v>
      </c>
      <c r="J15" s="1657">
        <v>31536</v>
      </c>
      <c r="K15" s="1656">
        <v>0</v>
      </c>
      <c r="L15" s="1659">
        <v>2128783</v>
      </c>
      <c r="M15" s="1653">
        <v>5.0999999999999996</v>
      </c>
      <c r="N15" s="1657">
        <v>0</v>
      </c>
      <c r="O15" s="1653">
        <v>0</v>
      </c>
      <c r="P15" s="1657">
        <v>0</v>
      </c>
      <c r="Q15" s="1653">
        <v>0</v>
      </c>
      <c r="R15" s="1660">
        <v>0</v>
      </c>
      <c r="S15" s="1653">
        <v>0</v>
      </c>
      <c r="T15" s="1657">
        <v>0</v>
      </c>
      <c r="U15" s="1653">
        <v>0</v>
      </c>
      <c r="V15" s="1657">
        <v>1699245</v>
      </c>
      <c r="W15" s="1656">
        <v>4</v>
      </c>
      <c r="X15" s="1661">
        <v>1689971</v>
      </c>
      <c r="Y15" s="1653">
        <v>4</v>
      </c>
      <c r="Z15" s="1657">
        <v>0</v>
      </c>
      <c r="AA15" s="1654">
        <v>0</v>
      </c>
      <c r="AB15" s="2093">
        <v>42209656</v>
      </c>
      <c r="AC15" s="1656">
        <v>100</v>
      </c>
    </row>
    <row r="16" spans="1:29" ht="15.75" customHeight="1">
      <c r="A16" s="283" t="s">
        <v>151</v>
      </c>
      <c r="B16" s="100">
        <v>35196901</v>
      </c>
      <c r="C16" s="97">
        <v>37.200000000000003</v>
      </c>
      <c r="D16" s="99">
        <v>7786785</v>
      </c>
      <c r="E16" s="97">
        <v>8.1999999999999993</v>
      </c>
      <c r="F16" s="99">
        <v>37294728</v>
      </c>
      <c r="G16" s="106">
        <v>39.4</v>
      </c>
      <c r="H16" s="99">
        <v>1311052</v>
      </c>
      <c r="I16" s="106">
        <v>1.4</v>
      </c>
      <c r="J16" s="99">
        <v>61610</v>
      </c>
      <c r="K16" s="1231">
        <v>0</v>
      </c>
      <c r="L16" s="98">
        <v>3921808</v>
      </c>
      <c r="M16" s="97">
        <v>4.0999999999999996</v>
      </c>
      <c r="N16" s="99" t="s">
        <v>307</v>
      </c>
      <c r="O16" s="203" t="s">
        <v>307</v>
      </c>
      <c r="P16" s="99" t="s">
        <v>307</v>
      </c>
      <c r="Q16" s="97" t="s">
        <v>307</v>
      </c>
      <c r="R16" s="1252" t="s">
        <v>307</v>
      </c>
      <c r="S16" s="203" t="s">
        <v>307</v>
      </c>
      <c r="T16" s="99">
        <v>12</v>
      </c>
      <c r="U16" s="97">
        <v>0</v>
      </c>
      <c r="V16" s="99">
        <v>9167194</v>
      </c>
      <c r="W16" s="1231">
        <v>9.6999999999999993</v>
      </c>
      <c r="X16" s="100">
        <v>5535760</v>
      </c>
      <c r="Y16" s="203">
        <v>5.9</v>
      </c>
      <c r="Z16" s="99">
        <v>3600148</v>
      </c>
      <c r="AA16" s="97">
        <v>3.8</v>
      </c>
      <c r="AB16" s="105">
        <v>94740090</v>
      </c>
      <c r="AC16" s="1231">
        <v>100</v>
      </c>
    </row>
    <row r="17" spans="1:29" ht="15.75" customHeight="1">
      <c r="A17" s="218" t="s">
        <v>152</v>
      </c>
      <c r="B17" s="525">
        <v>20001546</v>
      </c>
      <c r="C17" s="524">
        <v>36.5</v>
      </c>
      <c r="D17" s="523">
        <v>3929726</v>
      </c>
      <c r="E17" s="524">
        <v>7.2</v>
      </c>
      <c r="F17" s="523">
        <v>22886369</v>
      </c>
      <c r="G17" s="533">
        <v>41.8</v>
      </c>
      <c r="H17" s="523">
        <v>1039648</v>
      </c>
      <c r="I17" s="533">
        <v>1.9</v>
      </c>
      <c r="J17" s="523">
        <v>60288</v>
      </c>
      <c r="K17" s="1237">
        <v>0.1</v>
      </c>
      <c r="L17" s="479">
        <v>2353057</v>
      </c>
      <c r="M17" s="524">
        <v>4.3</v>
      </c>
      <c r="N17" s="523" t="s">
        <v>307</v>
      </c>
      <c r="O17" s="524" t="s">
        <v>307</v>
      </c>
      <c r="P17" s="523">
        <v>0</v>
      </c>
      <c r="Q17" s="524">
        <v>0</v>
      </c>
      <c r="R17" s="523" t="s">
        <v>307</v>
      </c>
      <c r="S17" s="524" t="s">
        <v>307</v>
      </c>
      <c r="T17" s="523" t="s">
        <v>307</v>
      </c>
      <c r="U17" s="524" t="s">
        <v>307</v>
      </c>
      <c r="V17" s="523">
        <v>4506249</v>
      </c>
      <c r="W17" s="1237">
        <v>8.1999999999999993</v>
      </c>
      <c r="X17" s="525">
        <v>2188777</v>
      </c>
      <c r="Y17" s="524">
        <v>4</v>
      </c>
      <c r="Z17" s="523">
        <v>2249550</v>
      </c>
      <c r="AA17" s="524">
        <v>4.0999999999999996</v>
      </c>
      <c r="AB17" s="534">
        <v>54776883</v>
      </c>
      <c r="AC17" s="1237">
        <v>100</v>
      </c>
    </row>
    <row r="18" spans="1:29" ht="15.75" customHeight="1">
      <c r="A18" s="283" t="s">
        <v>153</v>
      </c>
      <c r="B18" s="77">
        <v>22935293</v>
      </c>
      <c r="C18" s="71">
        <v>35.1</v>
      </c>
      <c r="D18" s="76">
        <v>6370626</v>
      </c>
      <c r="E18" s="71">
        <v>9.8000000000000007</v>
      </c>
      <c r="F18" s="76">
        <v>26542100</v>
      </c>
      <c r="G18" s="122">
        <v>40.6</v>
      </c>
      <c r="H18" s="76">
        <v>1100476</v>
      </c>
      <c r="I18" s="122">
        <v>1.7</v>
      </c>
      <c r="J18" s="76">
        <v>61922</v>
      </c>
      <c r="K18" s="1233">
        <v>0.1</v>
      </c>
      <c r="L18" s="72">
        <v>2562756</v>
      </c>
      <c r="M18" s="71">
        <v>3.9</v>
      </c>
      <c r="N18" s="76" t="s">
        <v>307</v>
      </c>
      <c r="O18" s="76" t="s">
        <v>307</v>
      </c>
      <c r="P18" s="76" t="s">
        <v>307</v>
      </c>
      <c r="Q18" s="71" t="s">
        <v>307</v>
      </c>
      <c r="R18" s="76" t="s">
        <v>307</v>
      </c>
      <c r="S18" s="71" t="s">
        <v>307</v>
      </c>
      <c r="T18" s="76" t="s">
        <v>307</v>
      </c>
      <c r="U18" s="71" t="s">
        <v>307</v>
      </c>
      <c r="V18" s="76">
        <v>5739034</v>
      </c>
      <c r="W18" s="1233">
        <v>8.8000000000000007</v>
      </c>
      <c r="X18" s="77">
        <v>3092880</v>
      </c>
      <c r="Y18" s="71">
        <v>4.7</v>
      </c>
      <c r="Z18" s="76">
        <v>2616387</v>
      </c>
      <c r="AA18" s="71">
        <v>4</v>
      </c>
      <c r="AB18" s="180">
        <v>65312207</v>
      </c>
      <c r="AC18" s="1233">
        <v>100</v>
      </c>
    </row>
    <row r="19" spans="1:29" ht="15.75" customHeight="1">
      <c r="A19" s="218" t="s">
        <v>154</v>
      </c>
      <c r="B19" s="222">
        <v>22643133</v>
      </c>
      <c r="C19" s="1455">
        <v>38.6</v>
      </c>
      <c r="D19" s="1472">
        <v>3441964</v>
      </c>
      <c r="E19" s="1455">
        <v>5.9</v>
      </c>
      <c r="F19" s="1472">
        <v>23589331</v>
      </c>
      <c r="G19" s="428">
        <v>40.200000000000003</v>
      </c>
      <c r="H19" s="1472">
        <v>703201</v>
      </c>
      <c r="I19" s="428">
        <v>1.2</v>
      </c>
      <c r="J19" s="1472">
        <v>40187</v>
      </c>
      <c r="K19" s="1402">
        <v>0.1</v>
      </c>
      <c r="L19" s="215">
        <v>2256701</v>
      </c>
      <c r="M19" s="1455">
        <v>3.8</v>
      </c>
      <c r="N19" s="1472">
        <v>0</v>
      </c>
      <c r="O19" s="1455">
        <v>0</v>
      </c>
      <c r="P19" s="1472">
        <v>0</v>
      </c>
      <c r="Q19" s="1455">
        <v>0</v>
      </c>
      <c r="R19" s="1590">
        <v>0</v>
      </c>
      <c r="S19" s="1455">
        <v>0</v>
      </c>
      <c r="T19" s="1472">
        <v>0</v>
      </c>
      <c r="U19" s="1455">
        <v>0</v>
      </c>
      <c r="V19" s="1472">
        <v>6004350</v>
      </c>
      <c r="W19" s="1402">
        <v>10.199999999999999</v>
      </c>
      <c r="X19" s="222">
        <v>4291385</v>
      </c>
      <c r="Y19" s="1455">
        <v>7.3</v>
      </c>
      <c r="Z19" s="1472">
        <v>1712325</v>
      </c>
      <c r="AA19" s="1455">
        <v>2.9</v>
      </c>
      <c r="AB19" s="233">
        <v>58678867</v>
      </c>
      <c r="AC19" s="1402">
        <v>100</v>
      </c>
    </row>
    <row r="20" spans="1:29" ht="15.75" customHeight="1">
      <c r="A20" s="283" t="s">
        <v>220</v>
      </c>
      <c r="B20" s="77">
        <v>42643044</v>
      </c>
      <c r="C20" s="1580">
        <v>41.7</v>
      </c>
      <c r="D20" s="1529">
        <v>4393416</v>
      </c>
      <c r="E20" s="1580">
        <v>4.3</v>
      </c>
      <c r="F20" s="1529">
        <v>39575979</v>
      </c>
      <c r="G20" s="122">
        <v>38.6</v>
      </c>
      <c r="H20" s="1529">
        <v>719951</v>
      </c>
      <c r="I20" s="122">
        <v>0.7</v>
      </c>
      <c r="J20" s="1529">
        <v>48422</v>
      </c>
      <c r="K20" s="1582">
        <v>0</v>
      </c>
      <c r="L20" s="72">
        <v>4541948</v>
      </c>
      <c r="M20" s="1580">
        <v>4.4000000000000004</v>
      </c>
      <c r="N20" s="1529" t="s">
        <v>307</v>
      </c>
      <c r="O20" s="1580" t="s">
        <v>307</v>
      </c>
      <c r="P20" s="1529" t="s">
        <v>307</v>
      </c>
      <c r="Q20" s="1580" t="s">
        <v>307</v>
      </c>
      <c r="R20" s="1530" t="s">
        <v>307</v>
      </c>
      <c r="S20" s="1580" t="s">
        <v>307</v>
      </c>
      <c r="T20" s="1529" t="s">
        <v>307</v>
      </c>
      <c r="U20" s="1580" t="s">
        <v>307</v>
      </c>
      <c r="V20" s="1529">
        <v>10617831</v>
      </c>
      <c r="W20" s="1582">
        <v>10.3</v>
      </c>
      <c r="X20" s="77">
        <v>9237772</v>
      </c>
      <c r="Y20" s="1580">
        <v>9</v>
      </c>
      <c r="Z20" s="1529">
        <v>1380059</v>
      </c>
      <c r="AA20" s="1580">
        <v>1.3</v>
      </c>
      <c r="AB20" s="180">
        <v>102540591</v>
      </c>
      <c r="AC20" s="1582">
        <v>100</v>
      </c>
    </row>
    <row r="21" spans="1:29" ht="15.75" customHeight="1">
      <c r="A21" s="218" t="s">
        <v>156</v>
      </c>
      <c r="B21" s="139">
        <v>23064343</v>
      </c>
      <c r="C21" s="1438">
        <v>44.6</v>
      </c>
      <c r="D21" s="1439">
        <v>2862987</v>
      </c>
      <c r="E21" s="1438">
        <v>5.5</v>
      </c>
      <c r="F21" s="1439">
        <v>19471866</v>
      </c>
      <c r="G21" s="130">
        <v>37.6</v>
      </c>
      <c r="H21" s="1439">
        <v>497346</v>
      </c>
      <c r="I21" s="130">
        <v>1</v>
      </c>
      <c r="J21" s="1439">
        <v>34463</v>
      </c>
      <c r="K21" s="1450">
        <v>0</v>
      </c>
      <c r="L21" s="129">
        <v>2521474</v>
      </c>
      <c r="M21" s="1438">
        <v>4.9000000000000004</v>
      </c>
      <c r="N21" s="1439" t="s">
        <v>307</v>
      </c>
      <c r="O21" s="1439" t="s">
        <v>307</v>
      </c>
      <c r="P21" s="1439" t="s">
        <v>307</v>
      </c>
      <c r="Q21" s="1438" t="s">
        <v>307</v>
      </c>
      <c r="R21" s="1440" t="s">
        <v>307</v>
      </c>
      <c r="S21" s="1438" t="s">
        <v>307</v>
      </c>
      <c r="T21" s="1439" t="s">
        <v>307</v>
      </c>
      <c r="U21" s="1438" t="s">
        <v>307</v>
      </c>
      <c r="V21" s="1439">
        <v>3314037</v>
      </c>
      <c r="W21" s="1450">
        <v>6.4</v>
      </c>
      <c r="X21" s="139">
        <v>2507537</v>
      </c>
      <c r="Y21" s="1438">
        <v>4.8</v>
      </c>
      <c r="Z21" s="1439">
        <v>806500</v>
      </c>
      <c r="AA21" s="1438">
        <v>1.6</v>
      </c>
      <c r="AB21" s="167">
        <v>51766516</v>
      </c>
      <c r="AC21" s="1450">
        <v>100</v>
      </c>
    </row>
    <row r="22" spans="1:29" ht="15.75" customHeight="1">
      <c r="A22" s="283" t="s">
        <v>157</v>
      </c>
      <c r="B22" s="77">
        <v>47886308</v>
      </c>
      <c r="C22" s="1747">
        <v>44.5</v>
      </c>
      <c r="D22" s="1751">
        <v>4891652</v>
      </c>
      <c r="E22" s="1747">
        <v>4.5</v>
      </c>
      <c r="F22" s="1751">
        <v>39520630</v>
      </c>
      <c r="G22" s="122">
        <v>36.799999999999997</v>
      </c>
      <c r="H22" s="1751">
        <v>684393</v>
      </c>
      <c r="I22" s="122">
        <v>0.6</v>
      </c>
      <c r="J22" s="1751">
        <v>42299</v>
      </c>
      <c r="K22" s="1752">
        <v>0.1</v>
      </c>
      <c r="L22" s="72">
        <v>3961438</v>
      </c>
      <c r="M22" s="1747">
        <v>3.7</v>
      </c>
      <c r="N22" s="1751">
        <v>0</v>
      </c>
      <c r="O22" s="1747">
        <v>0</v>
      </c>
      <c r="P22" s="1751">
        <v>0</v>
      </c>
      <c r="Q22" s="1747">
        <v>0</v>
      </c>
      <c r="R22" s="1753">
        <v>0</v>
      </c>
      <c r="S22" s="1747">
        <v>0</v>
      </c>
      <c r="T22" s="1751">
        <v>0</v>
      </c>
      <c r="U22" s="1747">
        <v>0</v>
      </c>
      <c r="V22" s="1751">
        <v>10489099</v>
      </c>
      <c r="W22" s="1752">
        <v>9.8000000000000007</v>
      </c>
      <c r="X22" s="77">
        <v>8269005</v>
      </c>
      <c r="Y22" s="1747">
        <v>7.7</v>
      </c>
      <c r="Z22" s="1754">
        <v>2216806</v>
      </c>
      <c r="AA22" s="1749">
        <v>2.1</v>
      </c>
      <c r="AB22" s="105">
        <v>107475819</v>
      </c>
      <c r="AC22" s="1752">
        <v>100</v>
      </c>
    </row>
    <row r="23" spans="1:29" ht="15.75" customHeight="1">
      <c r="A23" s="218" t="s">
        <v>158</v>
      </c>
      <c r="B23" s="139">
        <v>31069565</v>
      </c>
      <c r="C23" s="1804">
        <v>43.1</v>
      </c>
      <c r="D23" s="1807">
        <v>3524097</v>
      </c>
      <c r="E23" s="1804">
        <v>4.9000000000000004</v>
      </c>
      <c r="F23" s="1807">
        <v>26884390</v>
      </c>
      <c r="G23" s="130">
        <v>37.299999999999997</v>
      </c>
      <c r="H23" s="1807">
        <v>622010</v>
      </c>
      <c r="I23" s="130">
        <v>0.9</v>
      </c>
      <c r="J23" s="1807">
        <v>34951</v>
      </c>
      <c r="K23" s="1806">
        <v>0</v>
      </c>
      <c r="L23" s="129">
        <v>2769384</v>
      </c>
      <c r="M23" s="1804">
        <v>3.8</v>
      </c>
      <c r="N23" s="1808" t="s">
        <v>724</v>
      </c>
      <c r="O23" s="1808" t="s">
        <v>724</v>
      </c>
      <c r="P23" s="1808" t="s">
        <v>724</v>
      </c>
      <c r="Q23" s="1808" t="s">
        <v>724</v>
      </c>
      <c r="R23" s="1808" t="s">
        <v>724</v>
      </c>
      <c r="S23" s="1808" t="s">
        <v>724</v>
      </c>
      <c r="T23" s="1808" t="s">
        <v>724</v>
      </c>
      <c r="U23" s="1808" t="s">
        <v>724</v>
      </c>
      <c r="V23" s="1807">
        <v>7193916</v>
      </c>
      <c r="W23" s="1806">
        <v>10</v>
      </c>
      <c r="X23" s="139">
        <v>5628375</v>
      </c>
      <c r="Y23" s="1804">
        <v>7.8</v>
      </c>
      <c r="Z23" s="1807">
        <v>1565541</v>
      </c>
      <c r="AA23" s="1804">
        <v>2.2000000000000002</v>
      </c>
      <c r="AB23" s="167">
        <v>72098313</v>
      </c>
      <c r="AC23" s="1806">
        <v>100</v>
      </c>
    </row>
    <row r="24" spans="1:29" ht="15.75" customHeight="1">
      <c r="A24" s="283" t="s">
        <v>159</v>
      </c>
      <c r="B24" s="100">
        <v>37781467</v>
      </c>
      <c r="C24" s="1339">
        <v>39.700000000000003</v>
      </c>
      <c r="D24" s="1342">
        <v>6496109</v>
      </c>
      <c r="E24" s="1339">
        <v>6.8</v>
      </c>
      <c r="F24" s="1342">
        <v>36918764</v>
      </c>
      <c r="G24" s="106">
        <v>38.799999999999997</v>
      </c>
      <c r="H24" s="1529">
        <v>848510</v>
      </c>
      <c r="I24" s="122">
        <v>0.9</v>
      </c>
      <c r="J24" s="1529">
        <v>57885</v>
      </c>
      <c r="K24" s="1582">
        <v>0.1</v>
      </c>
      <c r="L24" s="98">
        <v>3633143</v>
      </c>
      <c r="M24" s="1339">
        <v>3.8</v>
      </c>
      <c r="N24" s="1342" t="s">
        <v>203</v>
      </c>
      <c r="O24" s="1342" t="s">
        <v>203</v>
      </c>
      <c r="P24" s="1342" t="s">
        <v>203</v>
      </c>
      <c r="Q24" s="1339" t="s">
        <v>203</v>
      </c>
      <c r="R24" s="1340" t="s">
        <v>203</v>
      </c>
      <c r="S24" s="1339" t="s">
        <v>203</v>
      </c>
      <c r="T24" s="1342" t="s">
        <v>203</v>
      </c>
      <c r="U24" s="1339" t="s">
        <v>203</v>
      </c>
      <c r="V24" s="1342">
        <v>9410040</v>
      </c>
      <c r="W24" s="1341">
        <v>9.9</v>
      </c>
      <c r="X24" s="100">
        <v>7201716</v>
      </c>
      <c r="Y24" s="1339">
        <v>7.6</v>
      </c>
      <c r="Z24" s="1342">
        <v>2208324</v>
      </c>
      <c r="AA24" s="1339">
        <v>2.2999999999999998</v>
      </c>
      <c r="AB24" s="105">
        <v>95145918</v>
      </c>
      <c r="AC24" s="1341">
        <v>100</v>
      </c>
    </row>
    <row r="25" spans="1:29" ht="15.75" customHeight="1">
      <c r="A25" s="218" t="s">
        <v>160</v>
      </c>
      <c r="B25" s="139">
        <v>23498392</v>
      </c>
      <c r="C25" s="1438">
        <v>39.643909893247844</v>
      </c>
      <c r="D25" s="1439">
        <v>2908353</v>
      </c>
      <c r="E25" s="1438">
        <v>4.906654219989055</v>
      </c>
      <c r="F25" s="1439">
        <v>23199821</v>
      </c>
      <c r="G25" s="130">
        <v>39.140193646589907</v>
      </c>
      <c r="H25" s="1439">
        <v>604120</v>
      </c>
      <c r="I25" s="130">
        <v>1.0192050096325267</v>
      </c>
      <c r="J25" s="1439">
        <v>39391</v>
      </c>
      <c r="K25" s="1450">
        <v>6.6456175154662733E-2</v>
      </c>
      <c r="L25" s="129">
        <v>2871377</v>
      </c>
      <c r="M25" s="1438">
        <v>4.8442723679792348</v>
      </c>
      <c r="N25" s="1439" t="s">
        <v>307</v>
      </c>
      <c r="O25" s="1853" t="s">
        <v>307</v>
      </c>
      <c r="P25" s="1854" t="s">
        <v>307</v>
      </c>
      <c r="Q25" s="1853" t="s">
        <v>307</v>
      </c>
      <c r="R25" s="1854" t="s">
        <v>307</v>
      </c>
      <c r="S25" s="1853" t="s">
        <v>307</v>
      </c>
      <c r="T25" s="1854" t="s">
        <v>307</v>
      </c>
      <c r="U25" s="1853" t="s">
        <v>307</v>
      </c>
      <c r="V25" s="1439">
        <v>6152195</v>
      </c>
      <c r="W25" s="1450">
        <v>10.379308687406777</v>
      </c>
      <c r="X25" s="139">
        <v>4559174</v>
      </c>
      <c r="Y25" s="1438">
        <v>7.6917383642097024</v>
      </c>
      <c r="Z25" s="1439">
        <v>1590557</v>
      </c>
      <c r="AA25" s="1438">
        <v>2.6834133326261047</v>
      </c>
      <c r="AB25" s="167">
        <v>59273649</v>
      </c>
      <c r="AC25" s="1450">
        <v>100</v>
      </c>
    </row>
    <row r="26" spans="1:29" ht="15.75" customHeight="1">
      <c r="A26" s="283" t="s">
        <v>161</v>
      </c>
      <c r="B26" s="100">
        <v>25570537</v>
      </c>
      <c r="C26" s="97">
        <v>33.4</v>
      </c>
      <c r="D26" s="99">
        <v>6930138</v>
      </c>
      <c r="E26" s="97">
        <v>9</v>
      </c>
      <c r="F26" s="99">
        <v>32016888</v>
      </c>
      <c r="G26" s="106">
        <v>41.7</v>
      </c>
      <c r="H26" s="99">
        <v>1260551</v>
      </c>
      <c r="I26" s="106">
        <v>1.6</v>
      </c>
      <c r="J26" s="99">
        <v>79697</v>
      </c>
      <c r="K26" s="1231">
        <v>0.1</v>
      </c>
      <c r="L26" s="98">
        <v>2843170</v>
      </c>
      <c r="M26" s="97">
        <v>3.7</v>
      </c>
      <c r="N26" s="99" t="s">
        <v>307</v>
      </c>
      <c r="O26" s="99" t="s">
        <v>307</v>
      </c>
      <c r="P26" s="99" t="s">
        <v>307</v>
      </c>
      <c r="Q26" s="97" t="s">
        <v>307</v>
      </c>
      <c r="R26" s="1251" t="s">
        <v>307</v>
      </c>
      <c r="S26" s="97" t="s">
        <v>307</v>
      </c>
      <c r="T26" s="99" t="s">
        <v>307</v>
      </c>
      <c r="U26" s="97" t="s">
        <v>307</v>
      </c>
      <c r="V26" s="99">
        <v>8030648</v>
      </c>
      <c r="W26" s="1231">
        <v>10.5</v>
      </c>
      <c r="X26" s="100">
        <v>4208081</v>
      </c>
      <c r="Y26" s="97">
        <v>5.5</v>
      </c>
      <c r="Z26" s="99">
        <v>3781679</v>
      </c>
      <c r="AA26" s="97">
        <v>4.9000000000000004</v>
      </c>
      <c r="AB26" s="180">
        <v>76731629</v>
      </c>
      <c r="AC26" s="1231">
        <v>100</v>
      </c>
    </row>
    <row r="27" spans="1:29" ht="15.75" customHeight="1">
      <c r="A27" s="218" t="s">
        <v>221</v>
      </c>
      <c r="B27" s="139">
        <v>29326908</v>
      </c>
      <c r="C27" s="1438">
        <v>34.5</v>
      </c>
      <c r="D27" s="1439">
        <v>7665647</v>
      </c>
      <c r="E27" s="1438">
        <v>9</v>
      </c>
      <c r="F27" s="1439">
        <v>32992264</v>
      </c>
      <c r="G27" s="130">
        <v>38.799999999999997</v>
      </c>
      <c r="H27" s="1472">
        <v>1170454</v>
      </c>
      <c r="I27" s="219">
        <v>1.4</v>
      </c>
      <c r="J27" s="1472">
        <v>83199</v>
      </c>
      <c r="K27" s="1471">
        <v>0.1</v>
      </c>
      <c r="L27" s="129">
        <v>3237934</v>
      </c>
      <c r="M27" s="1438">
        <v>3.8</v>
      </c>
      <c r="N27" s="1439">
        <v>0</v>
      </c>
      <c r="O27" s="1438">
        <v>0</v>
      </c>
      <c r="P27" s="1439">
        <v>0</v>
      </c>
      <c r="Q27" s="1438">
        <v>0</v>
      </c>
      <c r="R27" s="1865">
        <v>0</v>
      </c>
      <c r="S27" s="1438">
        <v>0</v>
      </c>
      <c r="T27" s="1439">
        <v>0</v>
      </c>
      <c r="U27" s="1438">
        <v>0</v>
      </c>
      <c r="V27" s="1439">
        <v>10493075</v>
      </c>
      <c r="W27" s="1450">
        <v>12.3</v>
      </c>
      <c r="X27" s="139">
        <v>6723142</v>
      </c>
      <c r="Y27" s="1438">
        <v>7.9</v>
      </c>
      <c r="Z27" s="1439">
        <v>2674978</v>
      </c>
      <c r="AA27" s="1438">
        <v>3.1</v>
      </c>
      <c r="AB27" s="167">
        <v>84969481</v>
      </c>
      <c r="AC27" s="1450">
        <v>99.9</v>
      </c>
    </row>
    <row r="28" spans="1:29" ht="15.75" customHeight="1">
      <c r="A28" s="283" t="s">
        <v>222</v>
      </c>
      <c r="B28" s="77">
        <v>16215393</v>
      </c>
      <c r="C28" s="1580">
        <v>35.700000000000003</v>
      </c>
      <c r="D28" s="1529">
        <v>3735963</v>
      </c>
      <c r="E28" s="1580">
        <v>8.1999999999999993</v>
      </c>
      <c r="F28" s="1529">
        <v>19280192</v>
      </c>
      <c r="G28" s="1580">
        <v>42.5</v>
      </c>
      <c r="H28" s="1529">
        <v>785267</v>
      </c>
      <c r="I28" s="1580">
        <v>1.7</v>
      </c>
      <c r="J28" s="1529">
        <v>52627</v>
      </c>
      <c r="K28" s="1582">
        <v>0.1</v>
      </c>
      <c r="L28" s="72">
        <v>1946515</v>
      </c>
      <c r="M28" s="1580">
        <v>4.3</v>
      </c>
      <c r="N28" s="1377">
        <v>0</v>
      </c>
      <c r="O28" s="1376">
        <v>0</v>
      </c>
      <c r="P28" s="1377">
        <v>0</v>
      </c>
      <c r="Q28" s="1376">
        <v>0</v>
      </c>
      <c r="R28" s="1753">
        <v>0</v>
      </c>
      <c r="S28" s="1376">
        <v>0</v>
      </c>
      <c r="T28" s="1377">
        <v>0</v>
      </c>
      <c r="U28" s="1376">
        <v>0</v>
      </c>
      <c r="V28" s="1529">
        <v>3408135</v>
      </c>
      <c r="W28" s="1582">
        <v>7.5</v>
      </c>
      <c r="X28" s="77">
        <v>3221163</v>
      </c>
      <c r="Y28" s="1580">
        <v>7.3</v>
      </c>
      <c r="Z28" s="1529">
        <v>0</v>
      </c>
      <c r="AA28" s="1580">
        <v>0</v>
      </c>
      <c r="AB28" s="180">
        <v>45424092</v>
      </c>
      <c r="AC28" s="1582">
        <v>100</v>
      </c>
    </row>
    <row r="29" spans="1:29" ht="15.75" customHeight="1">
      <c r="A29" s="218" t="s">
        <v>223</v>
      </c>
      <c r="B29" s="139">
        <v>11361543</v>
      </c>
      <c r="C29" s="125">
        <v>37.9</v>
      </c>
      <c r="D29" s="126">
        <v>2712820</v>
      </c>
      <c r="E29" s="125">
        <v>9.1</v>
      </c>
      <c r="F29" s="126">
        <v>11815118</v>
      </c>
      <c r="G29" s="130">
        <v>39.5</v>
      </c>
      <c r="H29" s="126">
        <v>606545</v>
      </c>
      <c r="I29" s="130">
        <v>2</v>
      </c>
      <c r="J29" s="126">
        <v>33706</v>
      </c>
      <c r="K29" s="1450">
        <v>0.1</v>
      </c>
      <c r="L29" s="129">
        <v>1385157</v>
      </c>
      <c r="M29" s="125">
        <v>4.5999999999999996</v>
      </c>
      <c r="N29" s="136" t="s">
        <v>307</v>
      </c>
      <c r="O29" s="136" t="s">
        <v>307</v>
      </c>
      <c r="P29" s="136" t="s">
        <v>307</v>
      </c>
      <c r="Q29" s="136" t="s">
        <v>307</v>
      </c>
      <c r="R29" s="136" t="s">
        <v>307</v>
      </c>
      <c r="S29" s="136" t="s">
        <v>307</v>
      </c>
      <c r="T29" s="136" t="s">
        <v>307</v>
      </c>
      <c r="U29" s="136" t="s">
        <v>307</v>
      </c>
      <c r="V29" s="126">
        <v>2037028</v>
      </c>
      <c r="W29" s="1450">
        <v>6.8</v>
      </c>
      <c r="X29" s="139">
        <v>1992952</v>
      </c>
      <c r="Y29" s="125">
        <v>6.7</v>
      </c>
      <c r="Z29" s="126" t="s">
        <v>307</v>
      </c>
      <c r="AA29" s="125" t="s">
        <v>307</v>
      </c>
      <c r="AB29" s="167">
        <v>29951917</v>
      </c>
      <c r="AC29" s="1450">
        <v>100</v>
      </c>
    </row>
    <row r="30" spans="1:29" ht="15.75" customHeight="1">
      <c r="A30" s="283" t="s">
        <v>165</v>
      </c>
      <c r="B30" s="77">
        <v>21920189</v>
      </c>
      <c r="C30" s="71">
        <v>36</v>
      </c>
      <c r="D30" s="76">
        <v>5803382</v>
      </c>
      <c r="E30" s="71">
        <v>9.5</v>
      </c>
      <c r="F30" s="76">
        <v>23202355</v>
      </c>
      <c r="G30" s="122">
        <v>38.1</v>
      </c>
      <c r="H30" s="76">
        <v>1248331</v>
      </c>
      <c r="I30" s="122">
        <v>2</v>
      </c>
      <c r="J30" s="76">
        <v>113450</v>
      </c>
      <c r="K30" s="1582">
        <v>0.2</v>
      </c>
      <c r="L30" s="72">
        <v>2410483</v>
      </c>
      <c r="M30" s="71">
        <v>4</v>
      </c>
      <c r="N30" s="76">
        <v>0</v>
      </c>
      <c r="O30" s="71">
        <v>0</v>
      </c>
      <c r="P30" s="76">
        <v>0</v>
      </c>
      <c r="Q30" s="71">
        <v>0</v>
      </c>
      <c r="R30" s="1530">
        <v>0</v>
      </c>
      <c r="S30" s="71">
        <v>0</v>
      </c>
      <c r="T30" s="76">
        <v>0</v>
      </c>
      <c r="U30" s="71">
        <v>0</v>
      </c>
      <c r="V30" s="76">
        <v>6199726</v>
      </c>
      <c r="W30" s="1582">
        <v>10.199999999999999</v>
      </c>
      <c r="X30" s="77">
        <v>3899654</v>
      </c>
      <c r="Y30" s="71">
        <v>6.4</v>
      </c>
      <c r="Z30" s="76">
        <v>2257573</v>
      </c>
      <c r="AA30" s="71">
        <v>3.7</v>
      </c>
      <c r="AB30" s="180">
        <v>60897916</v>
      </c>
      <c r="AC30" s="1582">
        <v>100</v>
      </c>
    </row>
    <row r="31" spans="1:29" ht="15.75" customHeight="1">
      <c r="A31" s="651" t="s">
        <v>166</v>
      </c>
      <c r="B31" s="222">
        <v>14690580</v>
      </c>
      <c r="C31" s="1914">
        <v>38.299999999999997</v>
      </c>
      <c r="D31" s="1917">
        <v>3180274</v>
      </c>
      <c r="E31" s="1914">
        <v>8.3000000000000007</v>
      </c>
      <c r="F31" s="1917">
        <v>16143806</v>
      </c>
      <c r="G31" s="219">
        <v>42.1</v>
      </c>
      <c r="H31" s="1917">
        <v>57882</v>
      </c>
      <c r="I31" s="219">
        <v>0.1</v>
      </c>
      <c r="J31" s="1917">
        <v>791658</v>
      </c>
      <c r="K31" s="1916">
        <v>2.1</v>
      </c>
      <c r="L31" s="215">
        <v>1632615</v>
      </c>
      <c r="M31" s="1914">
        <v>4.3</v>
      </c>
      <c r="N31" s="1917" t="s">
        <v>203</v>
      </c>
      <c r="O31" s="1917" t="s">
        <v>203</v>
      </c>
      <c r="P31" s="1917" t="s">
        <v>203</v>
      </c>
      <c r="Q31" s="1914" t="s">
        <v>203</v>
      </c>
      <c r="R31" s="1915" t="s">
        <v>203</v>
      </c>
      <c r="S31" s="1914" t="s">
        <v>203</v>
      </c>
      <c r="T31" s="1917" t="s">
        <v>203</v>
      </c>
      <c r="U31" s="1914" t="s">
        <v>203</v>
      </c>
      <c r="V31" s="1917">
        <v>1820736</v>
      </c>
      <c r="W31" s="1916">
        <v>4.8</v>
      </c>
      <c r="X31" s="222">
        <v>1722164</v>
      </c>
      <c r="Y31" s="1914">
        <v>4.5</v>
      </c>
      <c r="Z31" s="1917" t="s">
        <v>203</v>
      </c>
      <c r="AA31" s="1914" t="s">
        <v>203</v>
      </c>
      <c r="AB31" s="233">
        <v>38317551</v>
      </c>
      <c r="AC31" s="1916">
        <v>100</v>
      </c>
    </row>
    <row r="32" spans="1:29" ht="15.75" customHeight="1">
      <c r="A32" s="283" t="s">
        <v>167</v>
      </c>
      <c r="B32" s="77">
        <v>25388163</v>
      </c>
      <c r="C32" s="71">
        <v>38.1</v>
      </c>
      <c r="D32" s="76">
        <v>3587543</v>
      </c>
      <c r="E32" s="71">
        <v>5.4</v>
      </c>
      <c r="F32" s="76">
        <v>26576787</v>
      </c>
      <c r="G32" s="71">
        <v>39.9</v>
      </c>
      <c r="H32" s="76">
        <v>1001554</v>
      </c>
      <c r="I32" s="71">
        <v>1.5</v>
      </c>
      <c r="J32" s="76">
        <v>55000</v>
      </c>
      <c r="K32" s="71">
        <v>0.1</v>
      </c>
      <c r="L32" s="72">
        <v>2694578</v>
      </c>
      <c r="M32" s="71">
        <v>4.0999999999999996</v>
      </c>
      <c r="N32" s="339" t="s">
        <v>203</v>
      </c>
      <c r="O32" s="339" t="s">
        <v>203</v>
      </c>
      <c r="P32" s="339" t="s">
        <v>203</v>
      </c>
      <c r="Q32" s="339" t="s">
        <v>203</v>
      </c>
      <c r="R32" s="339" t="s">
        <v>203</v>
      </c>
      <c r="S32" s="339" t="s">
        <v>203</v>
      </c>
      <c r="T32" s="339" t="s">
        <v>203</v>
      </c>
      <c r="U32" s="339" t="s">
        <v>203</v>
      </c>
      <c r="V32" s="76">
        <v>7257557</v>
      </c>
      <c r="W32" s="71">
        <v>10.9</v>
      </c>
      <c r="X32" s="77">
        <v>5652217</v>
      </c>
      <c r="Y32" s="71">
        <v>8.5</v>
      </c>
      <c r="Z32" s="76">
        <v>1567307</v>
      </c>
      <c r="AA32" s="71">
        <v>2.4</v>
      </c>
      <c r="AB32" s="180">
        <v>66561182</v>
      </c>
      <c r="AC32" s="1582">
        <v>100</v>
      </c>
    </row>
    <row r="33" spans="1:31" ht="15.75" customHeight="1">
      <c r="A33" s="218" t="s">
        <v>168</v>
      </c>
      <c r="B33" s="222">
        <v>23600891</v>
      </c>
      <c r="C33" s="214">
        <v>35.700000000000003</v>
      </c>
      <c r="D33" s="217">
        <v>3322806</v>
      </c>
      <c r="E33" s="214">
        <v>5</v>
      </c>
      <c r="F33" s="217">
        <v>28667017</v>
      </c>
      <c r="G33" s="219">
        <v>43.3</v>
      </c>
      <c r="H33" s="217">
        <v>1098645</v>
      </c>
      <c r="I33" s="219">
        <v>1.7</v>
      </c>
      <c r="J33" s="217">
        <v>62276</v>
      </c>
      <c r="K33" s="1471">
        <v>0.1</v>
      </c>
      <c r="L33" s="215">
        <v>2561298</v>
      </c>
      <c r="M33" s="214">
        <v>3.9</v>
      </c>
      <c r="N33" s="217" t="s">
        <v>307</v>
      </c>
      <c r="O33" s="217" t="s">
        <v>307</v>
      </c>
      <c r="P33" s="217" t="s">
        <v>307</v>
      </c>
      <c r="Q33" s="214" t="s">
        <v>307</v>
      </c>
      <c r="R33" s="1470" t="s">
        <v>307</v>
      </c>
      <c r="S33" s="214" t="s">
        <v>307</v>
      </c>
      <c r="T33" s="217">
        <v>136</v>
      </c>
      <c r="U33" s="214">
        <v>0</v>
      </c>
      <c r="V33" s="217">
        <v>6829825</v>
      </c>
      <c r="W33" s="1471">
        <v>10.3</v>
      </c>
      <c r="X33" s="222">
        <v>4032721</v>
      </c>
      <c r="Y33" s="214">
        <v>6.1</v>
      </c>
      <c r="Z33" s="217">
        <v>2795870</v>
      </c>
      <c r="AA33" s="214">
        <v>4.2</v>
      </c>
      <c r="AB33" s="233">
        <v>66142894</v>
      </c>
      <c r="AC33" s="1471">
        <v>100</v>
      </c>
    </row>
    <row r="34" spans="1:31" ht="15.75" customHeight="1" collapsed="1">
      <c r="A34" s="283" t="s">
        <v>169</v>
      </c>
      <c r="B34" s="77">
        <v>27117951</v>
      </c>
      <c r="C34" s="71">
        <v>38.1</v>
      </c>
      <c r="D34" s="76">
        <v>3200070</v>
      </c>
      <c r="E34" s="71">
        <v>4.5</v>
      </c>
      <c r="F34" s="76">
        <v>28929646</v>
      </c>
      <c r="G34" s="122">
        <v>40.700000000000003</v>
      </c>
      <c r="H34" s="76">
        <v>993271</v>
      </c>
      <c r="I34" s="122">
        <v>1.4</v>
      </c>
      <c r="J34" s="76">
        <v>61038</v>
      </c>
      <c r="K34" s="1582">
        <v>0.1</v>
      </c>
      <c r="L34" s="72">
        <v>2383882</v>
      </c>
      <c r="M34" s="71">
        <v>3.3</v>
      </c>
      <c r="N34" s="76" t="s">
        <v>307</v>
      </c>
      <c r="O34" s="76" t="s">
        <v>307</v>
      </c>
      <c r="P34" s="76" t="s">
        <v>307</v>
      </c>
      <c r="Q34" s="71" t="s">
        <v>307</v>
      </c>
      <c r="R34" s="1581" t="s">
        <v>307</v>
      </c>
      <c r="S34" s="71" t="s">
        <v>307</v>
      </c>
      <c r="T34" s="76">
        <v>775</v>
      </c>
      <c r="U34" s="71">
        <v>0</v>
      </c>
      <c r="V34" s="76">
        <v>8437493</v>
      </c>
      <c r="W34" s="1582">
        <v>11.9</v>
      </c>
      <c r="X34" s="77">
        <v>5452945</v>
      </c>
      <c r="Y34" s="71">
        <v>7.7</v>
      </c>
      <c r="Z34" s="76">
        <v>2984020</v>
      </c>
      <c r="AA34" s="71">
        <v>4.2</v>
      </c>
      <c r="AB34" s="180">
        <v>71124126</v>
      </c>
      <c r="AC34" s="1582">
        <v>100</v>
      </c>
    </row>
    <row r="35" spans="1:31" ht="15.75" customHeight="1">
      <c r="A35" s="218" t="s">
        <v>587</v>
      </c>
      <c r="B35" s="222">
        <v>22281076</v>
      </c>
      <c r="C35" s="214">
        <v>42</v>
      </c>
      <c r="D35" s="217">
        <v>2266419</v>
      </c>
      <c r="E35" s="214">
        <v>4.3</v>
      </c>
      <c r="F35" s="217">
        <v>20885189</v>
      </c>
      <c r="G35" s="219">
        <v>39.5</v>
      </c>
      <c r="H35" s="217">
        <v>917971</v>
      </c>
      <c r="I35" s="219">
        <v>1.7</v>
      </c>
      <c r="J35" s="217">
        <v>45321</v>
      </c>
      <c r="K35" s="1471">
        <v>0.1</v>
      </c>
      <c r="L35" s="215">
        <v>2285965</v>
      </c>
      <c r="M35" s="214">
        <v>4.3</v>
      </c>
      <c r="N35" s="217" t="s">
        <v>307</v>
      </c>
      <c r="O35" s="217" t="s">
        <v>307</v>
      </c>
      <c r="P35" s="217" t="s">
        <v>307</v>
      </c>
      <c r="Q35" s="214" t="s">
        <v>307</v>
      </c>
      <c r="R35" s="1470" t="s">
        <v>307</v>
      </c>
      <c r="S35" s="214" t="s">
        <v>307</v>
      </c>
      <c r="T35" s="217" t="s">
        <v>307</v>
      </c>
      <c r="U35" s="214" t="s">
        <v>307</v>
      </c>
      <c r="V35" s="217">
        <v>4308377</v>
      </c>
      <c r="W35" s="1471">
        <v>8.1</v>
      </c>
      <c r="X35" s="222">
        <v>3030718</v>
      </c>
      <c r="Y35" s="214">
        <v>5.7</v>
      </c>
      <c r="Z35" s="217">
        <v>1277403</v>
      </c>
      <c r="AA35" s="214">
        <v>2.4</v>
      </c>
      <c r="AB35" s="233">
        <v>52990318</v>
      </c>
      <c r="AC35" s="1471">
        <v>100</v>
      </c>
    </row>
    <row r="36" spans="1:31" ht="15.75" customHeight="1">
      <c r="A36" s="283" t="s">
        <v>171</v>
      </c>
      <c r="B36" s="100">
        <v>32035923</v>
      </c>
      <c r="C36" s="97">
        <v>27.4</v>
      </c>
      <c r="D36" s="99">
        <v>24104749</v>
      </c>
      <c r="E36" s="515">
        <v>20.7</v>
      </c>
      <c r="F36" s="99">
        <v>44464746</v>
      </c>
      <c r="G36" s="106">
        <v>38.1</v>
      </c>
      <c r="H36" s="99">
        <v>1043898</v>
      </c>
      <c r="I36" s="106">
        <v>0.8</v>
      </c>
      <c r="J36" s="99">
        <v>63499</v>
      </c>
      <c r="K36" s="1341">
        <v>0.1</v>
      </c>
      <c r="L36" s="98">
        <v>2978877</v>
      </c>
      <c r="M36" s="97">
        <v>2.6</v>
      </c>
      <c r="N36" s="99" t="s">
        <v>307</v>
      </c>
      <c r="O36" s="99" t="s">
        <v>307</v>
      </c>
      <c r="P36" s="99" t="s">
        <v>307</v>
      </c>
      <c r="Q36" s="97" t="s">
        <v>307</v>
      </c>
      <c r="R36" s="1340" t="s">
        <v>307</v>
      </c>
      <c r="S36" s="97" t="s">
        <v>307</v>
      </c>
      <c r="T36" s="99">
        <v>561</v>
      </c>
      <c r="U36" s="97">
        <v>0</v>
      </c>
      <c r="V36" s="99">
        <v>12125699</v>
      </c>
      <c r="W36" s="1341">
        <v>10.4</v>
      </c>
      <c r="X36" s="100">
        <v>4525145</v>
      </c>
      <c r="Y36" s="97">
        <v>3.9</v>
      </c>
      <c r="Z36" s="99">
        <v>7599616</v>
      </c>
      <c r="AA36" s="97">
        <v>6.5</v>
      </c>
      <c r="AB36" s="105">
        <v>116817952</v>
      </c>
      <c r="AC36" s="1341">
        <v>100.09999999999998</v>
      </c>
    </row>
    <row r="37" spans="1:31" ht="15.75" customHeight="1">
      <c r="A37" s="218" t="s">
        <v>172</v>
      </c>
      <c r="B37" s="139">
        <v>21467372</v>
      </c>
      <c r="C37" s="125">
        <f>B37/$AB$37*100</f>
        <v>40.5916241570038</v>
      </c>
      <c r="D37" s="126">
        <v>3071120</v>
      </c>
      <c r="E37" s="125">
        <f>D37/$AB$37*100</f>
        <v>5.8070335195690239</v>
      </c>
      <c r="F37" s="126">
        <v>20257997</v>
      </c>
      <c r="G37" s="125">
        <f>F37/$AB$37*100</f>
        <v>38.304874970150536</v>
      </c>
      <c r="H37" s="126">
        <v>734578</v>
      </c>
      <c r="I37" s="125">
        <f>H37/$AB$37*100</f>
        <v>1.3889783104333189</v>
      </c>
      <c r="J37" s="126">
        <v>40892</v>
      </c>
      <c r="K37" s="125">
        <f>J37/$AB$37*100</f>
        <v>7.7320721652757468E-2</v>
      </c>
      <c r="L37" s="129">
        <v>1839428</v>
      </c>
      <c r="M37" s="125">
        <f>L37/$AB$37*100</f>
        <v>3.4780861877210301</v>
      </c>
      <c r="N37" s="126" t="s">
        <v>203</v>
      </c>
      <c r="O37" s="126" t="s">
        <v>203</v>
      </c>
      <c r="P37" s="126" t="s">
        <v>203</v>
      </c>
      <c r="Q37" s="125" t="s">
        <v>203</v>
      </c>
      <c r="R37" s="1865" t="s">
        <v>203</v>
      </c>
      <c r="S37" s="125" t="s">
        <v>203</v>
      </c>
      <c r="T37" s="126" t="s">
        <v>203</v>
      </c>
      <c r="U37" s="125" t="s">
        <v>203</v>
      </c>
      <c r="V37" s="126">
        <v>5474824</v>
      </c>
      <c r="W37" s="125">
        <v>10.3</v>
      </c>
      <c r="X37" s="139">
        <v>3926702</v>
      </c>
      <c r="Y37" s="125">
        <f>X37/$AB$37*100</f>
        <v>7.4248124903483816</v>
      </c>
      <c r="Z37" s="126">
        <v>1468935</v>
      </c>
      <c r="AA37" s="125">
        <f>Z37/$AB$37*100</f>
        <v>2.7775387425656191</v>
      </c>
      <c r="AB37" s="167">
        <v>52886211</v>
      </c>
      <c r="AC37" s="1450">
        <v>100</v>
      </c>
    </row>
    <row r="38" spans="1:31" ht="15.75" customHeight="1">
      <c r="A38" s="283" t="s">
        <v>173</v>
      </c>
      <c r="B38" s="100">
        <v>32914594</v>
      </c>
      <c r="C38" s="97">
        <v>44.3</v>
      </c>
      <c r="D38" s="99">
        <v>4466857</v>
      </c>
      <c r="E38" s="97">
        <v>6</v>
      </c>
      <c r="F38" s="99">
        <v>26397404</v>
      </c>
      <c r="G38" s="106">
        <v>35.4</v>
      </c>
      <c r="H38" s="99">
        <v>346628</v>
      </c>
      <c r="I38" s="122">
        <v>0.5</v>
      </c>
      <c r="J38" s="99">
        <v>20702</v>
      </c>
      <c r="K38" s="1582">
        <v>0</v>
      </c>
      <c r="L38" s="98">
        <v>3042672</v>
      </c>
      <c r="M38" s="97">
        <v>4.0999999999999996</v>
      </c>
      <c r="N38" s="76">
        <v>0</v>
      </c>
      <c r="O38" s="97">
        <v>0</v>
      </c>
      <c r="P38" s="99">
        <v>0</v>
      </c>
      <c r="Q38" s="97">
        <v>0</v>
      </c>
      <c r="R38" s="76">
        <v>0</v>
      </c>
      <c r="S38" s="71">
        <v>0</v>
      </c>
      <c r="T38" s="76">
        <v>0</v>
      </c>
      <c r="U38" s="71">
        <v>0</v>
      </c>
      <c r="V38" s="99">
        <v>7192172</v>
      </c>
      <c r="W38" s="1341">
        <v>9.6999999999999993</v>
      </c>
      <c r="X38" s="100">
        <v>6164024</v>
      </c>
      <c r="Y38" s="97">
        <v>8.3000000000000007</v>
      </c>
      <c r="Z38" s="99">
        <v>1028148</v>
      </c>
      <c r="AA38" s="97">
        <v>1.4</v>
      </c>
      <c r="AB38" s="105">
        <v>74381029</v>
      </c>
      <c r="AC38" s="1341">
        <v>100</v>
      </c>
    </row>
    <row r="39" spans="1:31" ht="15.75" customHeight="1">
      <c r="A39" s="218" t="s">
        <v>174</v>
      </c>
      <c r="B39" s="222">
        <v>30452831</v>
      </c>
      <c r="C39" s="214">
        <v>42.4</v>
      </c>
      <c r="D39" s="217">
        <v>4728670</v>
      </c>
      <c r="E39" s="214">
        <v>6.6</v>
      </c>
      <c r="F39" s="217">
        <v>27291139</v>
      </c>
      <c r="G39" s="219">
        <v>38</v>
      </c>
      <c r="H39" s="217">
        <v>298669</v>
      </c>
      <c r="I39" s="219">
        <v>0.4</v>
      </c>
      <c r="J39" s="217">
        <v>18267</v>
      </c>
      <c r="K39" s="1471">
        <v>0</v>
      </c>
      <c r="L39" s="215">
        <v>1834499</v>
      </c>
      <c r="M39" s="214">
        <v>2.6</v>
      </c>
      <c r="N39" s="136" t="s">
        <v>307</v>
      </c>
      <c r="O39" s="136" t="s">
        <v>307</v>
      </c>
      <c r="P39" s="126">
        <v>0</v>
      </c>
      <c r="Q39" s="125">
        <v>0</v>
      </c>
      <c r="R39" s="126">
        <v>0</v>
      </c>
      <c r="S39" s="125">
        <v>0</v>
      </c>
      <c r="T39" s="136" t="s">
        <v>307</v>
      </c>
      <c r="U39" s="136" t="s">
        <v>307</v>
      </c>
      <c r="V39" s="217">
        <v>7163155</v>
      </c>
      <c r="W39" s="1471">
        <v>10</v>
      </c>
      <c r="X39" s="222">
        <v>6082297</v>
      </c>
      <c r="Y39" s="214">
        <v>8.5</v>
      </c>
      <c r="Z39" s="217">
        <v>1062442</v>
      </c>
      <c r="AA39" s="214">
        <v>1.5</v>
      </c>
      <c r="AB39" s="233">
        <v>71787230</v>
      </c>
      <c r="AC39" s="1450">
        <v>100</v>
      </c>
    </row>
    <row r="40" spans="1:31" ht="15.75" customHeight="1">
      <c r="A40" s="283" t="s">
        <v>175</v>
      </c>
      <c r="B40" s="100">
        <v>21557383</v>
      </c>
      <c r="C40" s="71">
        <v>41.287999999999997</v>
      </c>
      <c r="D40" s="76">
        <v>2769526</v>
      </c>
      <c r="E40" s="71">
        <v>5.3040000000000003</v>
      </c>
      <c r="F40" s="76">
        <v>20287260</v>
      </c>
      <c r="G40" s="122">
        <v>38.854999999999997</v>
      </c>
      <c r="H40" s="76">
        <v>454883</v>
      </c>
      <c r="I40" s="122">
        <v>0.872</v>
      </c>
      <c r="J40" s="76">
        <v>24573</v>
      </c>
      <c r="K40" s="1582">
        <v>4.7E-2</v>
      </c>
      <c r="L40" s="98">
        <v>1753575</v>
      </c>
      <c r="M40" s="97">
        <v>3.359</v>
      </c>
      <c r="N40" s="99" t="s">
        <v>307</v>
      </c>
      <c r="O40" s="99" t="s">
        <v>307</v>
      </c>
      <c r="P40" s="99" t="s">
        <v>307</v>
      </c>
      <c r="Q40" s="97" t="s">
        <v>307</v>
      </c>
      <c r="R40" s="1340" t="s">
        <v>307</v>
      </c>
      <c r="S40" s="97" t="s">
        <v>307</v>
      </c>
      <c r="T40" s="99" t="s">
        <v>307</v>
      </c>
      <c r="U40" s="97" t="s">
        <v>307</v>
      </c>
      <c r="V40" s="99">
        <v>5365209</v>
      </c>
      <c r="W40" s="1582">
        <v>10.276</v>
      </c>
      <c r="X40" s="77">
        <v>4170053</v>
      </c>
      <c r="Y40" s="71">
        <v>7.9870000000000001</v>
      </c>
      <c r="Z40" s="99">
        <v>1170821</v>
      </c>
      <c r="AA40" s="97">
        <v>2.242</v>
      </c>
      <c r="AB40" s="105">
        <v>52212409</v>
      </c>
      <c r="AC40" s="1341">
        <v>100</v>
      </c>
    </row>
    <row r="41" spans="1:31" ht="15.75" customHeight="1">
      <c r="A41" s="218" t="s">
        <v>176</v>
      </c>
      <c r="B41" s="139">
        <v>23277462</v>
      </c>
      <c r="C41" s="125">
        <v>40.200000000000003</v>
      </c>
      <c r="D41" s="126">
        <v>3194305</v>
      </c>
      <c r="E41" s="125">
        <v>5.5</v>
      </c>
      <c r="F41" s="126">
        <v>22492534</v>
      </c>
      <c r="G41" s="130">
        <v>38.799999999999997</v>
      </c>
      <c r="H41" s="126">
        <v>608430</v>
      </c>
      <c r="I41" s="130">
        <v>1</v>
      </c>
      <c r="J41" s="126">
        <v>35040</v>
      </c>
      <c r="K41" s="1450">
        <v>0.1</v>
      </c>
      <c r="L41" s="129">
        <v>2100091</v>
      </c>
      <c r="M41" s="125">
        <v>3.6</v>
      </c>
      <c r="N41" s="126">
        <v>0</v>
      </c>
      <c r="O41" s="125">
        <v>0</v>
      </c>
      <c r="P41" s="126">
        <v>0</v>
      </c>
      <c r="Q41" s="125">
        <v>0</v>
      </c>
      <c r="R41" s="126">
        <v>0</v>
      </c>
      <c r="S41" s="1440">
        <v>0</v>
      </c>
      <c r="T41" s="126">
        <v>0</v>
      </c>
      <c r="U41" s="125">
        <v>0</v>
      </c>
      <c r="V41" s="126">
        <v>6307584</v>
      </c>
      <c r="W41" s="1450">
        <v>10.8</v>
      </c>
      <c r="X41" s="139">
        <v>4827211</v>
      </c>
      <c r="Y41" s="125">
        <v>8.3000000000000007</v>
      </c>
      <c r="Z41" s="126">
        <v>1480373</v>
      </c>
      <c r="AA41" s="125">
        <v>2.5</v>
      </c>
      <c r="AB41" s="167">
        <v>58015446</v>
      </c>
      <c r="AC41" s="1450">
        <v>100</v>
      </c>
    </row>
    <row r="42" spans="1:31" ht="15.75" customHeight="1">
      <c r="A42" s="283" t="s">
        <v>224</v>
      </c>
      <c r="B42" s="100">
        <v>14982159</v>
      </c>
      <c r="C42" s="97">
        <v>37</v>
      </c>
      <c r="D42" s="99">
        <v>2778441</v>
      </c>
      <c r="E42" s="97">
        <v>6.8</v>
      </c>
      <c r="F42" s="99">
        <v>16990029</v>
      </c>
      <c r="G42" s="106">
        <v>41.9</v>
      </c>
      <c r="H42" s="99">
        <v>408933</v>
      </c>
      <c r="I42" s="106">
        <v>1</v>
      </c>
      <c r="J42" s="99">
        <v>24864</v>
      </c>
      <c r="K42" s="1341">
        <v>0.1</v>
      </c>
      <c r="L42" s="98">
        <v>1855849</v>
      </c>
      <c r="M42" s="97">
        <v>4.5999999999999996</v>
      </c>
      <c r="N42" s="99" t="s">
        <v>307</v>
      </c>
      <c r="O42" s="97" t="s">
        <v>307</v>
      </c>
      <c r="P42" s="99" t="s">
        <v>307</v>
      </c>
      <c r="Q42" s="97" t="s">
        <v>307</v>
      </c>
      <c r="R42" s="1344" t="s">
        <v>307</v>
      </c>
      <c r="S42" s="97" t="s">
        <v>307</v>
      </c>
      <c r="T42" s="99" t="s">
        <v>307</v>
      </c>
      <c r="U42" s="97" t="s">
        <v>307</v>
      </c>
      <c r="V42" s="99">
        <v>3504762</v>
      </c>
      <c r="W42" s="1341">
        <v>8.6</v>
      </c>
      <c r="X42" s="100">
        <v>3501185</v>
      </c>
      <c r="Y42" s="97">
        <v>8.6</v>
      </c>
      <c r="Z42" s="99" t="s">
        <v>307</v>
      </c>
      <c r="AA42" s="97" t="s">
        <v>307</v>
      </c>
      <c r="AB42" s="105">
        <v>40545037</v>
      </c>
      <c r="AC42" s="1341">
        <v>100</v>
      </c>
    </row>
    <row r="43" spans="1:31" ht="15.75" customHeight="1">
      <c r="A43" s="218" t="s">
        <v>225</v>
      </c>
      <c r="B43" s="139">
        <v>11638814</v>
      </c>
      <c r="C43" s="125">
        <v>39.5</v>
      </c>
      <c r="D43" s="126">
        <v>1576331</v>
      </c>
      <c r="E43" s="125">
        <v>5.4</v>
      </c>
      <c r="F43" s="126">
        <v>11641995</v>
      </c>
      <c r="G43" s="130">
        <v>39.6</v>
      </c>
      <c r="H43" s="126">
        <v>348380</v>
      </c>
      <c r="I43" s="130">
        <v>1.2</v>
      </c>
      <c r="J43" s="126">
        <v>17965</v>
      </c>
      <c r="K43" s="1450">
        <v>0</v>
      </c>
      <c r="L43" s="129">
        <v>1657626</v>
      </c>
      <c r="M43" s="125">
        <v>5.6</v>
      </c>
      <c r="N43" s="126" t="s">
        <v>203</v>
      </c>
      <c r="O43" s="125" t="s">
        <v>203</v>
      </c>
      <c r="P43" s="126" t="s">
        <v>203</v>
      </c>
      <c r="Q43" s="125" t="s">
        <v>203</v>
      </c>
      <c r="R43" s="1865" t="s">
        <v>203</v>
      </c>
      <c r="S43" s="125" t="s">
        <v>203</v>
      </c>
      <c r="T43" s="126" t="s">
        <v>203</v>
      </c>
      <c r="U43" s="125" t="s">
        <v>203</v>
      </c>
      <c r="V43" s="126">
        <v>2558668</v>
      </c>
      <c r="W43" s="1450">
        <v>8.6999999999999993</v>
      </c>
      <c r="X43" s="139">
        <v>2546396</v>
      </c>
      <c r="Y43" s="125">
        <v>8.6999999999999993</v>
      </c>
      <c r="Z43" s="126" t="s">
        <v>203</v>
      </c>
      <c r="AA43" s="125" t="s">
        <v>203</v>
      </c>
      <c r="AB43" s="167">
        <v>29439779</v>
      </c>
      <c r="AC43" s="1450">
        <v>100</v>
      </c>
    </row>
    <row r="44" spans="1:31" ht="15.75" customHeight="1">
      <c r="A44" s="283" t="s">
        <v>179</v>
      </c>
      <c r="B44" s="77">
        <v>26263728</v>
      </c>
      <c r="C44" s="71">
        <v>32.700000000000003</v>
      </c>
      <c r="D44" s="76">
        <v>5537535</v>
      </c>
      <c r="E44" s="71">
        <v>6.9</v>
      </c>
      <c r="F44" s="76">
        <v>33614666</v>
      </c>
      <c r="G44" s="122">
        <v>41.9</v>
      </c>
      <c r="H44" s="76">
        <v>698814</v>
      </c>
      <c r="I44" s="122">
        <v>0.9</v>
      </c>
      <c r="J44" s="76">
        <v>46113</v>
      </c>
      <c r="K44" s="1233">
        <v>0</v>
      </c>
      <c r="L44" s="72">
        <v>4708924</v>
      </c>
      <c r="M44" s="71">
        <v>5.9</v>
      </c>
      <c r="N44" s="99" t="s">
        <v>307</v>
      </c>
      <c r="O44" s="97" t="s">
        <v>307</v>
      </c>
      <c r="P44" s="76" t="s">
        <v>307</v>
      </c>
      <c r="Q44" s="71" t="s">
        <v>307</v>
      </c>
      <c r="R44" s="1252" t="s">
        <v>307</v>
      </c>
      <c r="S44" s="97" t="s">
        <v>307</v>
      </c>
      <c r="T44" s="99" t="s">
        <v>307</v>
      </c>
      <c r="U44" s="97" t="s">
        <v>307</v>
      </c>
      <c r="V44" s="76">
        <v>9398944</v>
      </c>
      <c r="W44" s="1233">
        <v>11.7</v>
      </c>
      <c r="X44" s="77">
        <v>7042468</v>
      </c>
      <c r="Y44" s="71">
        <v>8.8000000000000007</v>
      </c>
      <c r="Z44" s="76">
        <v>2354999</v>
      </c>
      <c r="AA44" s="71">
        <v>2.9</v>
      </c>
      <c r="AB44" s="180">
        <v>80268724</v>
      </c>
      <c r="AC44" s="1233">
        <v>100.00000000000001</v>
      </c>
    </row>
    <row r="45" spans="1:31" ht="15.75" customHeight="1">
      <c r="A45" s="218" t="s">
        <v>180</v>
      </c>
      <c r="B45" s="139">
        <v>30757178</v>
      </c>
      <c r="C45" s="125">
        <v>30.7</v>
      </c>
      <c r="D45" s="126">
        <v>6811403</v>
      </c>
      <c r="E45" s="125">
        <v>6.8</v>
      </c>
      <c r="F45" s="126">
        <v>44975333</v>
      </c>
      <c r="G45" s="130">
        <v>44.9</v>
      </c>
      <c r="H45" s="126">
        <v>1410916</v>
      </c>
      <c r="I45" s="130">
        <v>1.4</v>
      </c>
      <c r="J45" s="126">
        <v>67794</v>
      </c>
      <c r="K45" s="1234">
        <v>0.1</v>
      </c>
      <c r="L45" s="129">
        <v>3999330</v>
      </c>
      <c r="M45" s="125">
        <v>4</v>
      </c>
      <c r="N45" s="126" t="s">
        <v>307</v>
      </c>
      <c r="O45" s="126" t="s">
        <v>307</v>
      </c>
      <c r="P45" s="126" t="s">
        <v>307</v>
      </c>
      <c r="Q45" s="125" t="s">
        <v>307</v>
      </c>
      <c r="R45" s="1248" t="s">
        <v>307</v>
      </c>
      <c r="S45" s="125" t="s">
        <v>307</v>
      </c>
      <c r="T45" s="126" t="s">
        <v>307</v>
      </c>
      <c r="U45" s="125" t="s">
        <v>307</v>
      </c>
      <c r="V45" s="126">
        <v>12162525</v>
      </c>
      <c r="W45" s="1234">
        <v>12.1</v>
      </c>
      <c r="X45" s="139">
        <v>7202648</v>
      </c>
      <c r="Y45" s="125">
        <v>7.2</v>
      </c>
      <c r="Z45" s="126">
        <v>4908332</v>
      </c>
      <c r="AA45" s="125">
        <v>4.9000000000000004</v>
      </c>
      <c r="AB45" s="167">
        <v>100184479</v>
      </c>
      <c r="AC45" s="1234">
        <v>100</v>
      </c>
    </row>
    <row r="46" spans="1:31" ht="15.75" customHeight="1">
      <c r="A46" s="283" t="s">
        <v>181</v>
      </c>
      <c r="B46" s="77">
        <v>26149256</v>
      </c>
      <c r="C46" s="71">
        <v>31.3742953870651</v>
      </c>
      <c r="D46" s="76">
        <v>6404133</v>
      </c>
      <c r="E46" s="71">
        <v>7.6837811538520002</v>
      </c>
      <c r="F46" s="76">
        <v>35637485</v>
      </c>
      <c r="G46" s="122">
        <v>42.758424225993302</v>
      </c>
      <c r="H46" s="76">
        <v>470230</v>
      </c>
      <c r="I46" s="122">
        <v>0.56418947138915199</v>
      </c>
      <c r="J46" s="76">
        <v>29666</v>
      </c>
      <c r="K46" s="1233">
        <v>3.5593741059121199E-2</v>
      </c>
      <c r="L46" s="72">
        <v>3644466</v>
      </c>
      <c r="M46" s="71">
        <v>4.3726885694994699</v>
      </c>
      <c r="N46" s="76">
        <v>0</v>
      </c>
      <c r="O46" s="71">
        <v>0</v>
      </c>
      <c r="P46" s="76">
        <v>0</v>
      </c>
      <c r="Q46" s="71">
        <v>0</v>
      </c>
      <c r="R46" s="1254">
        <v>0</v>
      </c>
      <c r="S46" s="71">
        <v>0</v>
      </c>
      <c r="T46" s="76">
        <v>0</v>
      </c>
      <c r="U46" s="71">
        <v>0</v>
      </c>
      <c r="V46" s="76">
        <v>11010878</v>
      </c>
      <c r="W46" s="1233">
        <v>13.2110274511419</v>
      </c>
      <c r="X46" s="77">
        <v>7459683</v>
      </c>
      <c r="Y46" s="71">
        <v>8.9502469185306008</v>
      </c>
      <c r="Z46" s="76">
        <v>3537251</v>
      </c>
      <c r="AA46" s="71">
        <v>4.2440502984938204</v>
      </c>
      <c r="AB46" s="180">
        <v>83346114</v>
      </c>
      <c r="AC46" s="1233">
        <v>100</v>
      </c>
    </row>
    <row r="47" spans="1:31" ht="15.75" customHeight="1">
      <c r="A47" s="218" t="s">
        <v>226</v>
      </c>
      <c r="B47" s="139">
        <v>17369622</v>
      </c>
      <c r="C47" s="125">
        <v>37.5</v>
      </c>
      <c r="D47" s="126">
        <v>3776151</v>
      </c>
      <c r="E47" s="125">
        <v>8.1</v>
      </c>
      <c r="F47" s="126">
        <v>17706379</v>
      </c>
      <c r="G47" s="130">
        <v>38.200000000000003</v>
      </c>
      <c r="H47" s="126">
        <v>508370</v>
      </c>
      <c r="I47" s="539">
        <v>1.1000000000000001</v>
      </c>
      <c r="J47" s="126">
        <v>25380</v>
      </c>
      <c r="K47" s="1988">
        <v>0.1</v>
      </c>
      <c r="L47" s="129">
        <v>1717237</v>
      </c>
      <c r="M47" s="125">
        <v>3.7</v>
      </c>
      <c r="N47" s="126" t="s">
        <v>307</v>
      </c>
      <c r="O47" s="126" t="s">
        <v>307</v>
      </c>
      <c r="P47" s="126" t="s">
        <v>307</v>
      </c>
      <c r="Q47" s="125" t="s">
        <v>307</v>
      </c>
      <c r="R47" s="1440" t="s">
        <v>307</v>
      </c>
      <c r="S47" s="125" t="s">
        <v>307</v>
      </c>
      <c r="T47" s="126" t="s">
        <v>307</v>
      </c>
      <c r="U47" s="125" t="s">
        <v>307</v>
      </c>
      <c r="V47" s="126">
        <v>5252242</v>
      </c>
      <c r="W47" s="1450">
        <v>11.3</v>
      </c>
      <c r="X47" s="139">
        <v>3585145</v>
      </c>
      <c r="Y47" s="125">
        <v>7.7</v>
      </c>
      <c r="Z47" s="126">
        <v>1666564</v>
      </c>
      <c r="AA47" s="125">
        <v>3.6</v>
      </c>
      <c r="AB47" s="167">
        <v>46355381</v>
      </c>
      <c r="AC47" s="1450">
        <v>100</v>
      </c>
    </row>
    <row r="48" spans="1:31" ht="15.75" customHeight="1">
      <c r="A48" s="283" t="s">
        <v>183</v>
      </c>
      <c r="B48" s="77">
        <v>41211498</v>
      </c>
      <c r="C48" s="71">
        <v>45.4</v>
      </c>
      <c r="D48" s="76">
        <v>3726890</v>
      </c>
      <c r="E48" s="71">
        <v>4.0999999999999996</v>
      </c>
      <c r="F48" s="76">
        <v>33779649</v>
      </c>
      <c r="G48" s="122">
        <v>37.200000000000003</v>
      </c>
      <c r="H48" s="76">
        <v>392800</v>
      </c>
      <c r="I48" s="122">
        <v>0.5</v>
      </c>
      <c r="J48" s="76">
        <v>26130</v>
      </c>
      <c r="K48" s="1582">
        <v>0</v>
      </c>
      <c r="L48" s="72">
        <v>2307966</v>
      </c>
      <c r="M48" s="71">
        <v>2.5</v>
      </c>
      <c r="N48" s="76" t="s">
        <v>203</v>
      </c>
      <c r="O48" s="71" t="s">
        <v>203</v>
      </c>
      <c r="P48" s="76" t="s">
        <v>203</v>
      </c>
      <c r="Q48" s="71" t="s">
        <v>203</v>
      </c>
      <c r="R48" s="1530" t="s">
        <v>203</v>
      </c>
      <c r="S48" s="71" t="s">
        <v>203</v>
      </c>
      <c r="T48" s="76" t="s">
        <v>203</v>
      </c>
      <c r="U48" s="71" t="s">
        <v>203</v>
      </c>
      <c r="V48" s="76">
        <v>9407009</v>
      </c>
      <c r="W48" s="1582">
        <v>10.3</v>
      </c>
      <c r="X48" s="77">
        <v>8032103</v>
      </c>
      <c r="Y48" s="71">
        <v>8.8000000000000007</v>
      </c>
      <c r="Z48" s="76">
        <v>1360472</v>
      </c>
      <c r="AA48" s="71">
        <v>1.5</v>
      </c>
      <c r="AB48" s="180">
        <v>90851942</v>
      </c>
      <c r="AC48" s="1582">
        <v>100</v>
      </c>
      <c r="AD48" s="681"/>
      <c r="AE48" s="366"/>
    </row>
    <row r="49" spans="1:29" ht="15.75" customHeight="1">
      <c r="A49" s="218" t="s">
        <v>184</v>
      </c>
      <c r="B49" s="222">
        <v>22811140</v>
      </c>
      <c r="C49" s="214">
        <v>43.1</v>
      </c>
      <c r="D49" s="217">
        <v>2634166</v>
      </c>
      <c r="E49" s="214">
        <v>5</v>
      </c>
      <c r="F49" s="217">
        <v>20394988</v>
      </c>
      <c r="G49" s="219">
        <v>38.5</v>
      </c>
      <c r="H49" s="217">
        <v>694912</v>
      </c>
      <c r="I49" s="219">
        <v>1.3</v>
      </c>
      <c r="J49" s="217">
        <v>34661</v>
      </c>
      <c r="K49" s="1471">
        <v>0.1</v>
      </c>
      <c r="L49" s="215">
        <v>1828896</v>
      </c>
      <c r="M49" s="214">
        <v>3.5</v>
      </c>
      <c r="N49" s="217" t="s">
        <v>203</v>
      </c>
      <c r="O49" s="217" t="s">
        <v>203</v>
      </c>
      <c r="P49" s="217" t="s">
        <v>203</v>
      </c>
      <c r="Q49" s="214" t="s">
        <v>203</v>
      </c>
      <c r="R49" s="1470" t="s">
        <v>203</v>
      </c>
      <c r="S49" s="214" t="s">
        <v>203</v>
      </c>
      <c r="T49" s="217" t="s">
        <v>203</v>
      </c>
      <c r="U49" s="214" t="s">
        <v>203</v>
      </c>
      <c r="V49" s="217">
        <v>4496658</v>
      </c>
      <c r="W49" s="1471">
        <v>8.5</v>
      </c>
      <c r="X49" s="222">
        <v>3437776</v>
      </c>
      <c r="Y49" s="214">
        <v>6.5</v>
      </c>
      <c r="Z49" s="217">
        <v>1013689</v>
      </c>
      <c r="AA49" s="214">
        <v>1.9</v>
      </c>
      <c r="AB49" s="233">
        <v>52895421</v>
      </c>
      <c r="AC49" s="1471">
        <v>100</v>
      </c>
    </row>
    <row r="50" spans="1:29" ht="15.75" customHeight="1">
      <c r="A50" s="283" t="s">
        <v>185</v>
      </c>
      <c r="B50" s="77">
        <v>19417486</v>
      </c>
      <c r="C50" s="71">
        <v>32.700000000000003</v>
      </c>
      <c r="D50" s="76">
        <v>3521513</v>
      </c>
      <c r="E50" s="71">
        <v>6</v>
      </c>
      <c r="F50" s="76">
        <v>25755220</v>
      </c>
      <c r="G50" s="122">
        <v>43.4</v>
      </c>
      <c r="H50" s="76">
        <v>1183143</v>
      </c>
      <c r="I50" s="122">
        <v>2</v>
      </c>
      <c r="J50" s="76">
        <v>59519</v>
      </c>
      <c r="K50" s="1582">
        <v>0.1</v>
      </c>
      <c r="L50" s="72">
        <v>2804003</v>
      </c>
      <c r="M50" s="71">
        <v>4.7</v>
      </c>
      <c r="N50" s="287">
        <v>0</v>
      </c>
      <c r="O50" s="71">
        <v>0</v>
      </c>
      <c r="P50" s="76">
        <v>0</v>
      </c>
      <c r="Q50" s="71">
        <v>0</v>
      </c>
      <c r="R50" s="1530">
        <v>0</v>
      </c>
      <c r="S50" s="71">
        <v>0</v>
      </c>
      <c r="T50" s="76">
        <v>0</v>
      </c>
      <c r="U50" s="71">
        <v>0</v>
      </c>
      <c r="V50" s="76">
        <v>6574732</v>
      </c>
      <c r="W50" s="1582">
        <v>11.1</v>
      </c>
      <c r="X50" s="77">
        <v>4284484</v>
      </c>
      <c r="Y50" s="71">
        <v>7.2</v>
      </c>
      <c r="Z50" s="76">
        <v>2261668</v>
      </c>
      <c r="AA50" s="71">
        <v>3.8</v>
      </c>
      <c r="AB50" s="180">
        <v>59315616</v>
      </c>
      <c r="AC50" s="1582">
        <v>100</v>
      </c>
    </row>
    <row r="51" spans="1:29" ht="15.75" customHeight="1">
      <c r="A51" s="218" t="s">
        <v>227</v>
      </c>
      <c r="B51" s="222">
        <v>8666255</v>
      </c>
      <c r="C51" s="214">
        <v>35.700000000000003</v>
      </c>
      <c r="D51" s="217">
        <v>1695421</v>
      </c>
      <c r="E51" s="214">
        <v>7</v>
      </c>
      <c r="F51" s="217">
        <v>11363457</v>
      </c>
      <c r="G51" s="219">
        <v>46.8</v>
      </c>
      <c r="H51" s="217">
        <v>705956</v>
      </c>
      <c r="I51" s="219">
        <v>2.9</v>
      </c>
      <c r="J51" s="217">
        <v>0</v>
      </c>
      <c r="K51" s="1471">
        <v>0</v>
      </c>
      <c r="L51" s="215">
        <v>1305981</v>
      </c>
      <c r="M51" s="214">
        <v>5.4</v>
      </c>
      <c r="N51" s="217">
        <v>0</v>
      </c>
      <c r="O51" s="214">
        <v>0</v>
      </c>
      <c r="P51" s="217">
        <v>0</v>
      </c>
      <c r="Q51" s="214">
        <v>0</v>
      </c>
      <c r="R51" s="1590">
        <v>0</v>
      </c>
      <c r="S51" s="214">
        <v>0</v>
      </c>
      <c r="T51" s="217">
        <v>0</v>
      </c>
      <c r="U51" s="214">
        <v>0</v>
      </c>
      <c r="V51" s="217">
        <v>566103</v>
      </c>
      <c r="W51" s="1471">
        <v>2.2999999999999998</v>
      </c>
      <c r="X51" s="222">
        <v>547615</v>
      </c>
      <c r="Y51" s="214">
        <v>2.2000000000000002</v>
      </c>
      <c r="Z51" s="217">
        <v>0</v>
      </c>
      <c r="AA51" s="214">
        <v>0</v>
      </c>
      <c r="AB51" s="233">
        <v>24303173</v>
      </c>
      <c r="AC51" s="1471">
        <v>100</v>
      </c>
    </row>
    <row r="52" spans="1:29" ht="15.75" customHeight="1">
      <c r="A52" s="283" t="s">
        <v>228</v>
      </c>
      <c r="B52" s="100">
        <v>10656049</v>
      </c>
      <c r="C52" s="97">
        <v>36.4</v>
      </c>
      <c r="D52" s="99">
        <v>2262710</v>
      </c>
      <c r="E52" s="97">
        <v>7.7</v>
      </c>
      <c r="F52" s="99">
        <v>13135348</v>
      </c>
      <c r="G52" s="106">
        <v>44.8</v>
      </c>
      <c r="H52" s="99">
        <v>681305</v>
      </c>
      <c r="I52" s="106">
        <v>2.2999999999999998</v>
      </c>
      <c r="J52" s="99">
        <v>43825</v>
      </c>
      <c r="K52" s="1231">
        <v>0.2</v>
      </c>
      <c r="L52" s="98">
        <v>1212495</v>
      </c>
      <c r="M52" s="97">
        <v>4.0999999999999996</v>
      </c>
      <c r="N52" s="99" t="s">
        <v>307</v>
      </c>
      <c r="O52" s="99" t="s">
        <v>307</v>
      </c>
      <c r="P52" s="99" t="s">
        <v>307</v>
      </c>
      <c r="Q52" s="97" t="s">
        <v>307</v>
      </c>
      <c r="R52" s="1255" t="s">
        <v>307</v>
      </c>
      <c r="S52" s="97" t="s">
        <v>307</v>
      </c>
      <c r="T52" s="99" t="s">
        <v>307</v>
      </c>
      <c r="U52" s="97" t="s">
        <v>307</v>
      </c>
      <c r="V52" s="99">
        <v>1313663</v>
      </c>
      <c r="W52" s="1231">
        <v>4.5</v>
      </c>
      <c r="X52" s="100">
        <v>1201444</v>
      </c>
      <c r="Y52" s="97">
        <v>4.0999999999999996</v>
      </c>
      <c r="Z52" s="99" t="s">
        <v>307</v>
      </c>
      <c r="AA52" s="97" t="s">
        <v>307</v>
      </c>
      <c r="AB52" s="105">
        <v>29305395</v>
      </c>
      <c r="AC52" s="1231">
        <v>100</v>
      </c>
    </row>
    <row r="53" spans="1:29" ht="15.75" customHeight="1">
      <c r="A53" s="218" t="s">
        <v>188</v>
      </c>
      <c r="B53" s="139">
        <v>25800717</v>
      </c>
      <c r="C53" s="125">
        <v>29.7</v>
      </c>
      <c r="D53" s="126">
        <v>4659224</v>
      </c>
      <c r="E53" s="125">
        <v>5.4</v>
      </c>
      <c r="F53" s="126">
        <v>40882547</v>
      </c>
      <c r="G53" s="130">
        <v>47.1</v>
      </c>
      <c r="H53" s="126">
        <v>1677610</v>
      </c>
      <c r="I53" s="130">
        <v>1.9</v>
      </c>
      <c r="J53" s="126">
        <v>85990</v>
      </c>
      <c r="K53" s="1234">
        <v>0.1</v>
      </c>
      <c r="L53" s="129">
        <v>3534426</v>
      </c>
      <c r="M53" s="125">
        <v>4.0999999999999996</v>
      </c>
      <c r="N53" s="126" t="s">
        <v>307</v>
      </c>
      <c r="O53" s="125" t="s">
        <v>307</v>
      </c>
      <c r="P53" s="126" t="s">
        <v>307</v>
      </c>
      <c r="Q53" s="125" t="s">
        <v>307</v>
      </c>
      <c r="R53" s="1235" t="s">
        <v>307</v>
      </c>
      <c r="S53" s="125" t="s">
        <v>307</v>
      </c>
      <c r="T53" s="126" t="s">
        <v>307</v>
      </c>
      <c r="U53" s="125" t="s">
        <v>307</v>
      </c>
      <c r="V53" s="126">
        <v>10218541</v>
      </c>
      <c r="W53" s="1234">
        <v>11.7</v>
      </c>
      <c r="X53" s="139">
        <v>5571357</v>
      </c>
      <c r="Y53" s="125">
        <v>6.4</v>
      </c>
      <c r="Z53" s="126">
        <v>4619517</v>
      </c>
      <c r="AA53" s="125">
        <v>5.3</v>
      </c>
      <c r="AB53" s="167">
        <v>86859055</v>
      </c>
      <c r="AC53" s="1234">
        <v>100</v>
      </c>
    </row>
    <row r="54" spans="1:29" ht="15.75" customHeight="1">
      <c r="A54" s="283" t="s">
        <v>229</v>
      </c>
      <c r="B54" s="100">
        <v>11286149</v>
      </c>
      <c r="C54" s="97">
        <v>37</v>
      </c>
      <c r="D54" s="99">
        <v>2533720</v>
      </c>
      <c r="E54" s="97">
        <v>8.3000000000000007</v>
      </c>
      <c r="F54" s="99">
        <v>12507757</v>
      </c>
      <c r="G54" s="106">
        <v>41</v>
      </c>
      <c r="H54" s="99">
        <v>608598</v>
      </c>
      <c r="I54" s="106">
        <v>2</v>
      </c>
      <c r="J54" s="99">
        <v>33423</v>
      </c>
      <c r="K54" s="1231">
        <v>0.1</v>
      </c>
      <c r="L54" s="98">
        <v>1351745</v>
      </c>
      <c r="M54" s="97">
        <v>4.4000000000000004</v>
      </c>
      <c r="N54" s="76" t="s">
        <v>307</v>
      </c>
      <c r="O54" s="71" t="s">
        <v>307</v>
      </c>
      <c r="P54" s="76" t="s">
        <v>307</v>
      </c>
      <c r="Q54" s="71" t="s">
        <v>307</v>
      </c>
      <c r="R54" s="1254" t="s">
        <v>307</v>
      </c>
      <c r="S54" s="71" t="s">
        <v>307</v>
      </c>
      <c r="T54" s="76" t="s">
        <v>307</v>
      </c>
      <c r="U54" s="71" t="s">
        <v>307</v>
      </c>
      <c r="V54" s="99">
        <v>2197949</v>
      </c>
      <c r="W54" s="1231">
        <v>7.2</v>
      </c>
      <c r="X54" s="100">
        <v>2185564</v>
      </c>
      <c r="Y54" s="97">
        <v>7.2</v>
      </c>
      <c r="Z54" s="76" t="s">
        <v>307</v>
      </c>
      <c r="AA54" s="71" t="s">
        <v>307</v>
      </c>
      <c r="AB54" s="105">
        <v>30519341</v>
      </c>
      <c r="AC54" s="1231">
        <v>100</v>
      </c>
    </row>
    <row r="55" spans="1:29" ht="15.75" customHeight="1">
      <c r="A55" s="218" t="s">
        <v>190</v>
      </c>
      <c r="B55" s="139">
        <v>25098703</v>
      </c>
      <c r="C55" s="125">
        <v>32.1</v>
      </c>
      <c r="D55" s="126">
        <v>5274807</v>
      </c>
      <c r="E55" s="125">
        <v>6.8</v>
      </c>
      <c r="F55" s="126">
        <v>33632785</v>
      </c>
      <c r="G55" s="130">
        <v>43</v>
      </c>
      <c r="H55" s="126">
        <v>1572833</v>
      </c>
      <c r="I55" s="130">
        <v>2</v>
      </c>
      <c r="J55" s="126">
        <v>73419</v>
      </c>
      <c r="K55" s="1234">
        <v>0.1</v>
      </c>
      <c r="L55" s="129">
        <v>3427235</v>
      </c>
      <c r="M55" s="125">
        <v>4.4000000000000004</v>
      </c>
      <c r="N55" s="126">
        <v>0</v>
      </c>
      <c r="O55" s="214">
        <v>0</v>
      </c>
      <c r="P55" s="217">
        <v>0</v>
      </c>
      <c r="Q55" s="214">
        <v>0</v>
      </c>
      <c r="R55" s="217">
        <v>0</v>
      </c>
      <c r="S55" s="214">
        <v>0</v>
      </c>
      <c r="T55" s="217">
        <v>0</v>
      </c>
      <c r="U55" s="214">
        <v>0</v>
      </c>
      <c r="V55" s="126">
        <v>9067389</v>
      </c>
      <c r="W55" s="1234">
        <v>11.6</v>
      </c>
      <c r="X55" s="139">
        <v>5357688</v>
      </c>
      <c r="Y55" s="125">
        <v>6.9</v>
      </c>
      <c r="Z55" s="126">
        <v>3694261</v>
      </c>
      <c r="AA55" s="125">
        <v>4.7</v>
      </c>
      <c r="AB55" s="167">
        <v>78147171</v>
      </c>
      <c r="AC55" s="1234">
        <v>100</v>
      </c>
    </row>
    <row r="56" spans="1:29" ht="15.75" customHeight="1">
      <c r="A56" s="283" t="s">
        <v>191</v>
      </c>
      <c r="B56" s="415">
        <v>11952714</v>
      </c>
      <c r="C56" s="416">
        <v>35.6</v>
      </c>
      <c r="D56" s="417">
        <v>2682356</v>
      </c>
      <c r="E56" s="416">
        <v>8</v>
      </c>
      <c r="F56" s="417">
        <v>14771462</v>
      </c>
      <c r="G56" s="418">
        <v>44</v>
      </c>
      <c r="H56" s="417">
        <v>776964</v>
      </c>
      <c r="I56" s="418">
        <v>2.2999999999999998</v>
      </c>
      <c r="J56" s="417">
        <v>37224</v>
      </c>
      <c r="K56" s="1243">
        <v>0.1</v>
      </c>
      <c r="L56" s="414">
        <v>1859640</v>
      </c>
      <c r="M56" s="416">
        <v>5.5</v>
      </c>
      <c r="N56" s="417">
        <v>0</v>
      </c>
      <c r="O56" s="97">
        <v>0</v>
      </c>
      <c r="P56" s="417">
        <v>0</v>
      </c>
      <c r="Q56" s="416">
        <v>0</v>
      </c>
      <c r="R56" s="1753">
        <v>0</v>
      </c>
      <c r="S56" s="416">
        <v>0</v>
      </c>
      <c r="T56" s="417">
        <v>0</v>
      </c>
      <c r="U56" s="416">
        <v>0</v>
      </c>
      <c r="V56" s="417">
        <v>1502528</v>
      </c>
      <c r="W56" s="1243">
        <v>4.5</v>
      </c>
      <c r="X56" s="549">
        <v>1463915</v>
      </c>
      <c r="Y56" s="550">
        <v>4.4000000000000004</v>
      </c>
      <c r="Z56" s="417">
        <v>0</v>
      </c>
      <c r="AA56" s="416">
        <v>0</v>
      </c>
      <c r="AB56" s="551">
        <v>33582888</v>
      </c>
      <c r="AC56" s="1243">
        <v>100</v>
      </c>
    </row>
    <row r="57" spans="1:29" ht="15.75" customHeight="1">
      <c r="A57" s="218" t="s">
        <v>192</v>
      </c>
      <c r="B57" s="139">
        <v>24689274</v>
      </c>
      <c r="C57" s="125">
        <v>37.700000000000003</v>
      </c>
      <c r="D57" s="126">
        <v>6556664</v>
      </c>
      <c r="E57" s="125">
        <v>10</v>
      </c>
      <c r="F57" s="126">
        <v>27484720</v>
      </c>
      <c r="G57" s="130">
        <v>42</v>
      </c>
      <c r="H57" s="126">
        <v>1324664</v>
      </c>
      <c r="I57" s="130">
        <v>2</v>
      </c>
      <c r="J57" s="126">
        <v>57935</v>
      </c>
      <c r="K57" s="1234">
        <v>0.1</v>
      </c>
      <c r="L57" s="129">
        <v>2997969</v>
      </c>
      <c r="M57" s="125">
        <v>4.5999999999999996</v>
      </c>
      <c r="N57" s="126" t="s">
        <v>307</v>
      </c>
      <c r="O57" s="126" t="s">
        <v>307</v>
      </c>
      <c r="P57" s="126">
        <v>0</v>
      </c>
      <c r="Q57" s="125">
        <v>0</v>
      </c>
      <c r="R57" s="1248" t="s">
        <v>307</v>
      </c>
      <c r="S57" s="125" t="s">
        <v>307</v>
      </c>
      <c r="T57" s="126" t="s">
        <v>307</v>
      </c>
      <c r="U57" s="125" t="s">
        <v>307</v>
      </c>
      <c r="V57" s="126">
        <v>2379954</v>
      </c>
      <c r="W57" s="1234">
        <v>3.6</v>
      </c>
      <c r="X57" s="139" t="s">
        <v>307</v>
      </c>
      <c r="Y57" s="125" t="s">
        <v>307</v>
      </c>
      <c r="Z57" s="126">
        <v>2348997</v>
      </c>
      <c r="AA57" s="125">
        <v>3.6</v>
      </c>
      <c r="AB57" s="167">
        <v>65491180</v>
      </c>
      <c r="AC57" s="1234">
        <v>100</v>
      </c>
    </row>
    <row r="58" spans="1:29" ht="15.75" customHeight="1">
      <c r="A58" s="283" t="s">
        <v>193</v>
      </c>
      <c r="B58" s="77">
        <v>26158500</v>
      </c>
      <c r="C58" s="71">
        <v>36.6</v>
      </c>
      <c r="D58" s="76">
        <v>5931438</v>
      </c>
      <c r="E58" s="71">
        <v>8.3000000000000007</v>
      </c>
      <c r="F58" s="76">
        <v>32097202</v>
      </c>
      <c r="G58" s="122">
        <v>44.9</v>
      </c>
      <c r="H58" s="76">
        <v>1543226</v>
      </c>
      <c r="I58" s="122">
        <v>2.2000000000000002</v>
      </c>
      <c r="J58" s="76">
        <v>64637</v>
      </c>
      <c r="K58" s="1233">
        <v>0.1</v>
      </c>
      <c r="L58" s="72">
        <v>3459040</v>
      </c>
      <c r="M58" s="71">
        <v>4.8</v>
      </c>
      <c r="N58" s="76">
        <v>0</v>
      </c>
      <c r="O58" s="71">
        <v>0</v>
      </c>
      <c r="P58" s="76">
        <v>0</v>
      </c>
      <c r="Q58" s="71">
        <v>0</v>
      </c>
      <c r="R58" s="1254">
        <v>0</v>
      </c>
      <c r="S58" s="71">
        <v>0</v>
      </c>
      <c r="T58" s="76">
        <v>0</v>
      </c>
      <c r="U58" s="71">
        <v>0</v>
      </c>
      <c r="V58" s="76">
        <v>2182828</v>
      </c>
      <c r="W58" s="1233">
        <v>3.1</v>
      </c>
      <c r="X58" s="77">
        <v>0</v>
      </c>
      <c r="Y58" s="71">
        <v>0</v>
      </c>
      <c r="Z58" s="76">
        <v>2022994</v>
      </c>
      <c r="AA58" s="71">
        <v>2.8</v>
      </c>
      <c r="AB58" s="180">
        <v>71436871</v>
      </c>
      <c r="AC58" s="1233">
        <v>100</v>
      </c>
    </row>
    <row r="59" spans="1:29" ht="15.75" customHeight="1">
      <c r="A59" s="218" t="s">
        <v>194</v>
      </c>
      <c r="B59" s="222">
        <v>17523485</v>
      </c>
      <c r="C59" s="214">
        <v>38.4</v>
      </c>
      <c r="D59" s="217">
        <v>3135679</v>
      </c>
      <c r="E59" s="214">
        <v>6.9</v>
      </c>
      <c r="F59" s="217">
        <v>20165074</v>
      </c>
      <c r="G59" s="219">
        <v>44.1</v>
      </c>
      <c r="H59" s="217">
        <v>1083981</v>
      </c>
      <c r="I59" s="219">
        <v>2.4</v>
      </c>
      <c r="J59" s="217">
        <v>52066</v>
      </c>
      <c r="K59" s="1228">
        <v>0.1</v>
      </c>
      <c r="L59" s="215">
        <v>2520601</v>
      </c>
      <c r="M59" s="214">
        <v>5.5</v>
      </c>
      <c r="N59" s="217">
        <v>0</v>
      </c>
      <c r="O59" s="214">
        <v>0</v>
      </c>
      <c r="P59" s="217">
        <v>0</v>
      </c>
      <c r="Q59" s="214">
        <v>0</v>
      </c>
      <c r="R59" s="1253">
        <v>0</v>
      </c>
      <c r="S59" s="214">
        <v>0</v>
      </c>
      <c r="T59" s="217">
        <v>3744</v>
      </c>
      <c r="U59" s="214">
        <v>0</v>
      </c>
      <c r="V59" s="217">
        <v>1176582</v>
      </c>
      <c r="W59" s="1228">
        <v>2.6</v>
      </c>
      <c r="X59" s="222">
        <v>0</v>
      </c>
      <c r="Y59" s="214">
        <v>0</v>
      </c>
      <c r="Z59" s="217">
        <v>1151361</v>
      </c>
      <c r="AA59" s="214">
        <v>2.5</v>
      </c>
      <c r="AB59" s="233">
        <v>45661212</v>
      </c>
      <c r="AC59" s="1228">
        <v>100</v>
      </c>
    </row>
    <row r="60" spans="1:29" ht="15.75" customHeight="1">
      <c r="A60" s="283" t="s">
        <v>195</v>
      </c>
      <c r="B60" s="100">
        <v>16039516</v>
      </c>
      <c r="C60" s="97">
        <v>37.299999999999997</v>
      </c>
      <c r="D60" s="99">
        <v>2739048</v>
      </c>
      <c r="E60" s="97">
        <v>6.4</v>
      </c>
      <c r="F60" s="99">
        <v>17186189</v>
      </c>
      <c r="G60" s="106">
        <v>39.9</v>
      </c>
      <c r="H60" s="76">
        <v>917798</v>
      </c>
      <c r="I60" s="122">
        <v>2.1</v>
      </c>
      <c r="J60" s="76">
        <v>40362</v>
      </c>
      <c r="K60" s="1233">
        <v>0.1</v>
      </c>
      <c r="L60" s="98">
        <v>2247030</v>
      </c>
      <c r="M60" s="97">
        <v>5.2</v>
      </c>
      <c r="N60" s="99">
        <v>0</v>
      </c>
      <c r="O60" s="97">
        <v>0</v>
      </c>
      <c r="P60" s="99">
        <v>0</v>
      </c>
      <c r="Q60" s="97">
        <v>0</v>
      </c>
      <c r="R60" s="1252">
        <v>0</v>
      </c>
      <c r="S60" s="97">
        <v>0</v>
      </c>
      <c r="T60" s="99">
        <v>0</v>
      </c>
      <c r="U60" s="97">
        <v>0</v>
      </c>
      <c r="V60" s="99">
        <v>3869083</v>
      </c>
      <c r="W60" s="1231">
        <v>9</v>
      </c>
      <c r="X60" s="100">
        <v>2646704</v>
      </c>
      <c r="Y60" s="97">
        <v>6.2</v>
      </c>
      <c r="Z60" s="99">
        <v>1218701</v>
      </c>
      <c r="AA60" s="97">
        <v>2.8</v>
      </c>
      <c r="AB60" s="105">
        <v>43039026</v>
      </c>
      <c r="AC60" s="1231">
        <v>100</v>
      </c>
    </row>
    <row r="61" spans="1:29" ht="15.75" customHeight="1">
      <c r="A61" s="218" t="s">
        <v>196</v>
      </c>
      <c r="B61" s="225">
        <v>19523538</v>
      </c>
      <c r="C61" s="214">
        <v>35.299999999999997</v>
      </c>
      <c r="D61" s="217">
        <v>4244973</v>
      </c>
      <c r="E61" s="214">
        <v>7.7</v>
      </c>
      <c r="F61" s="217">
        <v>21661923</v>
      </c>
      <c r="G61" s="214">
        <v>39.1</v>
      </c>
      <c r="H61" s="217">
        <v>1040052</v>
      </c>
      <c r="I61" s="214">
        <v>1.9</v>
      </c>
      <c r="J61" s="217">
        <v>46304</v>
      </c>
      <c r="K61" s="1228">
        <v>0.1</v>
      </c>
      <c r="L61" s="215">
        <v>2814936</v>
      </c>
      <c r="M61" s="214">
        <v>5.0999999999999996</v>
      </c>
      <c r="N61" s="222">
        <v>0</v>
      </c>
      <c r="O61" s="214">
        <v>0</v>
      </c>
      <c r="P61" s="222">
        <v>0</v>
      </c>
      <c r="Q61" s="214">
        <v>0</v>
      </c>
      <c r="R61" s="222">
        <v>0</v>
      </c>
      <c r="S61" s="214">
        <v>0</v>
      </c>
      <c r="T61" s="222">
        <v>0</v>
      </c>
      <c r="U61" s="214">
        <v>0</v>
      </c>
      <c r="V61" s="1253">
        <v>6023963</v>
      </c>
      <c r="W61" s="1228">
        <v>10.8</v>
      </c>
      <c r="X61" s="222">
        <v>4046156</v>
      </c>
      <c r="Y61" s="214">
        <v>7.3</v>
      </c>
      <c r="Z61" s="217">
        <v>1632427</v>
      </c>
      <c r="AA61" s="238">
        <v>2.9</v>
      </c>
      <c r="AB61" s="558">
        <v>55355689</v>
      </c>
      <c r="AC61" s="1228">
        <v>100</v>
      </c>
    </row>
    <row r="62" spans="1:29" ht="15.75" customHeight="1">
      <c r="A62" s="283" t="s">
        <v>230</v>
      </c>
      <c r="B62" s="100">
        <v>11069510</v>
      </c>
      <c r="C62" s="106">
        <v>37.200000000000003</v>
      </c>
      <c r="D62" s="100">
        <v>1696997</v>
      </c>
      <c r="E62" s="106">
        <v>5.7</v>
      </c>
      <c r="F62" s="100">
        <v>12254053</v>
      </c>
      <c r="G62" s="106">
        <v>41.1</v>
      </c>
      <c r="H62" s="99">
        <v>804063</v>
      </c>
      <c r="I62" s="106">
        <v>2.7</v>
      </c>
      <c r="J62" s="100">
        <v>31685</v>
      </c>
      <c r="K62" s="1231">
        <v>0.1</v>
      </c>
      <c r="L62" s="98">
        <v>1992881</v>
      </c>
      <c r="M62" s="106">
        <v>6.6</v>
      </c>
      <c r="N62" s="100" t="s">
        <v>307</v>
      </c>
      <c r="O62" s="100" t="s">
        <v>307</v>
      </c>
      <c r="P62" s="100" t="s">
        <v>307</v>
      </c>
      <c r="Q62" s="100" t="s">
        <v>307</v>
      </c>
      <c r="R62" s="107" t="s">
        <v>307</v>
      </c>
      <c r="S62" s="99" t="s">
        <v>307</v>
      </c>
      <c r="T62" s="99" t="s">
        <v>307</v>
      </c>
      <c r="U62" s="100" t="s">
        <v>307</v>
      </c>
      <c r="V62" s="99">
        <v>1988164</v>
      </c>
      <c r="W62" s="109">
        <v>6.6</v>
      </c>
      <c r="X62" s="100">
        <v>1930940</v>
      </c>
      <c r="Y62" s="106">
        <v>6.5</v>
      </c>
      <c r="Z62" s="100" t="s">
        <v>307</v>
      </c>
      <c r="AA62" s="183" t="s">
        <v>307</v>
      </c>
      <c r="AB62" s="105">
        <v>29837353</v>
      </c>
      <c r="AC62" s="109">
        <v>100</v>
      </c>
    </row>
    <row r="63" spans="1:29" ht="15.75" customHeight="1">
      <c r="A63" s="218" t="s">
        <v>198</v>
      </c>
      <c r="B63" s="140">
        <v>26128332</v>
      </c>
      <c r="C63" s="125">
        <v>31.8</v>
      </c>
      <c r="D63" s="126">
        <v>5472931</v>
      </c>
      <c r="E63" s="125">
        <v>6.7</v>
      </c>
      <c r="F63" s="126">
        <v>37163260</v>
      </c>
      <c r="G63" s="125">
        <v>45.3</v>
      </c>
      <c r="H63" s="126">
        <v>1498658</v>
      </c>
      <c r="I63" s="125">
        <v>1.8</v>
      </c>
      <c r="J63" s="126">
        <v>73744</v>
      </c>
      <c r="K63" s="1234">
        <v>0.1</v>
      </c>
      <c r="L63" s="129">
        <v>3600376</v>
      </c>
      <c r="M63" s="125">
        <v>4.4000000000000004</v>
      </c>
      <c r="N63" s="139" t="s">
        <v>307</v>
      </c>
      <c r="O63" s="126" t="s">
        <v>307</v>
      </c>
      <c r="P63" s="126" t="s">
        <v>307</v>
      </c>
      <c r="Q63" s="125" t="s">
        <v>307</v>
      </c>
      <c r="R63" s="1248" t="s">
        <v>307</v>
      </c>
      <c r="S63" s="125" t="s">
        <v>307</v>
      </c>
      <c r="T63" s="126" t="s">
        <v>307</v>
      </c>
      <c r="U63" s="125" t="s">
        <v>307</v>
      </c>
      <c r="V63" s="1235">
        <v>8153061</v>
      </c>
      <c r="W63" s="1234">
        <v>9.9</v>
      </c>
      <c r="X63" s="139">
        <v>4962785</v>
      </c>
      <c r="Y63" s="125">
        <v>6.1</v>
      </c>
      <c r="Z63" s="126">
        <v>3151600</v>
      </c>
      <c r="AA63" s="132">
        <v>3.8</v>
      </c>
      <c r="AB63" s="179">
        <v>82090362</v>
      </c>
      <c r="AC63" s="1234">
        <v>100</v>
      </c>
    </row>
    <row r="64" spans="1:29" ht="15.75" customHeight="1">
      <c r="A64" s="283" t="s">
        <v>199</v>
      </c>
      <c r="B64" s="408">
        <v>19994908</v>
      </c>
      <c r="C64" s="412">
        <v>35.299999999999997</v>
      </c>
      <c r="D64" s="408">
        <v>3493648</v>
      </c>
      <c r="E64" s="412">
        <v>6.2</v>
      </c>
      <c r="F64" s="408">
        <v>24329995</v>
      </c>
      <c r="G64" s="412">
        <v>43</v>
      </c>
      <c r="H64" s="410">
        <v>1344676</v>
      </c>
      <c r="I64" s="412">
        <v>2.4</v>
      </c>
      <c r="J64" s="408">
        <v>51862</v>
      </c>
      <c r="K64" s="1226">
        <v>0.1</v>
      </c>
      <c r="L64" s="414">
        <v>3045606</v>
      </c>
      <c r="M64" s="412">
        <v>5.4</v>
      </c>
      <c r="N64" s="408" t="s">
        <v>307</v>
      </c>
      <c r="O64" s="408" t="s">
        <v>307</v>
      </c>
      <c r="P64" s="408" t="s">
        <v>307</v>
      </c>
      <c r="Q64" s="408" t="s">
        <v>307</v>
      </c>
      <c r="R64" s="408" t="s">
        <v>307</v>
      </c>
      <c r="S64" s="408" t="s">
        <v>307</v>
      </c>
      <c r="T64" s="408" t="s">
        <v>307</v>
      </c>
      <c r="U64" s="408" t="s">
        <v>307</v>
      </c>
      <c r="V64" s="410">
        <v>4326785</v>
      </c>
      <c r="W64" s="441">
        <v>7.6</v>
      </c>
      <c r="X64" s="408">
        <v>2649912</v>
      </c>
      <c r="Y64" s="412">
        <v>4.7</v>
      </c>
      <c r="Z64" s="408">
        <v>1585621</v>
      </c>
      <c r="AA64" s="411">
        <v>2.8</v>
      </c>
      <c r="AB64" s="506">
        <v>56587480</v>
      </c>
      <c r="AC64" s="441">
        <v>100</v>
      </c>
    </row>
    <row r="65" spans="1:35" ht="15.75" customHeight="1">
      <c r="A65" s="218" t="s">
        <v>200</v>
      </c>
      <c r="B65" s="140">
        <v>30547956</v>
      </c>
      <c r="C65" s="125">
        <v>33.74</v>
      </c>
      <c r="D65" s="126">
        <v>5566734</v>
      </c>
      <c r="E65" s="125">
        <v>6.15</v>
      </c>
      <c r="F65" s="126">
        <v>38929123</v>
      </c>
      <c r="G65" s="125">
        <v>43</v>
      </c>
      <c r="H65" s="126">
        <v>1749362</v>
      </c>
      <c r="I65" s="125">
        <v>1.93</v>
      </c>
      <c r="J65" s="139">
        <v>80826</v>
      </c>
      <c r="K65" s="1234">
        <v>0.09</v>
      </c>
      <c r="L65" s="129">
        <v>4135822</v>
      </c>
      <c r="M65" s="130">
        <v>4.57</v>
      </c>
      <c r="N65" s="139" t="s">
        <v>307</v>
      </c>
      <c r="O65" s="130" t="s">
        <v>307</v>
      </c>
      <c r="P65" s="139" t="s">
        <v>307</v>
      </c>
      <c r="Q65" s="130" t="s">
        <v>307</v>
      </c>
      <c r="R65" s="140" t="s">
        <v>307</v>
      </c>
      <c r="S65" s="125" t="s">
        <v>307</v>
      </c>
      <c r="T65" s="126" t="s">
        <v>307</v>
      </c>
      <c r="U65" s="130" t="s">
        <v>307</v>
      </c>
      <c r="V65" s="126">
        <v>9530066</v>
      </c>
      <c r="W65" s="131">
        <v>10.53</v>
      </c>
      <c r="X65" s="139">
        <v>7406925</v>
      </c>
      <c r="Y65" s="130">
        <v>8.18</v>
      </c>
      <c r="Z65" s="139">
        <v>2042233</v>
      </c>
      <c r="AA65" s="132">
        <v>2.2599999999999998</v>
      </c>
      <c r="AB65" s="167">
        <v>90539889</v>
      </c>
      <c r="AC65" s="131">
        <v>100</v>
      </c>
      <c r="AI65" s="295"/>
    </row>
    <row r="66" spans="1:35" ht="15.75" customHeight="1" thickBot="1">
      <c r="A66" s="283" t="s">
        <v>201</v>
      </c>
      <c r="B66" s="100">
        <v>16991213</v>
      </c>
      <c r="C66" s="97">
        <v>30.8</v>
      </c>
      <c r="D66" s="99">
        <v>3784853</v>
      </c>
      <c r="E66" s="97">
        <v>6.9</v>
      </c>
      <c r="F66" s="99">
        <v>27446299</v>
      </c>
      <c r="G66" s="106">
        <v>49.7</v>
      </c>
      <c r="H66" s="99">
        <v>852056</v>
      </c>
      <c r="I66" s="106">
        <v>1.5</v>
      </c>
      <c r="J66" s="99">
        <v>19276</v>
      </c>
      <c r="K66" s="1231">
        <v>0</v>
      </c>
      <c r="L66" s="98">
        <v>4943030</v>
      </c>
      <c r="M66" s="97">
        <v>9</v>
      </c>
      <c r="N66" s="99">
        <v>0</v>
      </c>
      <c r="O66" s="97">
        <v>0</v>
      </c>
      <c r="P66" s="99">
        <v>0</v>
      </c>
      <c r="Q66" s="97">
        <v>0</v>
      </c>
      <c r="R66" s="107">
        <v>0</v>
      </c>
      <c r="S66" s="97">
        <v>0</v>
      </c>
      <c r="T66" s="261">
        <v>0</v>
      </c>
      <c r="U66" s="284">
        <v>0</v>
      </c>
      <c r="V66" s="99">
        <v>1164355</v>
      </c>
      <c r="W66" s="1231">
        <v>2.1</v>
      </c>
      <c r="X66" s="100">
        <v>0</v>
      </c>
      <c r="Y66" s="97">
        <v>0</v>
      </c>
      <c r="Z66" s="99">
        <v>1132014</v>
      </c>
      <c r="AA66" s="97">
        <v>2.1</v>
      </c>
      <c r="AB66" s="105">
        <v>55201082</v>
      </c>
      <c r="AC66" s="1231">
        <v>100</v>
      </c>
    </row>
    <row r="67" spans="1:35" ht="15.75" customHeight="1" thickTop="1">
      <c r="A67" s="274" t="s">
        <v>202</v>
      </c>
      <c r="B67" s="270">
        <f>SUM(B5:B66)</f>
        <v>1361543234</v>
      </c>
      <c r="C67" s="268" t="s">
        <v>203</v>
      </c>
      <c r="D67" s="268">
        <f>SUM(D5:D66)</f>
        <v>260766807</v>
      </c>
      <c r="E67" s="268" t="s">
        <v>203</v>
      </c>
      <c r="F67" s="268">
        <f>SUM(F5:F66)</f>
        <v>1512241725</v>
      </c>
      <c r="G67" s="268" t="s">
        <v>203</v>
      </c>
      <c r="H67" s="268">
        <f>SUM(H5:H66)</f>
        <v>52800114</v>
      </c>
      <c r="I67" s="268" t="s">
        <v>203</v>
      </c>
      <c r="J67" s="268">
        <f>SUM(J5:J66)</f>
        <v>4733592</v>
      </c>
      <c r="K67" s="269" t="s">
        <v>203</v>
      </c>
      <c r="L67" s="267">
        <f>SUM(L5:L66)</f>
        <v>162956052</v>
      </c>
      <c r="M67" s="268" t="s">
        <v>203</v>
      </c>
      <c r="N67" s="268" t="s">
        <v>203</v>
      </c>
      <c r="O67" s="268" t="s">
        <v>203</v>
      </c>
      <c r="P67" s="268">
        <f>SUM(P5:P66)</f>
        <v>0</v>
      </c>
      <c r="Q67" s="268" t="s">
        <v>203</v>
      </c>
      <c r="R67" s="268" t="s">
        <v>203</v>
      </c>
      <c r="S67" s="268" t="s">
        <v>203</v>
      </c>
      <c r="T67" s="268">
        <f>SUM(T5:T66)</f>
        <v>15662</v>
      </c>
      <c r="U67" s="271" t="s">
        <v>203</v>
      </c>
      <c r="V67" s="268">
        <f>SUM(V5:V66)</f>
        <v>335340496</v>
      </c>
      <c r="W67" s="281" t="s">
        <v>203</v>
      </c>
      <c r="X67" s="271">
        <f>SUM(X5:X66)</f>
        <v>231311158</v>
      </c>
      <c r="Y67" s="271" t="s">
        <v>203</v>
      </c>
      <c r="Z67" s="271">
        <f>SUM(Z5:Z66)</f>
        <v>100231698</v>
      </c>
      <c r="AA67" s="270" t="s">
        <v>203</v>
      </c>
      <c r="AB67" s="279">
        <f>SUM(AB5:AB66)</f>
        <v>3690397681</v>
      </c>
      <c r="AC67" s="269" t="s">
        <v>203</v>
      </c>
    </row>
    <row r="68" spans="1:35" ht="15.75" customHeight="1">
      <c r="A68" s="283" t="s">
        <v>204</v>
      </c>
      <c r="B68" s="35">
        <f>AVERAGE(B5:B66)</f>
        <v>21960374.741935484</v>
      </c>
      <c r="C68" s="71">
        <f t="shared" ref="C68:AA68" si="0">AVERAGE(C5:C66)</f>
        <v>37.061983562829575</v>
      </c>
      <c r="D68" s="76">
        <f t="shared" si="0"/>
        <v>4205916.2419354841</v>
      </c>
      <c r="E68" s="71">
        <f t="shared" si="0"/>
        <v>6.9519436016807994</v>
      </c>
      <c r="F68" s="76">
        <f t="shared" si="0"/>
        <v>24390995.564516131</v>
      </c>
      <c r="G68" s="71">
        <f t="shared" si="0"/>
        <v>41.257395045850544</v>
      </c>
      <c r="H68" s="368">
        <f>AVERAGE(H5:H66)</f>
        <v>851614.74193548388</v>
      </c>
      <c r="I68" s="369">
        <f>AVERAGE(I5:I66)</f>
        <v>1.5383773460468437</v>
      </c>
      <c r="J68" s="368">
        <f t="shared" si="0"/>
        <v>76348.258064516136</v>
      </c>
      <c r="K68" s="370">
        <f t="shared" si="0"/>
        <v>0.15075209248181509</v>
      </c>
      <c r="L68" s="171">
        <f t="shared" si="0"/>
        <v>2628323.4193548388</v>
      </c>
      <c r="M68" s="71">
        <f t="shared" si="0"/>
        <v>4.6256217166450835</v>
      </c>
      <c r="N68" s="76" t="s">
        <v>203</v>
      </c>
      <c r="O68" s="71" t="s">
        <v>203</v>
      </c>
      <c r="P68" s="76">
        <f t="shared" si="0"/>
        <v>0</v>
      </c>
      <c r="Q68" s="71">
        <f t="shared" si="0"/>
        <v>0</v>
      </c>
      <c r="R68" s="76" t="s">
        <v>203</v>
      </c>
      <c r="S68" s="71" t="s">
        <v>203</v>
      </c>
      <c r="T68" s="76">
        <f t="shared" si="0"/>
        <v>580.07407407407402</v>
      </c>
      <c r="U68" s="36">
        <f t="shared" si="0"/>
        <v>0</v>
      </c>
      <c r="V68" s="369">
        <f>AVERAGE(V5:V66)</f>
        <v>5497385.180327869</v>
      </c>
      <c r="W68" s="687">
        <f t="shared" si="0"/>
        <v>8.5480990098991523</v>
      </c>
      <c r="X68" s="77">
        <f t="shared" si="0"/>
        <v>3988123.4137931033</v>
      </c>
      <c r="Y68" s="122">
        <f t="shared" si="0"/>
        <v>6.4060302649261702</v>
      </c>
      <c r="Z68" s="77">
        <f t="shared" si="0"/>
        <v>1965327.4117647058</v>
      </c>
      <c r="AA68" s="36">
        <f t="shared" si="0"/>
        <v>2.8001373014448152</v>
      </c>
      <c r="AB68" s="688">
        <f>AVERAGE(AB5:AB66)</f>
        <v>59522543.241935484</v>
      </c>
      <c r="AC68" s="370" t="s">
        <v>203</v>
      </c>
      <c r="AI68" s="295"/>
    </row>
    <row r="69" spans="1:35">
      <c r="A69" s="384" t="s">
        <v>205</v>
      </c>
      <c r="B69" s="401"/>
      <c r="C69" s="401"/>
      <c r="D69" s="401"/>
      <c r="E69" s="401"/>
      <c r="F69" s="401"/>
      <c r="G69" s="401"/>
      <c r="H69" s="401"/>
      <c r="I69" s="401"/>
      <c r="J69" s="401"/>
      <c r="K69" s="401"/>
      <c r="L69" s="401"/>
      <c r="M69" s="401"/>
      <c r="N69" s="401"/>
      <c r="O69" s="401"/>
      <c r="P69" s="401"/>
      <c r="Q69" s="401"/>
      <c r="R69" s="401"/>
      <c r="S69" s="401"/>
      <c r="T69" s="401"/>
      <c r="U69" s="401"/>
      <c r="V69" s="401"/>
      <c r="W69" s="401"/>
      <c r="X69" s="401"/>
      <c r="Y69" s="401"/>
      <c r="Z69" s="401"/>
      <c r="AA69" s="401"/>
      <c r="AB69" s="401"/>
      <c r="AC69" s="401"/>
    </row>
    <row r="131" spans="2:29" ht="28.5" customHeight="1">
      <c r="B131" s="2504"/>
      <c r="C131" s="2504"/>
      <c r="D131" s="2504"/>
      <c r="E131" s="2504"/>
      <c r="F131" s="2504"/>
      <c r="G131" s="2504"/>
      <c r="H131" s="323"/>
      <c r="I131" s="323"/>
      <c r="J131" s="2504"/>
      <c r="K131" s="2504"/>
      <c r="L131" s="2504"/>
      <c r="M131" s="2504"/>
      <c r="N131" s="2504"/>
      <c r="O131" s="2504"/>
      <c r="P131" s="2504"/>
      <c r="Q131" s="2504"/>
      <c r="R131" s="2504"/>
      <c r="S131" s="2504"/>
      <c r="T131" s="2504"/>
      <c r="U131" s="2504"/>
      <c r="V131" s="2504"/>
      <c r="W131" s="2504"/>
      <c r="X131" s="2504"/>
      <c r="Y131" s="2504"/>
      <c r="Z131" s="2504"/>
      <c r="AA131" s="2504"/>
      <c r="AB131" s="2504"/>
      <c r="AC131" s="2504"/>
    </row>
  </sheetData>
  <customSheetViews>
    <customSheetView guid="{429188B7-F8E8-41E0-BAA6-8F869C883D4F}" scale="70" showGridLines="0">
      <pane xSplit="1" ySplit="6" topLeftCell="B7" activePane="bottomRight" state="frozen"/>
      <selection pane="bottomRight" activeCell="A2" sqref="A2"/>
      <colBreaks count="1" manualBreakCount="1">
        <brk id="9" max="78" man="1"/>
      </colBreaks>
      <pageMargins left="0" right="0" top="0" bottom="0" header="0" footer="0"/>
      <pageSetup paperSize="8" scale="99" firstPageNumber="12" fitToWidth="0" orientation="portrait" r:id="rId1"/>
      <headerFooter alignWithMargins="0">
        <oddHeader xml:space="preserve">&amp;L&amp;"ＭＳ Ｐゴシック,太字"&amp;16ⅳ　市税内訳
（平成30年度）&amp;"ＭＳ Ｐゴシック,標準"&amp;11
</oddHeader>
      </headerFooter>
    </customSheetView>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 right="0" top="0" bottom="0" header="0" footer="0"/>
      <pageSetup paperSize="9" scale="80" firstPageNumber="12" fitToWidth="0" orientation="portrait" useFirstPageNumber="1" r:id="rId2"/>
      <headerFooter alignWithMargins="0"/>
    </customSheetView>
  </customSheetViews>
  <mergeCells count="19">
    <mergeCell ref="P1:Q2"/>
    <mergeCell ref="V1:W2"/>
    <mergeCell ref="R1:S2"/>
    <mergeCell ref="Z2:AA2"/>
    <mergeCell ref="X2:Y2"/>
    <mergeCell ref="T1:U2"/>
    <mergeCell ref="B131:G131"/>
    <mergeCell ref="J131:U131"/>
    <mergeCell ref="V131:AC131"/>
    <mergeCell ref="F1:G2"/>
    <mergeCell ref="L1:M2"/>
    <mergeCell ref="B2:C2"/>
    <mergeCell ref="D2:E2"/>
    <mergeCell ref="B1:E1"/>
    <mergeCell ref="H1:K1"/>
    <mergeCell ref="H2:I2"/>
    <mergeCell ref="J2:K2"/>
    <mergeCell ref="AB1:AC2"/>
    <mergeCell ref="N1:O2"/>
  </mergeCells>
  <phoneticPr fontId="2"/>
  <dataValidations count="1">
    <dataValidation imeMode="disabled" allowBlank="1" showInputMessage="1" showErrorMessage="1" sqref="B7:N7 B5:AC6 AD48:AE48 O50:AC50 B51:AC66 B50:M50 B8:AC49"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Ｐゴシック,太字"&amp;16&amp;K01+000ⅳ　市税内訳
（令和５年度）&amp;"ＭＳ Ｐゴシック,標準"&amp;11
</oddHeader>
  </headerFooter>
  <colBreaks count="1" manualBreakCount="1">
    <brk id="11" max="68" man="1"/>
  </col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131"/>
  <sheetViews>
    <sheetView showGridLines="0" view="pageBreakPreview" zoomScale="90" zoomScaleNormal="90" zoomScaleSheetLayoutView="90" workbookViewId="0">
      <pane ySplit="4" topLeftCell="A5" activePane="bottomLeft" state="frozen"/>
      <selection activeCell="F55" sqref="F55"/>
      <selection pane="bottomLeft" sqref="A1:XFD4"/>
    </sheetView>
  </sheetViews>
  <sheetFormatPr defaultRowHeight="13.2"/>
  <cols>
    <col min="1" max="1" width="13.77734375" customWidth="1"/>
    <col min="2" max="2" width="10.44140625" customWidth="1"/>
    <col min="3" max="10" width="10.5546875" customWidth="1"/>
    <col min="22" max="22" width="9.77734375" bestFit="1" customWidth="1"/>
  </cols>
  <sheetData>
    <row r="1" spans="1:29" ht="17.25" customHeight="1">
      <c r="A1" s="32" t="s">
        <v>326</v>
      </c>
      <c r="B1" s="2378" t="s">
        <v>571</v>
      </c>
      <c r="C1" s="2743"/>
      <c r="D1" s="2743"/>
      <c r="E1" s="2743" t="s">
        <v>572</v>
      </c>
      <c r="F1" s="2743"/>
      <c r="G1" s="2377"/>
      <c r="H1" s="2744" t="s">
        <v>588</v>
      </c>
      <c r="I1" s="2743"/>
      <c r="J1" s="2745"/>
    </row>
    <row r="2" spans="1:29" ht="17.25" customHeight="1">
      <c r="A2" s="39"/>
      <c r="B2" s="2746" t="s">
        <v>589</v>
      </c>
      <c r="C2" s="2748" t="s">
        <v>590</v>
      </c>
      <c r="D2" s="2461" t="s">
        <v>591</v>
      </c>
      <c r="E2" s="2748" t="s">
        <v>589</v>
      </c>
      <c r="F2" s="2748" t="s">
        <v>590</v>
      </c>
      <c r="G2" s="2464" t="s">
        <v>592</v>
      </c>
      <c r="H2" s="2749" t="s">
        <v>589</v>
      </c>
      <c r="I2" s="2748" t="s">
        <v>590</v>
      </c>
      <c r="J2" s="2470" t="s">
        <v>592</v>
      </c>
    </row>
    <row r="3" spans="1:29" ht="17.25" customHeight="1">
      <c r="A3" s="2300"/>
      <c r="B3" s="2747"/>
      <c r="C3" s="2461"/>
      <c r="D3" s="2461"/>
      <c r="E3" s="2461"/>
      <c r="F3" s="2748"/>
      <c r="G3" s="2464"/>
      <c r="H3" s="2749"/>
      <c r="I3" s="2748"/>
      <c r="J3" s="2470"/>
    </row>
    <row r="4" spans="1:29" ht="17.25" customHeight="1">
      <c r="A4" s="41" t="s">
        <v>349</v>
      </c>
      <c r="B4" s="40" t="s">
        <v>130</v>
      </c>
      <c r="C4" s="37" t="s">
        <v>130</v>
      </c>
      <c r="D4" s="37" t="s">
        <v>130</v>
      </c>
      <c r="E4" s="37" t="s">
        <v>130</v>
      </c>
      <c r="F4" s="37" t="s">
        <v>130</v>
      </c>
      <c r="G4" s="47" t="s">
        <v>130</v>
      </c>
      <c r="H4" s="51" t="s">
        <v>130</v>
      </c>
      <c r="I4" s="37" t="s">
        <v>130</v>
      </c>
      <c r="J4" s="38" t="s">
        <v>130</v>
      </c>
    </row>
    <row r="5" spans="1:29" ht="15.75" customHeight="1">
      <c r="A5" s="218" t="s">
        <v>140</v>
      </c>
      <c r="B5" s="130">
        <v>99</v>
      </c>
      <c r="C5" s="1438">
        <v>21.5</v>
      </c>
      <c r="D5" s="1438">
        <v>96.8</v>
      </c>
      <c r="E5" s="1438">
        <v>98.9</v>
      </c>
      <c r="F5" s="1438">
        <v>15.1</v>
      </c>
      <c r="G5" s="1440">
        <v>96.4</v>
      </c>
      <c r="H5" s="181">
        <v>99</v>
      </c>
      <c r="I5" s="1438">
        <v>18.100000000000001</v>
      </c>
      <c r="J5" s="1450">
        <v>96.8</v>
      </c>
    </row>
    <row r="6" spans="1:29" ht="15.75" customHeight="1">
      <c r="A6" s="1308" t="s">
        <v>141</v>
      </c>
      <c r="B6" s="418">
        <v>99.3</v>
      </c>
      <c r="C6" s="1328">
        <v>27.8</v>
      </c>
      <c r="D6" s="1328">
        <v>98.4</v>
      </c>
      <c r="E6" s="1328">
        <v>99.5</v>
      </c>
      <c r="F6" s="1328">
        <v>13.8</v>
      </c>
      <c r="G6" s="1329">
        <v>98.3</v>
      </c>
      <c r="H6" s="507">
        <v>99.5</v>
      </c>
      <c r="I6" s="1328">
        <v>20.100000000000001</v>
      </c>
      <c r="J6" s="1330">
        <v>98.4</v>
      </c>
      <c r="AB6" s="293"/>
      <c r="AC6" s="293"/>
    </row>
    <row r="7" spans="1:29" ht="15.75" customHeight="1">
      <c r="A7" s="218" t="s">
        <v>142</v>
      </c>
      <c r="B7" s="533">
        <v>99.1</v>
      </c>
      <c r="C7" s="524">
        <v>21.6</v>
      </c>
      <c r="D7" s="524">
        <v>96.5</v>
      </c>
      <c r="E7" s="524">
        <v>99</v>
      </c>
      <c r="F7" s="524">
        <v>14</v>
      </c>
      <c r="G7" s="1257">
        <v>94.6</v>
      </c>
      <c r="H7" s="535">
        <v>99.1</v>
      </c>
      <c r="I7" s="524">
        <v>16.899999999999999</v>
      </c>
      <c r="J7" s="1237">
        <v>95.8</v>
      </c>
    </row>
    <row r="8" spans="1:29" ht="15.75" customHeight="1">
      <c r="A8" s="283" t="s">
        <v>143</v>
      </c>
      <c r="B8" s="106">
        <v>99.2</v>
      </c>
      <c r="C8" s="1339">
        <v>35.299999999999997</v>
      </c>
      <c r="D8" s="1339">
        <v>97.7</v>
      </c>
      <c r="E8" s="1339">
        <v>99.3</v>
      </c>
      <c r="F8" s="1339">
        <v>20</v>
      </c>
      <c r="G8" s="1340">
        <v>97.2</v>
      </c>
      <c r="H8" s="190">
        <v>99.3</v>
      </c>
      <c r="I8" s="1339">
        <v>26.5</v>
      </c>
      <c r="J8" s="1341">
        <v>97.6</v>
      </c>
      <c r="K8" s="286"/>
      <c r="L8" s="286"/>
      <c r="M8" s="286"/>
      <c r="P8" s="286"/>
      <c r="Q8" s="286"/>
      <c r="R8" s="286"/>
      <c r="S8" s="286"/>
      <c r="T8" s="286"/>
      <c r="U8" s="286"/>
      <c r="V8" s="286"/>
      <c r="W8" s="286"/>
      <c r="X8" s="286"/>
      <c r="Y8" s="286"/>
      <c r="Z8" s="286"/>
      <c r="AA8" s="286"/>
      <c r="AB8" s="302"/>
      <c r="AC8" s="293"/>
    </row>
    <row r="9" spans="1:29" ht="15.75" customHeight="1">
      <c r="A9" s="218" t="s">
        <v>144</v>
      </c>
      <c r="B9" s="219">
        <v>99.38</v>
      </c>
      <c r="C9" s="1469">
        <v>35.99</v>
      </c>
      <c r="D9" s="1469">
        <v>98.35</v>
      </c>
      <c r="E9" s="1469">
        <v>99.43</v>
      </c>
      <c r="F9" s="1469">
        <v>35.07</v>
      </c>
      <c r="G9" s="1470">
        <v>98.25</v>
      </c>
      <c r="H9" s="234">
        <v>99.43</v>
      </c>
      <c r="I9" s="1469">
        <v>35.299999999999997</v>
      </c>
      <c r="J9" s="1471">
        <v>98.36</v>
      </c>
      <c r="K9" s="286"/>
      <c r="L9" s="286"/>
      <c r="M9" s="286"/>
      <c r="P9" s="286"/>
      <c r="Q9" s="286"/>
      <c r="R9" s="286"/>
      <c r="S9" s="286"/>
      <c r="T9" s="286"/>
      <c r="U9" s="286"/>
      <c r="V9" s="286"/>
      <c r="W9" s="286"/>
      <c r="X9" s="286"/>
      <c r="Y9" s="286"/>
      <c r="Z9" s="286"/>
      <c r="AA9" s="286"/>
      <c r="AB9" s="302"/>
      <c r="AC9" s="293"/>
    </row>
    <row r="10" spans="1:29" ht="15.75" customHeight="1">
      <c r="A10" s="283" t="s">
        <v>145</v>
      </c>
      <c r="B10" s="106">
        <v>99.5</v>
      </c>
      <c r="C10" s="1339">
        <v>23.1</v>
      </c>
      <c r="D10" s="1339">
        <v>98.1</v>
      </c>
      <c r="E10" s="1339">
        <v>98.9</v>
      </c>
      <c r="F10" s="1339">
        <v>22.9</v>
      </c>
      <c r="G10" s="1340">
        <v>95.7</v>
      </c>
      <c r="H10" s="190">
        <v>99.2</v>
      </c>
      <c r="I10" s="1339">
        <v>24.1</v>
      </c>
      <c r="J10" s="1341">
        <v>97.1</v>
      </c>
      <c r="K10" s="286"/>
      <c r="L10" s="286"/>
      <c r="M10" s="286"/>
      <c r="P10" s="286"/>
      <c r="Q10" s="286"/>
      <c r="R10" s="286"/>
      <c r="S10" s="286"/>
      <c r="T10" s="286"/>
      <c r="U10" s="286"/>
      <c r="V10" s="286"/>
      <c r="W10" s="286"/>
      <c r="X10" s="286"/>
      <c r="Y10" s="286"/>
      <c r="Z10" s="286"/>
      <c r="AA10" s="286"/>
      <c r="AB10" s="302"/>
      <c r="AC10" s="293"/>
    </row>
    <row r="11" spans="1:29" ht="15.75" customHeight="1">
      <c r="A11" s="218" t="s">
        <v>146</v>
      </c>
      <c r="B11" s="219">
        <v>99.3</v>
      </c>
      <c r="C11" s="1469">
        <v>14.1</v>
      </c>
      <c r="D11" s="1469">
        <v>97.2</v>
      </c>
      <c r="E11" s="1469">
        <v>98.9</v>
      </c>
      <c r="F11" s="1469">
        <v>20.9</v>
      </c>
      <c r="G11" s="1470">
        <v>96.2</v>
      </c>
      <c r="H11" s="234">
        <v>99.1</v>
      </c>
      <c r="I11" s="1469">
        <v>18.2</v>
      </c>
      <c r="J11" s="1471">
        <v>96.8</v>
      </c>
      <c r="K11" s="286"/>
      <c r="L11" s="286"/>
      <c r="M11" s="286"/>
      <c r="P11" s="286"/>
      <c r="Q11" s="286"/>
      <c r="R11" s="286"/>
      <c r="S11" s="286"/>
      <c r="T11" s="286"/>
      <c r="U11" s="286"/>
      <c r="V11" s="286"/>
      <c r="W11" s="286"/>
      <c r="X11" s="286"/>
      <c r="Y11" s="286"/>
      <c r="Z11" s="286"/>
      <c r="AA11" s="286"/>
      <c r="AB11" s="302"/>
      <c r="AC11" s="293"/>
    </row>
    <row r="12" spans="1:29" ht="15.75" customHeight="1">
      <c r="A12" s="283" t="s">
        <v>147</v>
      </c>
      <c r="B12" s="122">
        <v>99</v>
      </c>
      <c r="C12" s="1580">
        <v>26.5</v>
      </c>
      <c r="D12" s="1580">
        <v>97.2</v>
      </c>
      <c r="E12" s="1580">
        <v>99.1</v>
      </c>
      <c r="F12" s="1580">
        <v>26</v>
      </c>
      <c r="G12" s="1581">
        <v>97.3</v>
      </c>
      <c r="H12" s="123">
        <v>99.1</v>
      </c>
      <c r="I12" s="1580">
        <v>26.3</v>
      </c>
      <c r="J12" s="1582">
        <v>97.3</v>
      </c>
      <c r="K12" s="286"/>
      <c r="L12" s="286"/>
      <c r="M12" s="286"/>
      <c r="P12" s="286"/>
      <c r="Q12" s="286"/>
      <c r="R12" s="286"/>
      <c r="S12" s="286"/>
      <c r="T12" s="286"/>
      <c r="U12" s="286"/>
      <c r="V12" s="286"/>
      <c r="W12" s="286"/>
      <c r="X12" s="286"/>
      <c r="Y12" s="286"/>
      <c r="Z12" s="286"/>
      <c r="AA12" s="286"/>
      <c r="AB12" s="302"/>
      <c r="AC12" s="293"/>
    </row>
    <row r="13" spans="1:29" ht="15.75" customHeight="1">
      <c r="A13" s="218" t="s">
        <v>148</v>
      </c>
      <c r="B13" s="219">
        <v>98.9</v>
      </c>
      <c r="C13" s="1469">
        <v>23.4</v>
      </c>
      <c r="D13" s="1469">
        <v>96.2</v>
      </c>
      <c r="E13" s="1469">
        <v>99.4</v>
      </c>
      <c r="F13" s="1469">
        <v>23.7</v>
      </c>
      <c r="G13" s="1470">
        <v>97.5</v>
      </c>
      <c r="H13" s="234">
        <v>99.2</v>
      </c>
      <c r="I13" s="1469">
        <v>23.5</v>
      </c>
      <c r="J13" s="1471">
        <v>97</v>
      </c>
      <c r="K13" s="286"/>
      <c r="L13" s="286"/>
      <c r="M13" s="286"/>
      <c r="P13" s="286"/>
      <c r="Q13" s="286"/>
      <c r="R13" s="286"/>
      <c r="S13" s="286"/>
      <c r="T13" s="286"/>
      <c r="U13" s="286"/>
      <c r="V13" s="286"/>
      <c r="W13" s="286"/>
      <c r="X13" s="286"/>
      <c r="Y13" s="286"/>
      <c r="Z13" s="286"/>
      <c r="AA13" s="286"/>
      <c r="AB13" s="302"/>
      <c r="AC13" s="293"/>
    </row>
    <row r="14" spans="1:29" ht="15.75" customHeight="1">
      <c r="A14" s="283" t="s">
        <v>149</v>
      </c>
      <c r="B14" s="106">
        <v>98.7</v>
      </c>
      <c r="C14" s="97">
        <v>30.2</v>
      </c>
      <c r="D14" s="97">
        <v>96.1</v>
      </c>
      <c r="E14" s="97">
        <v>98.9</v>
      </c>
      <c r="F14" s="97">
        <v>20.8</v>
      </c>
      <c r="G14" s="1251">
        <v>96.4</v>
      </c>
      <c r="H14" s="190">
        <v>98.9</v>
      </c>
      <c r="I14" s="97">
        <v>25.7</v>
      </c>
      <c r="J14" s="1231">
        <v>96.5</v>
      </c>
      <c r="K14" s="286"/>
      <c r="L14" s="286"/>
      <c r="M14" s="286"/>
      <c r="P14" s="286"/>
      <c r="Q14" s="286"/>
      <c r="R14" s="286"/>
      <c r="S14" s="286"/>
      <c r="T14" s="286"/>
      <c r="U14" s="286"/>
      <c r="V14" s="286"/>
      <c r="W14" s="286"/>
      <c r="X14" s="286"/>
      <c r="Y14" s="286"/>
      <c r="Z14" s="286"/>
      <c r="AA14" s="286"/>
      <c r="AB14" s="302"/>
      <c r="AC14" s="293"/>
    </row>
    <row r="15" spans="1:29" ht="15.75" customHeight="1">
      <c r="A15" s="1637" t="s">
        <v>713</v>
      </c>
      <c r="B15" s="1651">
        <v>99</v>
      </c>
      <c r="C15" s="1652">
        <v>32.9</v>
      </c>
      <c r="D15" s="1652">
        <v>97.5</v>
      </c>
      <c r="E15" s="1653">
        <v>99.1</v>
      </c>
      <c r="F15" s="1653">
        <v>32.5</v>
      </c>
      <c r="G15" s="1654">
        <v>97.9</v>
      </c>
      <c r="H15" s="1655">
        <v>99.1</v>
      </c>
      <c r="I15" s="1653">
        <v>33</v>
      </c>
      <c r="J15" s="1656">
        <v>97.8</v>
      </c>
      <c r="T15" s="293"/>
      <c r="U15" s="294"/>
      <c r="V15" s="293"/>
      <c r="W15" s="293"/>
      <c r="X15" s="293"/>
    </row>
    <row r="16" spans="1:29" ht="15.75" customHeight="1">
      <c r="A16" s="283" t="s">
        <v>151</v>
      </c>
      <c r="B16" s="106">
        <v>99.2</v>
      </c>
      <c r="C16" s="97">
        <v>31.3</v>
      </c>
      <c r="D16" s="97">
        <v>97.9</v>
      </c>
      <c r="E16" s="97">
        <v>99.1</v>
      </c>
      <c r="F16" s="97">
        <v>34.6</v>
      </c>
      <c r="G16" s="1251">
        <v>98</v>
      </c>
      <c r="H16" s="190">
        <v>99.2</v>
      </c>
      <c r="I16" s="97">
        <v>32.6</v>
      </c>
      <c r="J16" s="1231">
        <v>98</v>
      </c>
    </row>
    <row r="17" spans="1:10" ht="15.75" customHeight="1">
      <c r="A17" s="218" t="s">
        <v>152</v>
      </c>
      <c r="B17" s="533">
        <v>99.5</v>
      </c>
      <c r="C17" s="524">
        <v>33.1</v>
      </c>
      <c r="D17" s="524">
        <v>98.8</v>
      </c>
      <c r="E17" s="524">
        <v>99.6</v>
      </c>
      <c r="F17" s="524">
        <v>23.2</v>
      </c>
      <c r="G17" s="1257">
        <v>98.6</v>
      </c>
      <c r="H17" s="535">
        <v>99.6</v>
      </c>
      <c r="I17" s="524">
        <v>27.6</v>
      </c>
      <c r="J17" s="1237">
        <v>98.7</v>
      </c>
    </row>
    <row r="18" spans="1:10" ht="15.75" customHeight="1">
      <c r="A18" s="283" t="s">
        <v>153</v>
      </c>
      <c r="B18" s="122">
        <v>99.7</v>
      </c>
      <c r="C18" s="71">
        <v>37.299999999999997</v>
      </c>
      <c r="D18" s="71">
        <v>99.3</v>
      </c>
      <c r="E18" s="71">
        <v>99.9</v>
      </c>
      <c r="F18" s="71">
        <v>29</v>
      </c>
      <c r="G18" s="1255">
        <v>99.6</v>
      </c>
      <c r="H18" s="123">
        <v>99.8</v>
      </c>
      <c r="I18" s="71">
        <v>33.799999999999997</v>
      </c>
      <c r="J18" s="1233">
        <v>99.4</v>
      </c>
    </row>
    <row r="19" spans="1:10" ht="15.75" customHeight="1">
      <c r="A19" s="218" t="s">
        <v>154</v>
      </c>
      <c r="B19" s="130">
        <v>99.1</v>
      </c>
      <c r="C19" s="1438">
        <v>24.9</v>
      </c>
      <c r="D19" s="1438">
        <v>97.3</v>
      </c>
      <c r="E19" s="1438">
        <v>99.5</v>
      </c>
      <c r="F19" s="1438">
        <v>24.7</v>
      </c>
      <c r="G19" s="1440">
        <v>98.1</v>
      </c>
      <c r="H19" s="181">
        <v>99.3</v>
      </c>
      <c r="I19" s="1438">
        <v>24.7</v>
      </c>
      <c r="J19" s="1450">
        <v>97.8</v>
      </c>
    </row>
    <row r="20" spans="1:10" ht="15.75" customHeight="1">
      <c r="A20" s="283" t="s">
        <v>220</v>
      </c>
      <c r="B20" s="122">
        <v>98.88</v>
      </c>
      <c r="C20" s="1580">
        <v>39.090000000000003</v>
      </c>
      <c r="D20" s="1580">
        <v>97.34</v>
      </c>
      <c r="E20" s="1580">
        <v>99.46</v>
      </c>
      <c r="F20" s="1580">
        <v>57.17</v>
      </c>
      <c r="G20" s="1581">
        <v>99.01</v>
      </c>
      <c r="H20" s="123">
        <v>99.21</v>
      </c>
      <c r="I20" s="1580">
        <v>44.01</v>
      </c>
      <c r="J20" s="1582">
        <v>98.24</v>
      </c>
    </row>
    <row r="21" spans="1:10" ht="15.75" customHeight="1">
      <c r="A21" s="218" t="s">
        <v>156</v>
      </c>
      <c r="B21" s="130">
        <v>99.1</v>
      </c>
      <c r="C21" s="1438">
        <v>42</v>
      </c>
      <c r="D21" s="1438">
        <v>97.9</v>
      </c>
      <c r="E21" s="1438">
        <v>99.6</v>
      </c>
      <c r="F21" s="1438">
        <v>45.9</v>
      </c>
      <c r="G21" s="1440">
        <v>98.9</v>
      </c>
      <c r="H21" s="181">
        <v>99.3</v>
      </c>
      <c r="I21" s="1438">
        <v>43.1</v>
      </c>
      <c r="J21" s="1450">
        <v>98.4</v>
      </c>
    </row>
    <row r="22" spans="1:10" ht="15.75" customHeight="1">
      <c r="A22" s="283" t="s">
        <v>157</v>
      </c>
      <c r="B22" s="122">
        <v>99.1</v>
      </c>
      <c r="C22" s="1747">
        <v>34</v>
      </c>
      <c r="D22" s="1747">
        <v>97.6</v>
      </c>
      <c r="E22" s="1747">
        <v>99.6</v>
      </c>
      <c r="F22" s="1747">
        <v>42.3</v>
      </c>
      <c r="G22" s="1748">
        <v>99</v>
      </c>
      <c r="H22" s="190">
        <v>99.3</v>
      </c>
      <c r="I22" s="1749">
        <v>36.700000000000003</v>
      </c>
      <c r="J22" s="1750">
        <v>98.3</v>
      </c>
    </row>
    <row r="23" spans="1:10" ht="15.75" customHeight="1">
      <c r="A23" s="218" t="s">
        <v>158</v>
      </c>
      <c r="B23" s="130">
        <v>98.7</v>
      </c>
      <c r="C23" s="1804">
        <v>33.1</v>
      </c>
      <c r="D23" s="1804">
        <v>96.7</v>
      </c>
      <c r="E23" s="1804">
        <v>99.2</v>
      </c>
      <c r="F23" s="1804">
        <v>38.4</v>
      </c>
      <c r="G23" s="1805">
        <v>98.1</v>
      </c>
      <c r="H23" s="181">
        <v>99</v>
      </c>
      <c r="I23" s="1804">
        <v>34.799999999999997</v>
      </c>
      <c r="J23" s="1806">
        <v>97.4</v>
      </c>
    </row>
    <row r="24" spans="1:10" ht="15.75" customHeight="1">
      <c r="A24" s="283" t="s">
        <v>159</v>
      </c>
      <c r="B24" s="106">
        <v>99.7</v>
      </c>
      <c r="C24" s="1339">
        <v>33.700000000000003</v>
      </c>
      <c r="D24" s="1339">
        <v>98.9</v>
      </c>
      <c r="E24" s="1339">
        <v>99.9</v>
      </c>
      <c r="F24" s="1339">
        <v>49.4</v>
      </c>
      <c r="G24" s="1340">
        <v>99.8</v>
      </c>
      <c r="H24" s="190">
        <v>99.8</v>
      </c>
      <c r="I24" s="1339">
        <v>37.200000000000003</v>
      </c>
      <c r="J24" s="1341">
        <v>99.4</v>
      </c>
    </row>
    <row r="25" spans="1:10" ht="15.75" customHeight="1">
      <c r="A25" s="218" t="s">
        <v>160</v>
      </c>
      <c r="B25" s="130">
        <v>98.927041252225024</v>
      </c>
      <c r="C25" s="1438">
        <v>23.346939047437161</v>
      </c>
      <c r="D25" s="1438">
        <v>96.441117832265263</v>
      </c>
      <c r="E25" s="1438">
        <v>99.362189856624909</v>
      </c>
      <c r="F25" s="1438">
        <v>24.482145016671559</v>
      </c>
      <c r="G25" s="1440">
        <v>97.539910948737671</v>
      </c>
      <c r="H25" s="181">
        <v>99.21009846382222</v>
      </c>
      <c r="I25" s="1438">
        <v>23.91125378204525</v>
      </c>
      <c r="J25" s="1450">
        <v>97.215454662320028</v>
      </c>
    </row>
    <row r="26" spans="1:10" ht="15.75" customHeight="1">
      <c r="A26" s="283" t="s">
        <v>161</v>
      </c>
      <c r="B26" s="106">
        <v>99.1</v>
      </c>
      <c r="C26" s="97">
        <v>28</v>
      </c>
      <c r="D26" s="97">
        <v>97.2</v>
      </c>
      <c r="E26" s="97">
        <v>99.1</v>
      </c>
      <c r="F26" s="97">
        <v>20.7</v>
      </c>
      <c r="G26" s="1251">
        <v>96.2</v>
      </c>
      <c r="H26" s="190">
        <v>99.1</v>
      </c>
      <c r="I26" s="97">
        <v>23</v>
      </c>
      <c r="J26" s="1231">
        <v>96.8</v>
      </c>
    </row>
    <row r="27" spans="1:10" ht="15.75" customHeight="1">
      <c r="A27" s="218" t="s">
        <v>221</v>
      </c>
      <c r="B27" s="130">
        <v>99.1</v>
      </c>
      <c r="C27" s="1438">
        <v>30.7</v>
      </c>
      <c r="D27" s="1438">
        <v>97.7</v>
      </c>
      <c r="E27" s="1438">
        <v>99</v>
      </c>
      <c r="F27" s="1438">
        <v>27.7</v>
      </c>
      <c r="G27" s="1440">
        <v>97.7</v>
      </c>
      <c r="H27" s="181">
        <v>99.1</v>
      </c>
      <c r="I27" s="1438">
        <v>29.3</v>
      </c>
      <c r="J27" s="1450">
        <v>97.8</v>
      </c>
    </row>
    <row r="28" spans="1:10" ht="15.75" customHeight="1">
      <c r="A28" s="283" t="s">
        <v>222</v>
      </c>
      <c r="B28" s="122">
        <v>99.5</v>
      </c>
      <c r="C28" s="1580">
        <v>44.2</v>
      </c>
      <c r="D28" s="1580">
        <v>98.9</v>
      </c>
      <c r="E28" s="1580">
        <v>99.5</v>
      </c>
      <c r="F28" s="1580">
        <v>22.5</v>
      </c>
      <c r="G28" s="1581">
        <v>98.1</v>
      </c>
      <c r="H28" s="123">
        <v>99.5</v>
      </c>
      <c r="I28" s="1580">
        <v>30.5</v>
      </c>
      <c r="J28" s="1582">
        <v>98.6</v>
      </c>
    </row>
    <row r="29" spans="1:10" ht="15.75" customHeight="1">
      <c r="A29" s="218" t="s">
        <v>223</v>
      </c>
      <c r="B29" s="130">
        <v>99.3</v>
      </c>
      <c r="C29" s="125">
        <v>29.4</v>
      </c>
      <c r="D29" s="125">
        <v>97.3</v>
      </c>
      <c r="E29" s="125">
        <v>99</v>
      </c>
      <c r="F29" s="125">
        <v>16.3</v>
      </c>
      <c r="G29" s="1440">
        <v>95.9</v>
      </c>
      <c r="H29" s="181">
        <v>99.2</v>
      </c>
      <c r="I29" s="125">
        <v>20.2</v>
      </c>
      <c r="J29" s="1450">
        <v>97.2</v>
      </c>
    </row>
    <row r="30" spans="1:10" ht="15.75" customHeight="1">
      <c r="A30" s="283" t="s">
        <v>165</v>
      </c>
      <c r="B30" s="122">
        <v>99.6</v>
      </c>
      <c r="C30" s="71">
        <v>46.9</v>
      </c>
      <c r="D30" s="71">
        <v>99.2</v>
      </c>
      <c r="E30" s="71">
        <v>99.7</v>
      </c>
      <c r="F30" s="71">
        <v>37</v>
      </c>
      <c r="G30" s="1581">
        <v>99.1</v>
      </c>
      <c r="H30" s="123">
        <v>99.7</v>
      </c>
      <c r="I30" s="71">
        <v>41.5</v>
      </c>
      <c r="J30" s="1582">
        <v>99.2</v>
      </c>
    </row>
    <row r="31" spans="1:10" ht="15.75" customHeight="1">
      <c r="A31" s="651" t="s">
        <v>166</v>
      </c>
      <c r="B31" s="219">
        <v>99.3</v>
      </c>
      <c r="C31" s="1914">
        <v>36.200000000000003</v>
      </c>
      <c r="D31" s="1914">
        <v>98.5</v>
      </c>
      <c r="E31" s="1914">
        <v>99.5</v>
      </c>
      <c r="F31" s="1914">
        <v>41.5</v>
      </c>
      <c r="G31" s="1915">
        <v>98.9</v>
      </c>
      <c r="H31" s="234">
        <v>99.4</v>
      </c>
      <c r="I31" s="1914">
        <v>38.1</v>
      </c>
      <c r="J31" s="1916">
        <v>98.7</v>
      </c>
    </row>
    <row r="32" spans="1:10" ht="15.75" customHeight="1">
      <c r="A32" s="283" t="s">
        <v>167</v>
      </c>
      <c r="B32" s="122">
        <v>98.9</v>
      </c>
      <c r="C32" s="71">
        <v>19.399999999999999</v>
      </c>
      <c r="D32" s="71">
        <v>96</v>
      </c>
      <c r="E32" s="71">
        <v>99.1</v>
      </c>
      <c r="F32" s="71">
        <v>21.5</v>
      </c>
      <c r="G32" s="1581">
        <v>96.1</v>
      </c>
      <c r="H32" s="123">
        <v>99.1</v>
      </c>
      <c r="I32" s="71">
        <v>20.5</v>
      </c>
      <c r="J32" s="1582">
        <v>96.3</v>
      </c>
    </row>
    <row r="33" spans="1:10" ht="15.75" customHeight="1">
      <c r="A33" s="218" t="s">
        <v>168</v>
      </c>
      <c r="B33" s="219">
        <v>99.2</v>
      </c>
      <c r="C33" s="214">
        <v>28.6</v>
      </c>
      <c r="D33" s="214">
        <v>97</v>
      </c>
      <c r="E33" s="214">
        <v>99.6</v>
      </c>
      <c r="F33" s="214">
        <v>27.4</v>
      </c>
      <c r="G33" s="1470">
        <v>98.4</v>
      </c>
      <c r="H33" s="234">
        <v>99.4</v>
      </c>
      <c r="I33" s="214">
        <v>28.1</v>
      </c>
      <c r="J33" s="1471">
        <v>97.9</v>
      </c>
    </row>
    <row r="34" spans="1:10" ht="15.75" customHeight="1" collapsed="1">
      <c r="A34" s="283" t="s">
        <v>169</v>
      </c>
      <c r="B34" s="122">
        <v>99</v>
      </c>
      <c r="C34" s="71">
        <v>26</v>
      </c>
      <c r="D34" s="71">
        <v>96.9</v>
      </c>
      <c r="E34" s="71">
        <v>99.6</v>
      </c>
      <c r="F34" s="71">
        <v>25.8</v>
      </c>
      <c r="G34" s="1581">
        <v>98.5</v>
      </c>
      <c r="H34" s="123">
        <v>99.4</v>
      </c>
      <c r="I34" s="71">
        <v>25.9</v>
      </c>
      <c r="J34" s="1582">
        <v>97.9</v>
      </c>
    </row>
    <row r="35" spans="1:10" ht="15.75" customHeight="1">
      <c r="A35" s="218" t="s">
        <v>170</v>
      </c>
      <c r="B35" s="219">
        <v>99.1</v>
      </c>
      <c r="C35" s="214">
        <v>29.8</v>
      </c>
      <c r="D35" s="214">
        <v>97.5</v>
      </c>
      <c r="E35" s="214">
        <v>99.5</v>
      </c>
      <c r="F35" s="214">
        <v>27.4</v>
      </c>
      <c r="G35" s="1470">
        <v>98.2</v>
      </c>
      <c r="H35" s="234">
        <v>99.3</v>
      </c>
      <c r="I35" s="214">
        <v>28.7</v>
      </c>
      <c r="J35" s="1471">
        <v>98</v>
      </c>
    </row>
    <row r="36" spans="1:10" ht="15.75" customHeight="1">
      <c r="A36" s="283" t="s">
        <v>171</v>
      </c>
      <c r="B36" s="106">
        <v>99.6</v>
      </c>
      <c r="C36" s="97">
        <v>27.9</v>
      </c>
      <c r="D36" s="97">
        <v>98.9</v>
      </c>
      <c r="E36" s="97">
        <v>99.8</v>
      </c>
      <c r="F36" s="97">
        <v>42.3</v>
      </c>
      <c r="G36" s="1340">
        <v>99.6</v>
      </c>
      <c r="H36" s="190">
        <v>99.7</v>
      </c>
      <c r="I36" s="97">
        <v>31.1</v>
      </c>
      <c r="J36" s="1341">
        <v>99.3</v>
      </c>
    </row>
    <row r="37" spans="1:10" ht="15.75" customHeight="1">
      <c r="A37" s="218" t="s">
        <v>172</v>
      </c>
      <c r="B37" s="130">
        <v>99.2</v>
      </c>
      <c r="C37" s="125">
        <v>22.4</v>
      </c>
      <c r="D37" s="125">
        <v>96.8</v>
      </c>
      <c r="E37" s="125">
        <v>99.1</v>
      </c>
      <c r="F37" s="125">
        <v>18.8</v>
      </c>
      <c r="G37" s="1440">
        <v>95.6</v>
      </c>
      <c r="H37" s="181">
        <v>99.1</v>
      </c>
      <c r="I37" s="125">
        <v>20</v>
      </c>
      <c r="J37" s="1450">
        <v>96.3</v>
      </c>
    </row>
    <row r="38" spans="1:10" ht="15.75" customHeight="1">
      <c r="A38" s="283" t="s">
        <v>173</v>
      </c>
      <c r="B38" s="122">
        <v>99.2</v>
      </c>
      <c r="C38" s="71">
        <v>31.2</v>
      </c>
      <c r="D38" s="71">
        <v>97.8</v>
      </c>
      <c r="E38" s="71">
        <v>99.5</v>
      </c>
      <c r="F38" s="71">
        <v>46.3</v>
      </c>
      <c r="G38" s="1581">
        <v>98.7</v>
      </c>
      <c r="H38" s="123">
        <v>99.4</v>
      </c>
      <c r="I38" s="71">
        <v>36.9</v>
      </c>
      <c r="J38" s="1582">
        <v>98.3</v>
      </c>
    </row>
    <row r="39" spans="1:10" ht="15.75" customHeight="1">
      <c r="A39" s="218" t="s">
        <v>174</v>
      </c>
      <c r="B39" s="130">
        <v>99.5</v>
      </c>
      <c r="C39" s="214">
        <v>36.9</v>
      </c>
      <c r="D39" s="214">
        <v>98.7</v>
      </c>
      <c r="E39" s="214">
        <v>99.8</v>
      </c>
      <c r="F39" s="214">
        <v>46.4</v>
      </c>
      <c r="G39" s="1470">
        <v>99.4</v>
      </c>
      <c r="H39" s="234">
        <v>99.6</v>
      </c>
      <c r="I39" s="214">
        <v>40.299999999999997</v>
      </c>
      <c r="J39" s="1471">
        <v>99</v>
      </c>
    </row>
    <row r="40" spans="1:10" ht="15.75" customHeight="1">
      <c r="A40" s="283" t="s">
        <v>175</v>
      </c>
      <c r="B40" s="106">
        <v>99.5</v>
      </c>
      <c r="C40" s="97">
        <v>54.2</v>
      </c>
      <c r="D40" s="97">
        <v>99.1</v>
      </c>
      <c r="E40" s="97">
        <v>99.9</v>
      </c>
      <c r="F40" s="97">
        <v>55.7</v>
      </c>
      <c r="G40" s="1340">
        <v>99.8</v>
      </c>
      <c r="H40" s="190">
        <v>99.7</v>
      </c>
      <c r="I40" s="97">
        <v>54.9</v>
      </c>
      <c r="J40" s="1341">
        <v>99.5</v>
      </c>
    </row>
    <row r="41" spans="1:10" ht="15.75" customHeight="1">
      <c r="A41" s="218" t="s">
        <v>176</v>
      </c>
      <c r="B41" s="130">
        <v>99.6</v>
      </c>
      <c r="C41" s="125">
        <v>44.8</v>
      </c>
      <c r="D41" s="125">
        <v>99.3</v>
      </c>
      <c r="E41" s="125">
        <v>99.9</v>
      </c>
      <c r="F41" s="125">
        <v>40</v>
      </c>
      <c r="G41" s="1440">
        <v>99.7</v>
      </c>
      <c r="H41" s="181">
        <v>99.8</v>
      </c>
      <c r="I41" s="125">
        <v>42.8</v>
      </c>
      <c r="J41" s="1450">
        <v>99.5</v>
      </c>
    </row>
    <row r="42" spans="1:10" ht="15.75" customHeight="1">
      <c r="A42" s="283" t="s">
        <v>224</v>
      </c>
      <c r="B42" s="106">
        <v>99.4</v>
      </c>
      <c r="C42" s="97">
        <v>46.6</v>
      </c>
      <c r="D42" s="97">
        <v>98.7</v>
      </c>
      <c r="E42" s="97">
        <v>99.6</v>
      </c>
      <c r="F42" s="97">
        <v>27.4</v>
      </c>
      <c r="G42" s="1340">
        <v>98.5</v>
      </c>
      <c r="H42" s="190">
        <v>99.5</v>
      </c>
      <c r="I42" s="97">
        <v>35.1</v>
      </c>
      <c r="J42" s="1341">
        <v>98.6</v>
      </c>
    </row>
    <row r="43" spans="1:10" ht="15.75" customHeight="1">
      <c r="A43" s="218" t="s">
        <v>225</v>
      </c>
      <c r="B43" s="130">
        <v>98.7</v>
      </c>
      <c r="C43" s="125">
        <v>39.6</v>
      </c>
      <c r="D43" s="125">
        <v>97.4</v>
      </c>
      <c r="E43" s="125">
        <v>99.3</v>
      </c>
      <c r="F43" s="125">
        <v>17.600000000000001</v>
      </c>
      <c r="G43" s="1440">
        <v>96.7</v>
      </c>
      <c r="H43" s="181">
        <v>99</v>
      </c>
      <c r="I43" s="125">
        <v>25.5</v>
      </c>
      <c r="J43" s="1450">
        <v>97.1</v>
      </c>
    </row>
    <row r="44" spans="1:10" ht="15.75" customHeight="1">
      <c r="A44" s="283" t="s">
        <v>179</v>
      </c>
      <c r="B44" s="122">
        <v>99.1</v>
      </c>
      <c r="C44" s="71">
        <v>39.4</v>
      </c>
      <c r="D44" s="71">
        <v>98.1</v>
      </c>
      <c r="E44" s="71">
        <v>99.7</v>
      </c>
      <c r="F44" s="71">
        <v>44.5</v>
      </c>
      <c r="G44" s="1255">
        <v>99.3</v>
      </c>
      <c r="H44" s="123">
        <v>99.5</v>
      </c>
      <c r="I44" s="71">
        <v>40.200000000000003</v>
      </c>
      <c r="J44" s="1233">
        <v>98.8</v>
      </c>
    </row>
    <row r="45" spans="1:10" ht="15.75" customHeight="1">
      <c r="A45" s="218" t="s">
        <v>180</v>
      </c>
      <c r="B45" s="130">
        <v>99.2</v>
      </c>
      <c r="C45" s="125">
        <v>27</v>
      </c>
      <c r="D45" s="125">
        <v>97.7</v>
      </c>
      <c r="E45" s="125">
        <v>99.5</v>
      </c>
      <c r="F45" s="125">
        <v>21.2</v>
      </c>
      <c r="G45" s="1248">
        <v>97.7</v>
      </c>
      <c r="H45" s="181">
        <v>99.4</v>
      </c>
      <c r="I45" s="125">
        <v>24</v>
      </c>
      <c r="J45" s="1234">
        <v>97.9</v>
      </c>
    </row>
    <row r="46" spans="1:10" ht="15.75" customHeight="1">
      <c r="A46" s="283" t="s">
        <v>181</v>
      </c>
      <c r="B46" s="122">
        <v>98.94</v>
      </c>
      <c r="C46" s="71">
        <v>33.74</v>
      </c>
      <c r="D46" s="71">
        <v>96.82</v>
      </c>
      <c r="E46" s="71">
        <v>99.55</v>
      </c>
      <c r="F46" s="71">
        <v>37</v>
      </c>
      <c r="G46" s="1255">
        <v>98.7</v>
      </c>
      <c r="H46" s="123">
        <v>99.33</v>
      </c>
      <c r="I46" s="71">
        <v>35.200000000000003</v>
      </c>
      <c r="J46" s="1233">
        <v>98</v>
      </c>
    </row>
    <row r="47" spans="1:10" ht="15.75" customHeight="1">
      <c r="A47" s="218" t="s">
        <v>226</v>
      </c>
      <c r="B47" s="130">
        <v>99.4</v>
      </c>
      <c r="C47" s="125">
        <v>25.2</v>
      </c>
      <c r="D47" s="125">
        <v>97.8</v>
      </c>
      <c r="E47" s="125">
        <v>99.4</v>
      </c>
      <c r="F47" s="125">
        <v>30.2</v>
      </c>
      <c r="G47" s="1440">
        <v>97.8</v>
      </c>
      <c r="H47" s="181">
        <v>99.5</v>
      </c>
      <c r="I47" s="125">
        <v>27.7</v>
      </c>
      <c r="J47" s="1450">
        <v>97.9</v>
      </c>
    </row>
    <row r="48" spans="1:10" ht="15.75" customHeight="1">
      <c r="A48" s="283" t="s">
        <v>183</v>
      </c>
      <c r="B48" s="122">
        <v>99.4</v>
      </c>
      <c r="C48" s="71">
        <v>42.7</v>
      </c>
      <c r="D48" s="71">
        <v>98.8</v>
      </c>
      <c r="E48" s="71">
        <v>99.7</v>
      </c>
      <c r="F48" s="71">
        <v>37.4</v>
      </c>
      <c r="G48" s="1581">
        <v>99.2</v>
      </c>
      <c r="H48" s="123">
        <v>99.5</v>
      </c>
      <c r="I48" s="71">
        <v>24.3</v>
      </c>
      <c r="J48" s="1582">
        <v>98.4</v>
      </c>
    </row>
    <row r="49" spans="1:10" ht="15.75" customHeight="1">
      <c r="A49" s="218" t="s">
        <v>184</v>
      </c>
      <c r="B49" s="219">
        <v>99.4</v>
      </c>
      <c r="C49" s="214">
        <v>27.6</v>
      </c>
      <c r="D49" s="214">
        <v>97.9</v>
      </c>
      <c r="E49" s="214">
        <v>99.4</v>
      </c>
      <c r="F49" s="214">
        <v>25.8</v>
      </c>
      <c r="G49" s="1470">
        <v>97.6</v>
      </c>
      <c r="H49" s="234">
        <v>99.4</v>
      </c>
      <c r="I49" s="214">
        <v>26.4</v>
      </c>
      <c r="J49" s="1471">
        <v>97.8</v>
      </c>
    </row>
    <row r="50" spans="1:10" ht="15.75" customHeight="1">
      <c r="A50" s="283" t="s">
        <v>185</v>
      </c>
      <c r="B50" s="106">
        <v>99.3</v>
      </c>
      <c r="C50" s="97">
        <v>33</v>
      </c>
      <c r="D50" s="97">
        <v>97.9</v>
      </c>
      <c r="E50" s="97">
        <v>99.4</v>
      </c>
      <c r="F50" s="97">
        <v>34.200000000000003</v>
      </c>
      <c r="G50" s="1340">
        <v>98</v>
      </c>
      <c r="H50" s="190">
        <v>99.4</v>
      </c>
      <c r="I50" s="97">
        <v>33.299999999999997</v>
      </c>
      <c r="J50" s="1341">
        <v>98.1</v>
      </c>
    </row>
    <row r="51" spans="1:10" ht="15.75" customHeight="1">
      <c r="A51" s="218" t="s">
        <v>227</v>
      </c>
      <c r="B51" s="219">
        <v>99.3</v>
      </c>
      <c r="C51" s="214">
        <v>19</v>
      </c>
      <c r="D51" s="214">
        <v>97.1</v>
      </c>
      <c r="E51" s="214">
        <v>99.3</v>
      </c>
      <c r="F51" s="214">
        <v>29.3</v>
      </c>
      <c r="G51" s="1470">
        <v>98.1</v>
      </c>
      <c r="H51" s="234">
        <v>99.4</v>
      </c>
      <c r="I51" s="214">
        <v>23.4</v>
      </c>
      <c r="J51" s="1471">
        <v>97.8</v>
      </c>
    </row>
    <row r="52" spans="1:10" ht="15.75" customHeight="1">
      <c r="A52" s="283" t="s">
        <v>228</v>
      </c>
      <c r="B52" s="122">
        <v>99.6</v>
      </c>
      <c r="C52" s="71">
        <v>44.9</v>
      </c>
      <c r="D52" s="71">
        <v>99</v>
      </c>
      <c r="E52" s="71">
        <v>99.5</v>
      </c>
      <c r="F52" s="71">
        <v>36.799999999999997</v>
      </c>
      <c r="G52" s="1255">
        <v>98.3</v>
      </c>
      <c r="H52" s="123">
        <v>99.5</v>
      </c>
      <c r="I52" s="71">
        <v>39.200000000000003</v>
      </c>
      <c r="J52" s="1233">
        <v>98.7</v>
      </c>
    </row>
    <row r="53" spans="1:10" ht="15.75" customHeight="1">
      <c r="A53" s="218" t="s">
        <v>188</v>
      </c>
      <c r="B53" s="130">
        <v>99.2</v>
      </c>
      <c r="C53" s="125">
        <v>33.799999999999997</v>
      </c>
      <c r="D53" s="125">
        <v>98.1</v>
      </c>
      <c r="E53" s="125">
        <v>99.6</v>
      </c>
      <c r="F53" s="125">
        <v>29.7</v>
      </c>
      <c r="G53" s="1248">
        <v>99</v>
      </c>
      <c r="H53" s="181">
        <v>99.5</v>
      </c>
      <c r="I53" s="125">
        <v>32</v>
      </c>
      <c r="J53" s="1234">
        <v>98.6</v>
      </c>
    </row>
    <row r="54" spans="1:10" ht="15.75" customHeight="1">
      <c r="A54" s="283" t="s">
        <v>229</v>
      </c>
      <c r="B54" s="106">
        <v>99.8</v>
      </c>
      <c r="C54" s="97">
        <v>31.3</v>
      </c>
      <c r="D54" s="97">
        <v>99.4</v>
      </c>
      <c r="E54" s="97">
        <v>99.8</v>
      </c>
      <c r="F54" s="97">
        <v>19.2</v>
      </c>
      <c r="G54" s="1251">
        <v>99.3</v>
      </c>
      <c r="H54" s="190">
        <v>99.8</v>
      </c>
      <c r="I54" s="97">
        <v>25.3</v>
      </c>
      <c r="J54" s="1231">
        <v>99.4</v>
      </c>
    </row>
    <row r="55" spans="1:10" ht="15.75" customHeight="1">
      <c r="A55" s="218" t="s">
        <v>190</v>
      </c>
      <c r="B55" s="130">
        <v>99.2</v>
      </c>
      <c r="C55" s="125">
        <v>34.200000000000003</v>
      </c>
      <c r="D55" s="125">
        <v>97.7</v>
      </c>
      <c r="E55" s="125">
        <v>99.7</v>
      </c>
      <c r="F55" s="125">
        <v>28.1</v>
      </c>
      <c r="G55" s="1248">
        <v>98.6</v>
      </c>
      <c r="H55" s="181">
        <v>99.5</v>
      </c>
      <c r="I55" s="125">
        <v>31.8</v>
      </c>
      <c r="J55" s="1234">
        <v>98.3</v>
      </c>
    </row>
    <row r="56" spans="1:10" ht="15.75" customHeight="1">
      <c r="A56" s="283" t="s">
        <v>191</v>
      </c>
      <c r="B56" s="418">
        <v>99.2</v>
      </c>
      <c r="C56" s="416">
        <v>28.3</v>
      </c>
      <c r="D56" s="416">
        <v>97.6</v>
      </c>
      <c r="E56" s="416">
        <v>99.4</v>
      </c>
      <c r="F56" s="416">
        <v>28.5</v>
      </c>
      <c r="G56" s="1256">
        <v>98.1</v>
      </c>
      <c r="H56" s="507">
        <v>99.3</v>
      </c>
      <c r="I56" s="416">
        <v>27.8</v>
      </c>
      <c r="J56" s="1243">
        <v>97.9</v>
      </c>
    </row>
    <row r="57" spans="1:10" ht="15.75" customHeight="1">
      <c r="A57" s="218" t="s">
        <v>192</v>
      </c>
      <c r="B57" s="132">
        <v>99.3</v>
      </c>
      <c r="C57" s="125">
        <v>32.4</v>
      </c>
      <c r="D57" s="125">
        <v>98</v>
      </c>
      <c r="E57" s="125">
        <v>99.3</v>
      </c>
      <c r="F57" s="125">
        <v>25.8</v>
      </c>
      <c r="G57" s="1248">
        <v>97.4</v>
      </c>
      <c r="H57" s="181">
        <v>99.3</v>
      </c>
      <c r="I57" s="125">
        <v>28.3</v>
      </c>
      <c r="J57" s="131">
        <v>97.8</v>
      </c>
    </row>
    <row r="58" spans="1:10" ht="15.75" customHeight="1">
      <c r="A58" s="283" t="s">
        <v>193</v>
      </c>
      <c r="B58" s="552">
        <v>99.4</v>
      </c>
      <c r="C58" s="71">
        <v>34.4</v>
      </c>
      <c r="D58" s="71">
        <v>98.7</v>
      </c>
      <c r="E58" s="71">
        <v>99.6</v>
      </c>
      <c r="F58" s="71">
        <v>28.6</v>
      </c>
      <c r="G58" s="1255">
        <v>98.9</v>
      </c>
      <c r="H58" s="123">
        <v>99.6</v>
      </c>
      <c r="I58" s="71">
        <v>31.5</v>
      </c>
      <c r="J58" s="1233">
        <v>98.8</v>
      </c>
    </row>
    <row r="59" spans="1:10" ht="15.75" customHeight="1">
      <c r="A59" s="218" t="s">
        <v>194</v>
      </c>
      <c r="B59" s="238">
        <v>99.4</v>
      </c>
      <c r="C59" s="214">
        <v>35.6</v>
      </c>
      <c r="D59" s="214">
        <v>98.7</v>
      </c>
      <c r="E59" s="214">
        <v>99.6</v>
      </c>
      <c r="F59" s="214">
        <v>14.8</v>
      </c>
      <c r="G59" s="1250">
        <v>97.8</v>
      </c>
      <c r="H59" s="234">
        <v>99.6</v>
      </c>
      <c r="I59" s="219">
        <v>22.5</v>
      </c>
      <c r="J59" s="221">
        <v>98.3</v>
      </c>
    </row>
    <row r="60" spans="1:10" ht="15.75" customHeight="1">
      <c r="A60" s="283" t="s">
        <v>195</v>
      </c>
      <c r="B60" s="106">
        <v>99.1</v>
      </c>
      <c r="C60" s="97">
        <v>29.4</v>
      </c>
      <c r="D60" s="97">
        <v>97.6</v>
      </c>
      <c r="E60" s="97">
        <v>99.3</v>
      </c>
      <c r="F60" s="97">
        <v>23.6</v>
      </c>
      <c r="G60" s="1251">
        <v>97.7</v>
      </c>
      <c r="H60" s="190">
        <v>99.2</v>
      </c>
      <c r="I60" s="97">
        <v>26.1</v>
      </c>
      <c r="J60" s="1231">
        <v>97.7</v>
      </c>
    </row>
    <row r="61" spans="1:10" ht="15.75" customHeight="1">
      <c r="A61" s="218" t="s">
        <v>196</v>
      </c>
      <c r="B61" s="238">
        <v>99.3</v>
      </c>
      <c r="C61" s="214">
        <v>36.200000000000003</v>
      </c>
      <c r="D61" s="214">
        <v>98.1</v>
      </c>
      <c r="E61" s="214">
        <v>99.4</v>
      </c>
      <c r="F61" s="214">
        <v>30.4</v>
      </c>
      <c r="G61" s="1250">
        <v>97.5</v>
      </c>
      <c r="H61" s="234">
        <v>99.4</v>
      </c>
      <c r="I61" s="1250">
        <v>33.9</v>
      </c>
      <c r="J61" s="221">
        <v>98</v>
      </c>
    </row>
    <row r="62" spans="1:10" ht="15.75" customHeight="1">
      <c r="A62" s="283" t="s">
        <v>230</v>
      </c>
      <c r="B62" s="106">
        <v>99.2</v>
      </c>
      <c r="C62" s="97">
        <v>20</v>
      </c>
      <c r="D62" s="97">
        <v>97.2</v>
      </c>
      <c r="E62" s="97">
        <v>99.2</v>
      </c>
      <c r="F62" s="97">
        <v>16.5</v>
      </c>
      <c r="G62" s="1251">
        <v>97.6</v>
      </c>
      <c r="H62" s="190">
        <v>99.2</v>
      </c>
      <c r="I62" s="97">
        <v>18.600000000000001</v>
      </c>
      <c r="J62" s="1231">
        <v>97.6</v>
      </c>
    </row>
    <row r="63" spans="1:10" ht="15.75" customHeight="1">
      <c r="A63" s="218" t="s">
        <v>198</v>
      </c>
      <c r="B63" s="132">
        <v>99.7</v>
      </c>
      <c r="C63" s="125">
        <v>37.200000000000003</v>
      </c>
      <c r="D63" s="125">
        <v>99.3</v>
      </c>
      <c r="E63" s="125">
        <v>99.9</v>
      </c>
      <c r="F63" s="125">
        <v>22.7</v>
      </c>
      <c r="G63" s="1248">
        <v>99.7</v>
      </c>
      <c r="H63" s="181">
        <v>99.9</v>
      </c>
      <c r="I63" s="125">
        <v>32.299999999999997</v>
      </c>
      <c r="J63" s="131">
        <v>99.6</v>
      </c>
    </row>
    <row r="64" spans="1:10" ht="15.75" customHeight="1">
      <c r="A64" s="283" t="s">
        <v>199</v>
      </c>
      <c r="B64" s="412">
        <v>99.2</v>
      </c>
      <c r="C64" s="409">
        <v>32.1</v>
      </c>
      <c r="D64" s="409">
        <v>98</v>
      </c>
      <c r="E64" s="409">
        <v>99.5</v>
      </c>
      <c r="F64" s="409">
        <v>34.6</v>
      </c>
      <c r="G64" s="1249">
        <v>98.5</v>
      </c>
      <c r="H64" s="564">
        <v>99.4</v>
      </c>
      <c r="I64" s="409">
        <v>33.4</v>
      </c>
      <c r="J64" s="1226">
        <v>98.4</v>
      </c>
    </row>
    <row r="65" spans="1:10" ht="15.75" customHeight="1">
      <c r="A65" s="218" t="s">
        <v>200</v>
      </c>
      <c r="B65" s="132">
        <v>99.23</v>
      </c>
      <c r="C65" s="125">
        <v>31.12</v>
      </c>
      <c r="D65" s="125">
        <v>98.04</v>
      </c>
      <c r="E65" s="125">
        <v>99.58</v>
      </c>
      <c r="F65" s="125">
        <v>26.44</v>
      </c>
      <c r="G65" s="1248">
        <v>97.75</v>
      </c>
      <c r="H65" s="181">
        <v>99.46</v>
      </c>
      <c r="I65" s="130">
        <v>28.28</v>
      </c>
      <c r="J65" s="131">
        <v>98.01</v>
      </c>
    </row>
    <row r="66" spans="1:10" ht="15.75" customHeight="1" thickBot="1">
      <c r="A66" s="172" t="s">
        <v>201</v>
      </c>
      <c r="B66" s="284">
        <v>99.6</v>
      </c>
      <c r="C66" s="202">
        <v>24.6</v>
      </c>
      <c r="D66" s="202">
        <v>97.7</v>
      </c>
      <c r="E66" s="202">
        <v>99.5</v>
      </c>
      <c r="F66" s="202">
        <v>49.9</v>
      </c>
      <c r="G66" s="235">
        <v>99</v>
      </c>
      <c r="H66" s="236">
        <v>99.6</v>
      </c>
      <c r="I66" s="202">
        <v>33.5</v>
      </c>
      <c r="J66" s="237">
        <v>98.6</v>
      </c>
    </row>
    <row r="67" spans="1:10" ht="15.75" customHeight="1" thickTop="1">
      <c r="A67" s="218" t="s">
        <v>202</v>
      </c>
      <c r="B67" s="219" t="s">
        <v>203</v>
      </c>
      <c r="C67" s="214" t="s">
        <v>203</v>
      </c>
      <c r="D67" s="214" t="s">
        <v>203</v>
      </c>
      <c r="E67" s="214" t="s">
        <v>203</v>
      </c>
      <c r="F67" s="214" t="s">
        <v>203</v>
      </c>
      <c r="G67" s="1250" t="s">
        <v>203</v>
      </c>
      <c r="H67" s="234" t="s">
        <v>203</v>
      </c>
      <c r="I67" s="214" t="s">
        <v>203</v>
      </c>
      <c r="J67" s="280" t="s">
        <v>203</v>
      </c>
    </row>
    <row r="68" spans="1:10" ht="15.75" customHeight="1">
      <c r="A68" s="283" t="s">
        <v>204</v>
      </c>
      <c r="B68" s="402">
        <f>AVERAGE(B5:B66)</f>
        <v>99.250920020197142</v>
      </c>
      <c r="C68" s="364">
        <f t="shared" ref="C68:J68" si="0">AVERAGE(C5:C66)</f>
        <v>31.938499016894152</v>
      </c>
      <c r="D68" s="364">
        <f t="shared" si="0"/>
        <v>97.845018029552662</v>
      </c>
      <c r="E68" s="364">
        <f t="shared" si="0"/>
        <v>99.435196610590694</v>
      </c>
      <c r="F68" s="364">
        <f t="shared" si="0"/>
        <v>29.862292661559216</v>
      </c>
      <c r="G68" s="1258">
        <f t="shared" si="0"/>
        <v>98.049192112076412</v>
      </c>
      <c r="H68" s="689">
        <f t="shared" si="0"/>
        <v>99.376453201029378</v>
      </c>
      <c r="I68" s="690">
        <f t="shared" si="0"/>
        <v>29.959697641645892</v>
      </c>
      <c r="J68" s="683">
        <f t="shared" si="0"/>
        <v>98.043958946166498</v>
      </c>
    </row>
    <row r="69" spans="1:10">
      <c r="A69" s="384" t="s">
        <v>205</v>
      </c>
      <c r="B69" s="401"/>
      <c r="C69" s="401"/>
      <c r="D69" s="401"/>
      <c r="E69" s="401"/>
      <c r="F69" s="401"/>
      <c r="G69" s="401"/>
      <c r="H69" s="401"/>
      <c r="I69" s="401"/>
      <c r="J69" s="401"/>
    </row>
    <row r="131" spans="2:10" ht="27" customHeight="1">
      <c r="B131" s="2504"/>
      <c r="C131" s="2504"/>
      <c r="D131" s="2504"/>
      <c r="E131" s="2504"/>
      <c r="F131" s="2504"/>
      <c r="G131" s="2504"/>
      <c r="H131" s="2504"/>
      <c r="I131" s="2504"/>
      <c r="J131" s="2504"/>
    </row>
  </sheetData>
  <customSheetViews>
    <customSheetView guid="{429188B7-F8E8-41E0-BAA6-8F869C883D4F}" scale="90" showGridLines="0">
      <pane xSplit="1" ySplit="6" topLeftCell="B7" activePane="bottomRight" state="frozen"/>
      <selection pane="bottomRight" activeCell="A2" sqref="A2"/>
      <pageMargins left="0" right="0" top="0" bottom="0" header="0" footer="0"/>
      <pageSetup paperSize="8" firstPageNumber="12" orientation="portrait" r:id="rId1"/>
      <headerFooter alignWithMargins="0">
        <oddHeader xml:space="preserve">&amp;L&amp;"ＭＳ Ｐゴシック,太字"&amp;16ⅴ　市税徴収率
（平成30年度）&amp;"ＭＳ Ｐゴシック,標準"&amp;11
</oddHeader>
      </headerFooter>
    </customSheetView>
    <customSheetView guid="{CFB8F6A3-286B-44DA-98E2-E06FA9DC17D9}" showGridLines="0">
      <pane xSplit="1" ySplit="6" topLeftCell="B7" activePane="bottomRight" state="frozen"/>
      <selection pane="bottomRight" activeCell="D14" sqref="D14"/>
      <colBreaks count="1" manualBreakCount="1">
        <brk id="10" max="1048575" man="1"/>
      </colBreaks>
      <pageMargins left="0" right="0" top="0" bottom="0" header="0" footer="0"/>
      <pageSetup paperSize="9" scale="80" firstPageNumber="12" orientation="portrait" useFirstPageNumber="1" r:id="rId2"/>
      <headerFooter alignWithMargins="0"/>
    </customSheetView>
  </customSheetViews>
  <mergeCells count="13">
    <mergeCell ref="B131:J131"/>
    <mergeCell ref="B1:D1"/>
    <mergeCell ref="E1:G1"/>
    <mergeCell ref="H1:J1"/>
    <mergeCell ref="D2:D3"/>
    <mergeCell ref="J2:J3"/>
    <mergeCell ref="G2:G3"/>
    <mergeCell ref="B2:B3"/>
    <mergeCell ref="C2:C3"/>
    <mergeCell ref="E2:E3"/>
    <mergeCell ref="F2:F3"/>
    <mergeCell ref="H2:H3"/>
    <mergeCell ref="I2:I3"/>
  </mergeCells>
  <phoneticPr fontId="2"/>
  <dataValidations count="1">
    <dataValidation imeMode="disabled" allowBlank="1" showInputMessage="1" showErrorMessage="1" sqref="B7:X7 B5:J6 B8:J66" xr:uid="{00000000-0002-0000-0D00-000000000000}"/>
  </dataValidations>
  <pageMargins left="0.74803149606299213" right="0.23622047244094491" top="1.1417322834645669" bottom="0.39370078740157483" header="0.59055118110236227" footer="0.31496062992125984"/>
  <pageSetup paperSize="9" scale="71" firstPageNumber="12" orientation="portrait" r:id="rId3"/>
  <headerFooter alignWithMargins="0">
    <oddHeader xml:space="preserve">&amp;L&amp;"ＭＳ Ｐゴシック,太字"&amp;16ⅴ　市税徴収率
（令和５年度）&amp;"ＭＳ Ｐゴシック,標準"&amp;11
</oddHeader>
  </headerFooter>
  <rowBreaks count="1" manualBreakCount="1">
    <brk id="69"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zoomScale="90" zoomScaleNormal="100" zoomScaleSheetLayoutView="90" workbookViewId="0">
      <selection activeCell="I10" sqref="I10"/>
    </sheetView>
  </sheetViews>
  <sheetFormatPr defaultColWidth="8.77734375" defaultRowHeight="13.2"/>
  <cols>
    <col min="1" max="1" width="20.77734375" style="290" customWidth="1"/>
    <col min="2" max="2" width="11.21875" customWidth="1"/>
    <col min="3" max="3" width="62.44140625" customWidth="1"/>
    <col min="4" max="4" width="8.77734375" style="292" customWidth="1"/>
    <col min="28" max="28" width="9.77734375" customWidth="1"/>
  </cols>
  <sheetData>
    <row r="1" spans="1:35" s="292" customFormat="1" ht="20.25" customHeight="1" thickTop="1" thickBot="1">
      <c r="A1" s="2752" t="s">
        <v>593</v>
      </c>
      <c r="B1" s="2753"/>
      <c r="C1" s="2753"/>
      <c r="D1" s="2754"/>
      <c r="E1" s="303"/>
    </row>
    <row r="2" spans="1:35" ht="9" customHeight="1" thickTop="1">
      <c r="C2" s="291"/>
      <c r="D2" s="340"/>
    </row>
    <row r="3" spans="1:35" ht="18" customHeight="1">
      <c r="A3" s="29" t="s">
        <v>594</v>
      </c>
      <c r="B3" s="30" t="s">
        <v>595</v>
      </c>
      <c r="C3" s="30" t="s">
        <v>596</v>
      </c>
      <c r="D3" s="30" t="s">
        <v>597</v>
      </c>
    </row>
    <row r="4" spans="1:35" ht="19.5" customHeight="1">
      <c r="A4" s="193">
        <v>37655</v>
      </c>
      <c r="B4" s="194" t="s">
        <v>190</v>
      </c>
      <c r="C4" s="195" t="s">
        <v>598</v>
      </c>
      <c r="D4" s="194" t="s">
        <v>599</v>
      </c>
      <c r="E4" s="93"/>
    </row>
    <row r="5" spans="1:35" ht="19.5" customHeight="1">
      <c r="A5" s="193">
        <v>37712</v>
      </c>
      <c r="B5" s="194" t="s">
        <v>189</v>
      </c>
      <c r="C5" s="195" t="s">
        <v>600</v>
      </c>
      <c r="D5" s="194" t="s">
        <v>601</v>
      </c>
      <c r="E5" s="93"/>
    </row>
    <row r="6" spans="1:35" ht="19.5" customHeight="1">
      <c r="A6" s="193">
        <v>38078</v>
      </c>
      <c r="B6" s="194" t="s">
        <v>189</v>
      </c>
      <c r="C6" s="195" t="s">
        <v>602</v>
      </c>
      <c r="D6" s="194" t="s">
        <v>601</v>
      </c>
      <c r="E6" s="93"/>
    </row>
    <row r="7" spans="1:35" ht="19.5" customHeight="1">
      <c r="A7" s="2750">
        <v>38292</v>
      </c>
      <c r="B7" s="194" t="s">
        <v>748</v>
      </c>
      <c r="C7" s="195" t="s">
        <v>749</v>
      </c>
      <c r="D7" s="194" t="s">
        <v>599</v>
      </c>
      <c r="E7" s="93"/>
    </row>
    <row r="8" spans="1:35" ht="19.5" customHeight="1">
      <c r="A8" s="2751"/>
      <c r="B8" s="194" t="s">
        <v>200</v>
      </c>
      <c r="C8" s="195" t="s">
        <v>603</v>
      </c>
      <c r="D8" s="194" t="s">
        <v>599</v>
      </c>
      <c r="E8" s="93"/>
    </row>
    <row r="9" spans="1:35" ht="19.5" customHeight="1">
      <c r="A9" s="193">
        <v>38322</v>
      </c>
      <c r="B9" s="194" t="s">
        <v>140</v>
      </c>
      <c r="C9" s="195" t="s">
        <v>604</v>
      </c>
      <c r="D9" s="194" t="s">
        <v>599</v>
      </c>
      <c r="E9" s="93"/>
    </row>
    <row r="10" spans="1:35" ht="19.5" customHeight="1">
      <c r="A10" s="197">
        <v>38326</v>
      </c>
      <c r="B10" s="194" t="s">
        <v>605</v>
      </c>
      <c r="C10" s="195" t="s">
        <v>606</v>
      </c>
      <c r="D10" s="194" t="s">
        <v>601</v>
      </c>
      <c r="E10" s="93"/>
      <c r="AH10" s="293"/>
      <c r="AI10" s="293"/>
    </row>
    <row r="11" spans="1:35" ht="19.5" customHeight="1">
      <c r="A11" s="2750">
        <v>38353</v>
      </c>
      <c r="B11" s="194" t="s">
        <v>165</v>
      </c>
      <c r="C11" s="195" t="s">
        <v>607</v>
      </c>
      <c r="D11" s="194" t="s">
        <v>599</v>
      </c>
      <c r="E11" s="93"/>
      <c r="AH11" s="293"/>
      <c r="AI11" s="293"/>
    </row>
    <row r="12" spans="1:35" ht="19.5" customHeight="1">
      <c r="A12" s="2755"/>
      <c r="B12" s="194" t="s">
        <v>193</v>
      </c>
      <c r="C12" s="195" t="s">
        <v>608</v>
      </c>
      <c r="D12" s="194" t="s">
        <v>599</v>
      </c>
      <c r="E12" s="198"/>
      <c r="F12" s="286"/>
      <c r="G12" s="286"/>
      <c r="H12" s="286"/>
      <c r="I12" s="286"/>
      <c r="J12" s="286"/>
      <c r="K12" s="286"/>
      <c r="L12" s="286"/>
      <c r="M12" s="286"/>
      <c r="N12" s="286"/>
      <c r="O12" s="286"/>
      <c r="P12" s="286"/>
      <c r="R12" s="286"/>
      <c r="S12" s="286"/>
      <c r="V12" s="286"/>
      <c r="W12" s="286"/>
      <c r="X12" s="286"/>
      <c r="Y12" s="286"/>
      <c r="Z12" s="286"/>
      <c r="AA12" s="286"/>
      <c r="AB12" s="286"/>
      <c r="AC12" s="286"/>
      <c r="AD12" s="286"/>
      <c r="AE12" s="286"/>
      <c r="AF12" s="286"/>
      <c r="AG12" s="286"/>
      <c r="AH12" s="302"/>
      <c r="AI12" s="293"/>
    </row>
    <row r="13" spans="1:35" ht="19.5" customHeight="1">
      <c r="A13" s="2755"/>
      <c r="B13" s="194" t="s">
        <v>194</v>
      </c>
      <c r="C13" s="195" t="s">
        <v>609</v>
      </c>
      <c r="D13" s="194" t="s">
        <v>599</v>
      </c>
      <c r="E13" s="93"/>
      <c r="Z13" s="293"/>
      <c r="AA13" s="293"/>
      <c r="AC13" s="293"/>
      <c r="AD13" s="293"/>
      <c r="AE13" s="293"/>
    </row>
    <row r="14" spans="1:35" ht="19.5" customHeight="1">
      <c r="A14" s="2756"/>
      <c r="B14" s="194" t="s">
        <v>198</v>
      </c>
      <c r="C14" s="195" t="s">
        <v>610</v>
      </c>
      <c r="D14" s="194" t="s">
        <v>599</v>
      </c>
      <c r="E14" s="93"/>
    </row>
    <row r="15" spans="1:35" ht="19.5" customHeight="1">
      <c r="A15" s="193">
        <v>38356</v>
      </c>
      <c r="B15" s="194" t="s">
        <v>196</v>
      </c>
      <c r="C15" s="195" t="s">
        <v>611</v>
      </c>
      <c r="D15" s="194" t="s">
        <v>599</v>
      </c>
      <c r="E15" s="93"/>
    </row>
    <row r="16" spans="1:35" ht="19.5" customHeight="1">
      <c r="A16" s="193">
        <v>38363</v>
      </c>
      <c r="B16" s="194" t="s">
        <v>145</v>
      </c>
      <c r="C16" s="195" t="s">
        <v>612</v>
      </c>
      <c r="D16" s="194" t="s">
        <v>599</v>
      </c>
      <c r="E16" s="93"/>
      <c r="G16" s="26"/>
    </row>
    <row r="17" spans="1:5" ht="19.5" customHeight="1">
      <c r="A17" s="197">
        <v>38384</v>
      </c>
      <c r="B17" s="194" t="s">
        <v>150</v>
      </c>
      <c r="C17" s="195" t="s">
        <v>613</v>
      </c>
      <c r="D17" s="194" t="s">
        <v>599</v>
      </c>
      <c r="E17" s="93"/>
    </row>
    <row r="18" spans="1:5" ht="19.5" customHeight="1">
      <c r="A18" s="199"/>
      <c r="B18" s="194" t="s">
        <v>190</v>
      </c>
      <c r="C18" s="195" t="s">
        <v>614</v>
      </c>
      <c r="D18" s="194" t="s">
        <v>599</v>
      </c>
      <c r="E18" s="93"/>
    </row>
    <row r="19" spans="1:5" ht="19.5" customHeight="1">
      <c r="A19" s="193">
        <v>38388</v>
      </c>
      <c r="B19" s="194" t="s">
        <v>195</v>
      </c>
      <c r="C19" s="195" t="s">
        <v>615</v>
      </c>
      <c r="D19" s="194" t="s">
        <v>599</v>
      </c>
      <c r="E19" s="93"/>
    </row>
    <row r="20" spans="1:5" ht="19.5" customHeight="1">
      <c r="A20" s="193">
        <v>38396</v>
      </c>
      <c r="B20" s="194" t="s">
        <v>191</v>
      </c>
      <c r="C20" s="195" t="s">
        <v>616</v>
      </c>
      <c r="D20" s="194" t="s">
        <v>617</v>
      </c>
      <c r="E20" s="93"/>
    </row>
    <row r="21" spans="1:5" ht="19.5" customHeight="1">
      <c r="A21" s="193">
        <v>38431</v>
      </c>
      <c r="B21" s="194" t="s">
        <v>189</v>
      </c>
      <c r="C21" s="195" t="s">
        <v>618</v>
      </c>
      <c r="D21" s="194" t="s">
        <v>601</v>
      </c>
      <c r="E21" s="93"/>
    </row>
    <row r="22" spans="1:5" ht="19.5" customHeight="1">
      <c r="A22" s="193">
        <v>38439</v>
      </c>
      <c r="B22" s="194" t="s">
        <v>158</v>
      </c>
      <c r="C22" s="195" t="s">
        <v>619</v>
      </c>
      <c r="D22" s="194" t="s">
        <v>599</v>
      </c>
      <c r="E22" s="93"/>
    </row>
    <row r="23" spans="1:5" ht="19.5" customHeight="1">
      <c r="A23" s="2750">
        <v>38442</v>
      </c>
      <c r="B23" s="194" t="s">
        <v>620</v>
      </c>
      <c r="C23" s="195" t="s">
        <v>621</v>
      </c>
      <c r="D23" s="194" t="s">
        <v>599</v>
      </c>
      <c r="E23" s="93"/>
    </row>
    <row r="24" spans="1:5" ht="19.5" customHeight="1">
      <c r="A24" s="2751"/>
      <c r="B24" s="194" t="s">
        <v>622</v>
      </c>
      <c r="C24" s="195" t="s">
        <v>623</v>
      </c>
      <c r="D24" s="194" t="s">
        <v>624</v>
      </c>
      <c r="E24" s="93"/>
    </row>
    <row r="25" spans="1:5" ht="19.5" customHeight="1">
      <c r="A25" s="2750">
        <v>38443</v>
      </c>
      <c r="B25" s="194" t="s">
        <v>142</v>
      </c>
      <c r="C25" s="195" t="s">
        <v>625</v>
      </c>
      <c r="D25" s="194" t="s">
        <v>617</v>
      </c>
      <c r="E25" s="93"/>
    </row>
    <row r="26" spans="1:5" ht="19.5" customHeight="1">
      <c r="A26" s="2759"/>
      <c r="B26" s="194" t="s">
        <v>161</v>
      </c>
      <c r="C26" s="195" t="s">
        <v>626</v>
      </c>
      <c r="D26" s="194" t="s">
        <v>617</v>
      </c>
      <c r="E26" s="93"/>
    </row>
    <row r="27" spans="1:5" ht="19.5" customHeight="1">
      <c r="A27" s="2759"/>
      <c r="B27" s="194" t="s">
        <v>306</v>
      </c>
      <c r="C27" s="195" t="s">
        <v>627</v>
      </c>
      <c r="D27" s="194" t="s">
        <v>599</v>
      </c>
      <c r="E27" s="93"/>
    </row>
    <row r="28" spans="1:5" ht="19.5" customHeight="1">
      <c r="A28" s="2759"/>
      <c r="B28" s="194" t="s">
        <v>628</v>
      </c>
      <c r="C28" s="195" t="s">
        <v>629</v>
      </c>
      <c r="D28" s="194" t="s">
        <v>599</v>
      </c>
      <c r="E28" s="93"/>
    </row>
    <row r="29" spans="1:5" ht="19.5" customHeight="1">
      <c r="A29" s="2759"/>
      <c r="B29" s="194" t="s">
        <v>171</v>
      </c>
      <c r="C29" s="195" t="s">
        <v>630</v>
      </c>
      <c r="D29" s="194" t="s">
        <v>599</v>
      </c>
      <c r="E29" s="93"/>
    </row>
    <row r="30" spans="1:5" ht="19.5" customHeight="1">
      <c r="A30" s="2759"/>
      <c r="B30" s="194" t="s">
        <v>184</v>
      </c>
      <c r="C30" s="195" t="s">
        <v>631</v>
      </c>
      <c r="D30" s="194" t="s">
        <v>599</v>
      </c>
      <c r="E30" s="93"/>
    </row>
    <row r="31" spans="1:5" ht="19.5" customHeight="1">
      <c r="A31" s="2760"/>
      <c r="B31" s="194" t="s">
        <v>197</v>
      </c>
      <c r="C31" s="195" t="s">
        <v>632</v>
      </c>
      <c r="D31" s="194" t="s">
        <v>599</v>
      </c>
      <c r="E31" s="93"/>
    </row>
    <row r="32" spans="1:5" ht="19.5" customHeight="1">
      <c r="A32" s="193">
        <v>38565</v>
      </c>
      <c r="B32" s="194" t="s">
        <v>188</v>
      </c>
      <c r="C32" s="195" t="s">
        <v>633</v>
      </c>
      <c r="D32" s="194" t="s">
        <v>599</v>
      </c>
      <c r="E32" s="93"/>
    </row>
    <row r="33" spans="1:5" ht="19.5" customHeight="1">
      <c r="A33" s="193">
        <v>38621</v>
      </c>
      <c r="B33" s="194" t="s">
        <v>192</v>
      </c>
      <c r="C33" s="195" t="s">
        <v>634</v>
      </c>
      <c r="D33" s="194" t="s">
        <v>599</v>
      </c>
      <c r="E33" s="93"/>
    </row>
    <row r="34" spans="1:5" ht="19.5" customHeight="1">
      <c r="A34" s="2750">
        <v>38718</v>
      </c>
      <c r="B34" s="194" t="s">
        <v>169</v>
      </c>
      <c r="C34" s="195" t="s">
        <v>635</v>
      </c>
      <c r="D34" s="194" t="s">
        <v>599</v>
      </c>
      <c r="E34" s="93"/>
    </row>
    <row r="35" spans="1:5" ht="19.5" customHeight="1">
      <c r="A35" s="2755"/>
      <c r="B35" s="194" t="s">
        <v>167</v>
      </c>
      <c r="C35" s="195" t="s">
        <v>636</v>
      </c>
      <c r="D35" s="194" t="s">
        <v>599</v>
      </c>
      <c r="E35" s="93"/>
    </row>
    <row r="36" spans="1:5" ht="19.5" customHeight="1">
      <c r="A36" s="2756"/>
      <c r="B36" s="194" t="s">
        <v>199</v>
      </c>
      <c r="C36" s="195" t="s">
        <v>637</v>
      </c>
      <c r="D36" s="194" t="s">
        <v>599</v>
      </c>
      <c r="E36" s="93"/>
    </row>
    <row r="37" spans="1:5" ht="19.5" customHeight="1">
      <c r="A37" s="193">
        <v>38721</v>
      </c>
      <c r="B37" s="194" t="s">
        <v>196</v>
      </c>
      <c r="C37" s="195" t="s">
        <v>638</v>
      </c>
      <c r="D37" s="194" t="s">
        <v>599</v>
      </c>
      <c r="E37" s="93"/>
    </row>
    <row r="38" spans="1:5" ht="19.5" customHeight="1">
      <c r="A38" s="2757">
        <v>38727</v>
      </c>
      <c r="B38" s="194" t="s">
        <v>192</v>
      </c>
      <c r="C38" s="195" t="s">
        <v>639</v>
      </c>
      <c r="D38" s="194" t="s">
        <v>599</v>
      </c>
      <c r="E38" s="93"/>
    </row>
    <row r="39" spans="1:5" ht="19.5" customHeight="1">
      <c r="A39" s="2758"/>
      <c r="B39" s="194" t="s">
        <v>640</v>
      </c>
      <c r="C39" s="195" t="s">
        <v>641</v>
      </c>
      <c r="D39" s="194" t="s">
        <v>601</v>
      </c>
      <c r="E39" s="93"/>
    </row>
    <row r="40" spans="1:5" ht="19.5" customHeight="1">
      <c r="A40" s="199">
        <v>38740</v>
      </c>
      <c r="B40" s="200" t="s">
        <v>642</v>
      </c>
      <c r="C40" s="201" t="s">
        <v>643</v>
      </c>
      <c r="D40" s="200" t="s">
        <v>599</v>
      </c>
      <c r="E40" s="93"/>
    </row>
    <row r="41" spans="1:5" ht="19.5" customHeight="1">
      <c r="A41" s="193">
        <v>38749</v>
      </c>
      <c r="B41" s="194" t="s">
        <v>163</v>
      </c>
      <c r="C41" s="195" t="s">
        <v>644</v>
      </c>
      <c r="D41" s="194" t="s">
        <v>599</v>
      </c>
      <c r="E41" s="93"/>
    </row>
    <row r="42" spans="1:5" ht="19.5" customHeight="1">
      <c r="A42" s="2750">
        <v>38777</v>
      </c>
      <c r="B42" s="194" t="s">
        <v>164</v>
      </c>
      <c r="C42" s="195" t="s">
        <v>645</v>
      </c>
      <c r="D42" s="194" t="s">
        <v>599</v>
      </c>
      <c r="E42" s="93"/>
    </row>
    <row r="43" spans="1:5" ht="19.5" customHeight="1">
      <c r="A43" s="2751"/>
      <c r="B43" s="194" t="s">
        <v>646</v>
      </c>
      <c r="C43" s="195" t="s">
        <v>647</v>
      </c>
      <c r="D43" s="194" t="s">
        <v>599</v>
      </c>
      <c r="E43" s="93"/>
    </row>
    <row r="44" spans="1:5" ht="19.5" customHeight="1">
      <c r="A44" s="197">
        <v>38796</v>
      </c>
      <c r="B44" s="194" t="s">
        <v>172</v>
      </c>
      <c r="C44" s="195" t="s">
        <v>648</v>
      </c>
      <c r="D44" s="194" t="s">
        <v>601</v>
      </c>
      <c r="E44" s="93"/>
    </row>
    <row r="45" spans="1:5" ht="19.5" customHeight="1">
      <c r="A45" s="193">
        <v>38803</v>
      </c>
      <c r="B45" s="194" t="s">
        <v>649</v>
      </c>
      <c r="C45" s="195" t="s">
        <v>650</v>
      </c>
      <c r="D45" s="194" t="s">
        <v>599</v>
      </c>
      <c r="E45" s="93"/>
    </row>
    <row r="46" spans="1:5" ht="19.5" customHeight="1">
      <c r="A46" s="193">
        <v>38807</v>
      </c>
      <c r="B46" s="194" t="s">
        <v>197</v>
      </c>
      <c r="C46" s="195" t="s">
        <v>651</v>
      </c>
      <c r="D46" s="194" t="s">
        <v>599</v>
      </c>
      <c r="E46" s="93"/>
    </row>
    <row r="47" spans="1:5" ht="19.5" customHeight="1">
      <c r="A47" s="193">
        <v>38991</v>
      </c>
      <c r="B47" s="194" t="s">
        <v>642</v>
      </c>
      <c r="C47" s="195" t="s">
        <v>652</v>
      </c>
      <c r="D47" s="194" t="s">
        <v>599</v>
      </c>
      <c r="E47" s="93"/>
    </row>
    <row r="48" spans="1:5" ht="19.5" customHeight="1">
      <c r="A48" s="193">
        <v>39172</v>
      </c>
      <c r="B48" s="194" t="s">
        <v>653</v>
      </c>
      <c r="C48" s="195" t="s">
        <v>654</v>
      </c>
      <c r="D48" s="194" t="s">
        <v>599</v>
      </c>
      <c r="E48" s="93"/>
    </row>
    <row r="49" spans="1:5" ht="19.5" customHeight="1">
      <c r="A49" s="193">
        <v>39448</v>
      </c>
      <c r="B49" s="194" t="s">
        <v>655</v>
      </c>
      <c r="C49" s="195" t="s">
        <v>656</v>
      </c>
      <c r="D49" s="194" t="s">
        <v>599</v>
      </c>
      <c r="E49" s="93"/>
    </row>
    <row r="50" spans="1:5" ht="19.5" customHeight="1">
      <c r="A50" s="193">
        <v>39630</v>
      </c>
      <c r="B50" s="194" t="s">
        <v>147</v>
      </c>
      <c r="C50" s="195" t="s">
        <v>657</v>
      </c>
      <c r="D50" s="194" t="s">
        <v>599</v>
      </c>
      <c r="E50" s="93"/>
    </row>
    <row r="51" spans="1:5" ht="19.5" customHeight="1">
      <c r="A51" s="193">
        <v>39938</v>
      </c>
      <c r="B51" s="194" t="s">
        <v>152</v>
      </c>
      <c r="C51" s="196" t="s">
        <v>658</v>
      </c>
      <c r="D51" s="194" t="s">
        <v>599</v>
      </c>
      <c r="E51" s="93"/>
    </row>
    <row r="52" spans="1:5" ht="19.5" customHeight="1">
      <c r="A52" s="193">
        <v>39965</v>
      </c>
      <c r="B52" s="194" t="s">
        <v>642</v>
      </c>
      <c r="C52" s="196" t="s">
        <v>659</v>
      </c>
      <c r="D52" s="194" t="s">
        <v>599</v>
      </c>
      <c r="E52" s="93"/>
    </row>
    <row r="53" spans="1:5" ht="19.5" customHeight="1">
      <c r="A53" s="193">
        <v>40179</v>
      </c>
      <c r="B53" s="194" t="s">
        <v>660</v>
      </c>
      <c r="C53" s="196" t="s">
        <v>661</v>
      </c>
      <c r="D53" s="194" t="s">
        <v>601</v>
      </c>
      <c r="E53" s="93"/>
    </row>
    <row r="54" spans="1:5" ht="19.5" customHeight="1">
      <c r="A54" s="197">
        <v>40260</v>
      </c>
      <c r="B54" s="194" t="s">
        <v>662</v>
      </c>
      <c r="C54" s="196" t="s">
        <v>663</v>
      </c>
      <c r="D54" s="194" t="s">
        <v>601</v>
      </c>
      <c r="E54" s="93"/>
    </row>
    <row r="55" spans="1:5" ht="19.5" customHeight="1">
      <c r="A55" s="2750">
        <v>40268</v>
      </c>
      <c r="B55" s="194" t="s">
        <v>306</v>
      </c>
      <c r="C55" s="195" t="s">
        <v>664</v>
      </c>
      <c r="D55" s="194" t="s">
        <v>601</v>
      </c>
    </row>
    <row r="56" spans="1:5" ht="19.5" customHeight="1">
      <c r="A56" s="2760"/>
      <c r="B56" s="194" t="s">
        <v>197</v>
      </c>
      <c r="C56" s="195" t="s">
        <v>665</v>
      </c>
      <c r="D56" s="194" t="s">
        <v>601</v>
      </c>
    </row>
    <row r="57" spans="1:5" ht="19.5" customHeight="1">
      <c r="A57" s="193">
        <v>40756</v>
      </c>
      <c r="B57" s="194" t="s">
        <v>666</v>
      </c>
      <c r="C57" s="195" t="s">
        <v>667</v>
      </c>
      <c r="D57" s="194" t="s">
        <v>601</v>
      </c>
    </row>
    <row r="58" spans="1:5" ht="19.5" customHeight="1">
      <c r="A58" s="193">
        <v>40827</v>
      </c>
      <c r="B58" s="194" t="s">
        <v>668</v>
      </c>
      <c r="C58" s="195" t="s">
        <v>669</v>
      </c>
      <c r="D58" s="194" t="s">
        <v>601</v>
      </c>
    </row>
    <row r="59" spans="1:5" ht="15.75" customHeight="1">
      <c r="A59" s="338"/>
    </row>
    <row r="60" spans="1:5" ht="6" customHeight="1" thickBot="1"/>
    <row r="61" spans="1:5" ht="17.399999999999999" thickTop="1" thickBot="1">
      <c r="A61" s="2752" t="s">
        <v>670</v>
      </c>
      <c r="B61" s="2753"/>
      <c r="C61" s="2753"/>
      <c r="D61" s="2754"/>
    </row>
    <row r="62" spans="1:5" ht="8.25" customHeight="1" thickTop="1"/>
    <row r="63" spans="1:5" s="292" customFormat="1" ht="21.3" customHeight="1">
      <c r="A63" s="29" t="s">
        <v>671</v>
      </c>
      <c r="B63" s="58" t="s">
        <v>672</v>
      </c>
      <c r="C63" s="2761" t="s">
        <v>673</v>
      </c>
      <c r="D63" s="2761"/>
    </row>
    <row r="64" spans="1:5" ht="37.5" customHeight="1">
      <c r="A64" s="58">
        <v>35156</v>
      </c>
      <c r="B64" s="59">
        <v>12</v>
      </c>
      <c r="C64" s="2762" t="s">
        <v>674</v>
      </c>
      <c r="D64" s="2762"/>
    </row>
    <row r="65" spans="1:4" ht="26.25" customHeight="1">
      <c r="A65" s="58">
        <v>35521</v>
      </c>
      <c r="B65" s="59">
        <v>17</v>
      </c>
      <c r="C65" s="2762" t="s">
        <v>675</v>
      </c>
      <c r="D65" s="2762"/>
    </row>
    <row r="66" spans="1:4" ht="26.25" customHeight="1">
      <c r="A66" s="58">
        <v>35886</v>
      </c>
      <c r="B66" s="59">
        <v>21</v>
      </c>
      <c r="C66" s="2762" t="s">
        <v>676</v>
      </c>
      <c r="D66" s="2762"/>
    </row>
    <row r="67" spans="1:4" ht="26.25" customHeight="1">
      <c r="A67" s="58">
        <v>36251</v>
      </c>
      <c r="B67" s="59">
        <v>25</v>
      </c>
      <c r="C67" s="2762" t="s">
        <v>677</v>
      </c>
      <c r="D67" s="2762"/>
    </row>
    <row r="68" spans="1:4" ht="26.25" customHeight="1">
      <c r="A68" s="58">
        <v>36617</v>
      </c>
      <c r="B68" s="59">
        <v>27</v>
      </c>
      <c r="C68" s="2762" t="s">
        <v>678</v>
      </c>
      <c r="D68" s="2762"/>
    </row>
    <row r="69" spans="1:4" ht="26.25" customHeight="1">
      <c r="A69" s="58">
        <v>36982</v>
      </c>
      <c r="B69" s="59">
        <v>28</v>
      </c>
      <c r="C69" s="2762" t="s">
        <v>679</v>
      </c>
      <c r="D69" s="2762"/>
    </row>
    <row r="70" spans="1:4" ht="26.25" customHeight="1">
      <c r="A70" s="58">
        <v>37347</v>
      </c>
      <c r="B70" s="59">
        <v>30</v>
      </c>
      <c r="C70" s="2762" t="s">
        <v>680</v>
      </c>
      <c r="D70" s="2762"/>
    </row>
    <row r="71" spans="1:4" ht="26.25" customHeight="1">
      <c r="A71" s="58">
        <v>37712</v>
      </c>
      <c r="B71" s="59">
        <v>35</v>
      </c>
      <c r="C71" s="2762" t="s">
        <v>681</v>
      </c>
      <c r="D71" s="2762"/>
    </row>
    <row r="72" spans="1:4" ht="26.25" customHeight="1">
      <c r="A72" s="58">
        <v>38443</v>
      </c>
      <c r="B72" s="59">
        <v>35</v>
      </c>
      <c r="C72" s="2762" t="s">
        <v>682</v>
      </c>
      <c r="D72" s="2762"/>
    </row>
    <row r="73" spans="1:4" ht="26.25" customHeight="1">
      <c r="A73" s="58">
        <v>38626</v>
      </c>
      <c r="B73" s="59">
        <v>37</v>
      </c>
      <c r="C73" s="2762" t="s">
        <v>683</v>
      </c>
      <c r="D73" s="2762"/>
    </row>
    <row r="74" spans="1:4" ht="26.25" customHeight="1">
      <c r="A74" s="58">
        <v>38808</v>
      </c>
      <c r="B74" s="59">
        <v>36</v>
      </c>
      <c r="C74" s="2762" t="s">
        <v>684</v>
      </c>
      <c r="D74" s="2762"/>
    </row>
    <row r="75" spans="1:4" ht="26.25" customHeight="1">
      <c r="A75" s="58">
        <v>38991</v>
      </c>
      <c r="B75" s="59">
        <v>37</v>
      </c>
      <c r="C75" s="2762" t="s">
        <v>685</v>
      </c>
      <c r="D75" s="2762"/>
    </row>
    <row r="76" spans="1:4" ht="26.25" customHeight="1">
      <c r="A76" s="58">
        <v>39173</v>
      </c>
      <c r="B76" s="59">
        <v>35</v>
      </c>
      <c r="C76" s="2762" t="s">
        <v>686</v>
      </c>
      <c r="D76" s="2762"/>
    </row>
    <row r="77" spans="1:4" ht="26.25" customHeight="1">
      <c r="A77" s="58">
        <v>39539</v>
      </c>
      <c r="B77" s="59">
        <v>39</v>
      </c>
      <c r="C77" s="2762" t="s">
        <v>687</v>
      </c>
      <c r="D77" s="2762"/>
    </row>
    <row r="78" spans="1:4" ht="26.25" customHeight="1">
      <c r="A78" s="58">
        <v>39904</v>
      </c>
      <c r="B78" s="59">
        <v>41</v>
      </c>
      <c r="C78" s="304" t="s">
        <v>688</v>
      </c>
      <c r="D78" s="341"/>
    </row>
    <row r="79" spans="1:4" ht="26.25" customHeight="1">
      <c r="A79" s="58">
        <v>40269</v>
      </c>
      <c r="B79" s="59">
        <v>40</v>
      </c>
      <c r="C79" s="304" t="s">
        <v>689</v>
      </c>
      <c r="D79" s="341"/>
    </row>
    <row r="80" spans="1:4" ht="26.25" customHeight="1">
      <c r="A80" s="58">
        <v>40634</v>
      </c>
      <c r="B80" s="59">
        <v>41</v>
      </c>
      <c r="C80" s="305" t="s">
        <v>690</v>
      </c>
      <c r="D80" s="341"/>
    </row>
    <row r="81" spans="1:5" ht="26.25" customHeight="1">
      <c r="A81" s="58">
        <v>41000</v>
      </c>
      <c r="B81" s="59">
        <v>41</v>
      </c>
      <c r="C81" s="305" t="s">
        <v>691</v>
      </c>
      <c r="D81" s="341"/>
    </row>
    <row r="82" spans="1:5" ht="26.25" customHeight="1">
      <c r="A82" s="58">
        <v>41365</v>
      </c>
      <c r="B82" s="59">
        <v>42</v>
      </c>
      <c r="C82" s="305" t="s">
        <v>692</v>
      </c>
      <c r="D82" s="341"/>
    </row>
    <row r="83" spans="1:5" ht="26.25" customHeight="1">
      <c r="A83" s="58">
        <v>41730</v>
      </c>
      <c r="B83" s="59">
        <v>43</v>
      </c>
      <c r="C83" s="305" t="s">
        <v>693</v>
      </c>
      <c r="D83" s="341"/>
    </row>
    <row r="84" spans="1:5" ht="26.25" customHeight="1">
      <c r="A84" s="58">
        <v>42095</v>
      </c>
      <c r="B84" s="59">
        <v>45</v>
      </c>
      <c r="C84" s="305" t="s">
        <v>694</v>
      </c>
      <c r="D84" s="341"/>
    </row>
    <row r="85" spans="1:5" ht="26.25" customHeight="1">
      <c r="A85" s="58">
        <v>42461</v>
      </c>
      <c r="B85" s="59">
        <v>47</v>
      </c>
      <c r="C85" s="305" t="s">
        <v>695</v>
      </c>
      <c r="D85" s="341"/>
    </row>
    <row r="86" spans="1:5" ht="26.25" customHeight="1">
      <c r="A86" s="58">
        <v>42736</v>
      </c>
      <c r="B86" s="59">
        <v>48</v>
      </c>
      <c r="C86" s="305" t="s">
        <v>696</v>
      </c>
      <c r="D86" s="341"/>
    </row>
    <row r="87" spans="1:5" ht="26.25" customHeight="1">
      <c r="A87" s="58">
        <v>43191</v>
      </c>
      <c r="B87" s="59">
        <v>54</v>
      </c>
      <c r="C87" s="305" t="s">
        <v>697</v>
      </c>
      <c r="D87" s="341"/>
    </row>
    <row r="88" spans="1:5" ht="26.25" customHeight="1">
      <c r="A88" s="58">
        <v>43556</v>
      </c>
      <c r="B88" s="59">
        <v>58</v>
      </c>
      <c r="C88" s="305" t="s">
        <v>698</v>
      </c>
      <c r="D88" s="341"/>
    </row>
    <row r="89" spans="1:5" ht="26.25" customHeight="1">
      <c r="A89" s="58">
        <v>43922</v>
      </c>
      <c r="B89" s="59">
        <v>60</v>
      </c>
      <c r="C89" s="305" t="s">
        <v>699</v>
      </c>
      <c r="D89" s="341"/>
    </row>
    <row r="90" spans="1:5" ht="26.25" customHeight="1">
      <c r="A90" s="58">
        <v>44287</v>
      </c>
      <c r="B90" s="59">
        <v>62</v>
      </c>
      <c r="C90" s="305" t="s">
        <v>700</v>
      </c>
      <c r="D90" s="341"/>
    </row>
    <row r="91" spans="1:5" ht="21" customHeight="1">
      <c r="A91" s="336"/>
      <c r="B91" s="337"/>
    </row>
    <row r="92" spans="1:5" ht="21" customHeight="1">
      <c r="A92" s="2504"/>
      <c r="B92" s="2504"/>
      <c r="C92" s="2504"/>
      <c r="D92" s="2504"/>
      <c r="E92" s="2504"/>
    </row>
    <row r="93" spans="1:5">
      <c r="A93" s="2504"/>
      <c r="B93" s="2504"/>
      <c r="C93" s="2504"/>
      <c r="D93" s="2504"/>
      <c r="E93" s="2504"/>
    </row>
  </sheetData>
  <dataConsolidate/>
  <customSheetViews>
    <customSheetView guid="{429188B7-F8E8-41E0-BAA6-8F869C883D4F}" topLeftCell="A10">
      <selection activeCell="A2" sqref="A2"/>
      <rowBreaks count="1" manualBreakCount="1">
        <brk id="57" max="3" man="1"/>
      </rowBreaks>
      <pageMargins left="0" right="0" top="0" bottom="0" header="0" footer="0"/>
      <pageSetup paperSize="8" scale="99" fitToHeight="0" orientation="portrait" r:id="rId1"/>
      <headerFooter alignWithMargins="0"/>
    </customSheetView>
  </customSheetViews>
  <mergeCells count="2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 ref="A42:A43"/>
    <mergeCell ref="A61:D61"/>
    <mergeCell ref="A1:D1"/>
    <mergeCell ref="A11:A14"/>
    <mergeCell ref="A34:A36"/>
    <mergeCell ref="A38:A39"/>
    <mergeCell ref="A7:A8"/>
    <mergeCell ref="A23:A24"/>
    <mergeCell ref="A25:A31"/>
    <mergeCell ref="A55:A56"/>
  </mergeCells>
  <phoneticPr fontId="2"/>
  <dataValidations count="1">
    <dataValidation imeMode="disabled" allowBlank="1" showInputMessage="1" showErrorMessage="1" sqref="B7:AK7" xr:uid="{00000000-0002-0000-0E00-000000000000}"/>
  </dataValidations>
  <pageMargins left="0.74803149606299213" right="0.74803149606299213" top="0.9055118110236221" bottom="0.47244094488188981" header="0.51181102362204722" footer="0.27559055118110237"/>
  <pageSetup paperSize="9" scale="70" fitToHeight="2" orientation="portrait" r:id="rId2"/>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pageSetUpPr fitToPage="1"/>
  </sheetPr>
  <dimension ref="A1:O86"/>
  <sheetViews>
    <sheetView view="pageBreakPreview" topLeftCell="A48" zoomScaleNormal="100" zoomScaleSheetLayoutView="100" workbookViewId="0">
      <selection activeCell="C8" sqref="C8"/>
    </sheetView>
  </sheetViews>
  <sheetFormatPr defaultColWidth="13" defaultRowHeight="13.2"/>
  <cols>
    <col min="1" max="1" width="15" style="713" customWidth="1"/>
    <col min="2" max="2" width="31.21875" style="713" customWidth="1"/>
    <col min="3" max="3" width="89.21875" style="713" customWidth="1"/>
    <col min="4" max="16384" width="13" style="713"/>
  </cols>
  <sheetData>
    <row r="1" spans="1:3" ht="19.5" customHeight="1">
      <c r="A1" s="712"/>
      <c r="B1" s="712"/>
      <c r="C1" s="712"/>
    </row>
    <row r="2" spans="1:3" ht="22.5" customHeight="1">
      <c r="A2" s="2343" t="s">
        <v>3</v>
      </c>
      <c r="B2" s="2344"/>
      <c r="C2" s="2344"/>
    </row>
    <row r="3" spans="1:3" ht="22.5" customHeight="1">
      <c r="A3" s="714"/>
      <c r="B3" s="715"/>
      <c r="C3" s="715"/>
    </row>
    <row r="4" spans="1:3" ht="22.5" customHeight="1">
      <c r="A4" s="712" t="s">
        <v>4</v>
      </c>
      <c r="B4" s="712"/>
      <c r="C4" s="712"/>
    </row>
    <row r="5" spans="1:3" ht="7.5" customHeight="1">
      <c r="A5" s="712"/>
      <c r="B5" s="712"/>
      <c r="C5" s="712"/>
    </row>
    <row r="6" spans="1:3" ht="22.5" customHeight="1">
      <c r="A6" s="716" t="s">
        <v>5</v>
      </c>
      <c r="B6" s="712"/>
      <c r="C6" s="712"/>
    </row>
    <row r="7" spans="1:3" ht="7.5" customHeight="1">
      <c r="A7" s="716"/>
      <c r="B7" s="712"/>
      <c r="C7" s="712"/>
    </row>
    <row r="8" spans="1:3" ht="22.5" customHeight="1">
      <c r="A8" s="716" t="s">
        <v>6</v>
      </c>
      <c r="B8" s="712"/>
      <c r="C8" s="712"/>
    </row>
    <row r="9" spans="1:3" ht="7.5" customHeight="1">
      <c r="A9" s="716"/>
      <c r="B9" s="712"/>
      <c r="C9" s="712"/>
    </row>
    <row r="10" spans="1:3" ht="22.5" customHeight="1">
      <c r="A10" s="716" t="s">
        <v>7</v>
      </c>
      <c r="B10" s="712"/>
      <c r="C10" s="712"/>
    </row>
    <row r="11" spans="1:3" ht="22.5" customHeight="1">
      <c r="A11" s="712" t="s">
        <v>8</v>
      </c>
      <c r="B11" s="712"/>
      <c r="C11" s="712"/>
    </row>
    <row r="12" spans="1:3" ht="22.5" customHeight="1">
      <c r="A12" s="712" t="s">
        <v>9</v>
      </c>
      <c r="B12" s="712"/>
      <c r="C12" s="712"/>
    </row>
    <row r="13" spans="1:3" ht="22.5" customHeight="1">
      <c r="A13" s="712" t="s">
        <v>10</v>
      </c>
      <c r="B13" s="712"/>
      <c r="C13" s="712"/>
    </row>
    <row r="14" spans="1:3" ht="22.5" customHeight="1">
      <c r="A14" s="712"/>
      <c r="B14" s="712"/>
      <c r="C14" s="712"/>
    </row>
    <row r="15" spans="1:3" ht="22.5" customHeight="1">
      <c r="A15" s="717" t="s">
        <v>11</v>
      </c>
      <c r="B15" s="718" t="s">
        <v>12</v>
      </c>
      <c r="C15" s="719" t="s">
        <v>13</v>
      </c>
    </row>
    <row r="16" spans="1:3" ht="22.5" customHeight="1">
      <c r="A16" s="2338" t="s">
        <v>14</v>
      </c>
      <c r="B16" s="2134" t="s">
        <v>15</v>
      </c>
      <c r="C16" s="2341" t="s">
        <v>760</v>
      </c>
    </row>
    <row r="17" spans="1:3" ht="22.5" customHeight="1">
      <c r="A17" s="2339"/>
      <c r="B17" s="2136" t="s">
        <v>16</v>
      </c>
      <c r="C17" s="2342"/>
    </row>
    <row r="18" spans="1:3" ht="45" customHeight="1">
      <c r="A18" s="2339"/>
      <c r="B18" s="2137" t="s">
        <v>17</v>
      </c>
      <c r="C18" s="2342"/>
    </row>
    <row r="19" spans="1:3" ht="51" customHeight="1">
      <c r="A19" s="2339"/>
      <c r="B19" s="2138" t="s">
        <v>18</v>
      </c>
      <c r="C19" s="2139" t="s">
        <v>19</v>
      </c>
    </row>
    <row r="20" spans="1:3" ht="22.5" customHeight="1">
      <c r="A20" s="2340"/>
      <c r="B20" s="2140" t="s">
        <v>20</v>
      </c>
      <c r="C20" s="2141" t="s">
        <v>21</v>
      </c>
    </row>
    <row r="21" spans="1:3" ht="118.5" customHeight="1">
      <c r="A21" s="2142" t="s">
        <v>22</v>
      </c>
      <c r="B21" s="2143" t="s">
        <v>23</v>
      </c>
      <c r="C21" s="2135" t="s">
        <v>24</v>
      </c>
    </row>
    <row r="22" spans="1:3" ht="22.5" customHeight="1">
      <c r="A22" s="2338" t="s">
        <v>25</v>
      </c>
      <c r="B22" s="2144" t="s">
        <v>26</v>
      </c>
      <c r="C22" s="2145" t="s">
        <v>27</v>
      </c>
    </row>
    <row r="23" spans="1:3" ht="148.5" customHeight="1">
      <c r="A23" s="2339"/>
      <c r="B23" s="2146" t="s">
        <v>28</v>
      </c>
      <c r="C23" s="2147" t="s">
        <v>29</v>
      </c>
    </row>
    <row r="24" spans="1:3" ht="67.5" customHeight="1">
      <c r="A24" s="2339"/>
      <c r="B24" s="2148" t="s">
        <v>30</v>
      </c>
      <c r="C24" s="2149" t="s">
        <v>31</v>
      </c>
    </row>
    <row r="25" spans="1:3" ht="83.25" customHeight="1">
      <c r="A25" s="2339"/>
      <c r="B25" s="2148" t="s">
        <v>32</v>
      </c>
      <c r="C25" s="2147" t="s">
        <v>33</v>
      </c>
    </row>
    <row r="26" spans="1:3" ht="120.75" customHeight="1">
      <c r="A26" s="2339"/>
      <c r="B26" s="2138" t="s">
        <v>34</v>
      </c>
      <c r="C26" s="2150" t="s">
        <v>35</v>
      </c>
    </row>
    <row r="27" spans="1:3" ht="45" customHeight="1">
      <c r="A27" s="2339"/>
      <c r="B27" s="2151" t="s">
        <v>36</v>
      </c>
      <c r="C27" s="2150" t="s">
        <v>761</v>
      </c>
    </row>
    <row r="28" spans="1:3" ht="229.5" customHeight="1">
      <c r="A28" s="2340"/>
      <c r="B28" s="2152" t="s">
        <v>37</v>
      </c>
      <c r="C28" s="2153" t="s">
        <v>762</v>
      </c>
    </row>
    <row r="29" spans="1:3" ht="111" customHeight="1">
      <c r="A29" s="2338" t="s">
        <v>38</v>
      </c>
      <c r="B29" s="2351" t="s">
        <v>39</v>
      </c>
      <c r="C29" s="2135" t="s">
        <v>40</v>
      </c>
    </row>
    <row r="30" spans="1:3" ht="45" customHeight="1">
      <c r="A30" s="2340"/>
      <c r="B30" s="2352"/>
      <c r="C30" s="2141" t="s">
        <v>41</v>
      </c>
    </row>
    <row r="31" spans="1:3" ht="45" customHeight="1">
      <c r="A31" s="2348" t="s">
        <v>42</v>
      </c>
      <c r="B31" s="2154" t="s">
        <v>43</v>
      </c>
      <c r="C31" s="2155" t="s">
        <v>44</v>
      </c>
    </row>
    <row r="32" spans="1:3" ht="45" customHeight="1">
      <c r="A32" s="2349"/>
      <c r="B32" s="2138" t="s">
        <v>45</v>
      </c>
      <c r="C32" s="2155" t="s">
        <v>44</v>
      </c>
    </row>
    <row r="33" spans="1:15" ht="22.5" customHeight="1">
      <c r="A33" s="2349"/>
      <c r="B33" s="2138" t="s">
        <v>46</v>
      </c>
      <c r="C33" s="2156" t="s">
        <v>47</v>
      </c>
    </row>
    <row r="34" spans="1:15" ht="53.25" customHeight="1">
      <c r="A34" s="2349"/>
      <c r="B34" s="2138" t="s">
        <v>48</v>
      </c>
      <c r="C34" s="2150" t="s">
        <v>763</v>
      </c>
    </row>
    <row r="35" spans="1:15" ht="22.5" customHeight="1">
      <c r="A35" s="2349"/>
      <c r="B35" s="2138" t="s">
        <v>49</v>
      </c>
      <c r="C35" s="2157" t="s">
        <v>764</v>
      </c>
    </row>
    <row r="36" spans="1:15" ht="35.25" customHeight="1">
      <c r="A36" s="2349"/>
      <c r="B36" s="2158" t="s">
        <v>50</v>
      </c>
      <c r="C36" s="2150" t="s">
        <v>51</v>
      </c>
    </row>
    <row r="37" spans="1:15" ht="49.5" customHeight="1">
      <c r="A37" s="2350"/>
      <c r="B37" s="2159" t="s">
        <v>52</v>
      </c>
      <c r="C37" s="2160" t="s">
        <v>53</v>
      </c>
    </row>
    <row r="38" spans="1:15" ht="60.75" customHeight="1">
      <c r="A38" s="2338" t="s">
        <v>54</v>
      </c>
      <c r="B38" s="2161" t="s">
        <v>55</v>
      </c>
      <c r="C38" s="2155" t="s">
        <v>56</v>
      </c>
      <c r="O38" s="720"/>
    </row>
    <row r="39" spans="1:15" ht="23.25" customHeight="1">
      <c r="A39" s="2339"/>
      <c r="B39" s="2162" t="s">
        <v>57</v>
      </c>
      <c r="C39" s="2156" t="s">
        <v>58</v>
      </c>
    </row>
    <row r="40" spans="1:15" ht="23.25" customHeight="1">
      <c r="A40" s="2339"/>
      <c r="B40" s="2162" t="s">
        <v>59</v>
      </c>
      <c r="C40" s="2156" t="s">
        <v>60</v>
      </c>
    </row>
    <row r="41" spans="1:15" ht="183.75" customHeight="1">
      <c r="A41" s="2339"/>
      <c r="B41" s="2162" t="s">
        <v>61</v>
      </c>
      <c r="C41" s="2139" t="s">
        <v>62</v>
      </c>
    </row>
    <row r="42" spans="1:15" ht="67.5" customHeight="1">
      <c r="A42" s="2340"/>
      <c r="B42" s="2163" t="s">
        <v>63</v>
      </c>
      <c r="C42" s="2164" t="s">
        <v>64</v>
      </c>
    </row>
    <row r="43" spans="1:15" ht="234" customHeight="1">
      <c r="A43" s="2338" t="s">
        <v>65</v>
      </c>
      <c r="B43" s="2165" t="s">
        <v>66</v>
      </c>
      <c r="C43" s="2166" t="s">
        <v>765</v>
      </c>
    </row>
    <row r="44" spans="1:15" ht="42.75" customHeight="1">
      <c r="A44" s="2339"/>
      <c r="B44" s="2167" t="s">
        <v>67</v>
      </c>
      <c r="C44" s="2168" t="s">
        <v>68</v>
      </c>
    </row>
    <row r="45" spans="1:15" ht="54" customHeight="1">
      <c r="A45" s="2339"/>
      <c r="B45" s="2169" t="s">
        <v>69</v>
      </c>
      <c r="C45" s="2170" t="s">
        <v>70</v>
      </c>
    </row>
    <row r="46" spans="1:15" ht="45" customHeight="1">
      <c r="A46" s="2339"/>
      <c r="B46" s="2171" t="s">
        <v>71</v>
      </c>
      <c r="C46" s="2150" t="s">
        <v>72</v>
      </c>
    </row>
    <row r="47" spans="1:15" ht="74.25" customHeight="1">
      <c r="A47" s="2339"/>
      <c r="B47" s="2172" t="s">
        <v>73</v>
      </c>
      <c r="C47" s="2166" t="s">
        <v>74</v>
      </c>
    </row>
    <row r="48" spans="1:15" ht="117" customHeight="1">
      <c r="A48" s="2340"/>
      <c r="B48" s="2173" t="s">
        <v>75</v>
      </c>
      <c r="C48" s="2174" t="s">
        <v>76</v>
      </c>
    </row>
    <row r="49" spans="1:3" ht="45" customHeight="1">
      <c r="A49" s="2345" t="s">
        <v>77</v>
      </c>
      <c r="B49" s="2175" t="s">
        <v>78</v>
      </c>
      <c r="C49" s="2176" t="s">
        <v>79</v>
      </c>
    </row>
    <row r="50" spans="1:3" ht="45" customHeight="1">
      <c r="A50" s="2346"/>
      <c r="B50" s="2177" t="s">
        <v>80</v>
      </c>
      <c r="C50" s="2153" t="s">
        <v>81</v>
      </c>
    </row>
    <row r="52" spans="1:3">
      <c r="C52" s="720"/>
    </row>
    <row r="53" spans="1:3">
      <c r="C53" s="720"/>
    </row>
    <row r="54" spans="1:3">
      <c r="C54" s="720"/>
    </row>
    <row r="85" spans="1:3" ht="21.75" customHeight="1">
      <c r="A85" s="2347"/>
      <c r="B85" s="2347"/>
      <c r="C85" s="2347"/>
    </row>
    <row r="86" spans="1:3" ht="18" customHeight="1">
      <c r="A86" s="721"/>
      <c r="B86" s="721"/>
      <c r="C86" s="721"/>
    </row>
  </sheetData>
  <customSheetViews>
    <customSheetView guid="{429188B7-F8E8-41E0-BAA6-8F869C883D4F}">
      <selection activeCell="A6" sqref="A6"/>
      <rowBreaks count="1" manualBreakCount="1">
        <brk id="41" max="2" man="1"/>
      </rowBreaks>
      <pageMargins left="0" right="0" top="0" bottom="0" header="0" footer="0"/>
      <pageSetup paperSize="8" orientation="portrait" r:id="rId1"/>
      <headerFooter alignWithMargins="0"/>
    </customSheetView>
    <customSheetView guid="{CFB8F6A3-286B-44DA-98E2-E06FA9DC17D9}" showPageBreaks="1" printArea="1" view="pageBreakPreview" topLeftCell="A7">
      <selection activeCell="C8" sqref="C8"/>
      <rowBreaks count="1" manualBreakCount="1">
        <brk id="38" max="2" man="1"/>
      </rowBreaks>
      <pageMargins left="0" right="0" top="0" bottom="0" header="0" footer="0"/>
      <pageSetup paperSize="9" scale="80" orientation="portrait" r:id="rId2"/>
      <headerFooter alignWithMargins="0"/>
    </customSheetView>
  </customSheetViews>
  <mergeCells count="11">
    <mergeCell ref="A85:C85"/>
    <mergeCell ref="A31:A37"/>
    <mergeCell ref="A38:A42"/>
    <mergeCell ref="A43:A48"/>
    <mergeCell ref="A29:A30"/>
    <mergeCell ref="B29:B30"/>
    <mergeCell ref="A16:A20"/>
    <mergeCell ref="C16:C18"/>
    <mergeCell ref="A22:A28"/>
    <mergeCell ref="A2:C2"/>
    <mergeCell ref="A49:A50"/>
  </mergeCells>
  <phoneticPr fontId="2"/>
  <printOptions horizontalCentered="1"/>
  <pageMargins left="0.74803149606299213" right="0.39370078740157483" top="0.78740157480314965" bottom="0.78740157480314965" header="0.23622047244094491" footer="0.31496062992125984"/>
  <pageSetup paperSize="9" scale="68" fitToHeight="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CH76"/>
  <sheetViews>
    <sheetView showGridLines="0" view="pageBreakPreview" zoomScale="80" zoomScaleNormal="80" zoomScaleSheetLayoutView="80" workbookViewId="0">
      <pane xSplit="1" ySplit="6" topLeftCell="Z28" activePane="bottomRight" state="frozen"/>
      <selection activeCell="AB55" sqref="AB55"/>
      <selection pane="topRight" activeCell="AB55" sqref="AB55"/>
      <selection pane="bottomLeft" activeCell="AB55" sqref="AB55"/>
      <selection pane="bottomRight" activeCell="AE41" sqref="AE41:AH41"/>
    </sheetView>
  </sheetViews>
  <sheetFormatPr defaultColWidth="9" defaultRowHeight="14.4"/>
  <cols>
    <col min="1" max="1" width="12.44140625" style="4" customWidth="1"/>
    <col min="2" max="2" width="13" style="322" customWidth="1"/>
    <col min="3" max="3" width="9.21875" style="322" customWidth="1"/>
    <col min="4" max="7" width="9" style="322" customWidth="1"/>
    <col min="8" max="8" width="12" style="322" customWidth="1"/>
    <col min="9" max="9" width="7.44140625" style="322" bestFit="1" customWidth="1"/>
    <col min="10" max="10" width="12.44140625" style="322" customWidth="1"/>
    <col min="11" max="12" width="9.21875" style="322" customWidth="1"/>
    <col min="13" max="13" width="9.77734375" style="322" customWidth="1"/>
    <col min="14" max="16" width="11.5546875" style="322" customWidth="1"/>
    <col min="17" max="17" width="12.77734375" style="322" bestFit="1" customWidth="1"/>
    <col min="18" max="18" width="12.5546875" style="322" customWidth="1"/>
    <col min="19" max="19" width="10.44140625" style="322" customWidth="1"/>
    <col min="20" max="20" width="12.44140625" style="4" customWidth="1"/>
    <col min="21" max="24" width="12.44140625" style="322" customWidth="1"/>
    <col min="25" max="25" width="13.21875" style="322" customWidth="1"/>
    <col min="26" max="26" width="17.44140625" style="322" customWidth="1"/>
    <col min="27" max="27" width="53.21875" style="322" customWidth="1"/>
    <col min="28" max="30" width="21.44140625" style="322" customWidth="1"/>
    <col min="31" max="35" width="15" style="322" customWidth="1"/>
    <col min="36" max="36" width="15" style="61" customWidth="1"/>
    <col min="37" max="38" width="9.5546875" style="322" customWidth="1"/>
    <col min="39" max="16384" width="9" style="322"/>
  </cols>
  <sheetData>
    <row r="1" spans="1:38" s="5" customFormat="1" ht="19.2">
      <c r="A1" s="1" t="s">
        <v>82</v>
      </c>
      <c r="F1" s="6"/>
      <c r="T1" s="1"/>
      <c r="AJ1" s="6"/>
    </row>
    <row r="2" spans="1:38" ht="18.75" customHeight="1">
      <c r="A2" s="3"/>
      <c r="B2" s="2"/>
      <c r="C2" s="2"/>
      <c r="F2" s="2375"/>
      <c r="G2" s="2376"/>
      <c r="H2" s="2376"/>
      <c r="I2" s="2376"/>
      <c r="J2" s="2376"/>
      <c r="K2" s="2376"/>
      <c r="L2" s="2376"/>
      <c r="N2" s="55"/>
      <c r="S2" s="64"/>
      <c r="T2" s="3"/>
      <c r="AI2" s="2"/>
      <c r="AJ2" s="60"/>
      <c r="AK2" s="2"/>
      <c r="AL2" s="2"/>
    </row>
    <row r="3" spans="1:38" s="4" customFormat="1">
      <c r="A3" s="32" t="s">
        <v>83</v>
      </c>
      <c r="B3" s="2367" t="s">
        <v>84</v>
      </c>
      <c r="C3" s="2231"/>
      <c r="D3" s="2232"/>
      <c r="E3" s="2232"/>
      <c r="F3" s="2232"/>
      <c r="G3" s="2232"/>
      <c r="H3" s="1259" t="s">
        <v>85</v>
      </c>
      <c r="I3" s="1260"/>
      <c r="J3" s="2363" t="s">
        <v>86</v>
      </c>
      <c r="K3" s="2364"/>
      <c r="L3" s="2364"/>
      <c r="M3" s="2364"/>
      <c r="N3" s="2377" t="s">
        <v>87</v>
      </c>
      <c r="O3" s="2364"/>
      <c r="P3" s="2378"/>
      <c r="Q3" s="2354" t="s">
        <v>88</v>
      </c>
      <c r="R3" s="2357" t="s">
        <v>89</v>
      </c>
      <c r="S3" s="2381" t="s">
        <v>90</v>
      </c>
      <c r="T3" s="2360" t="s">
        <v>91</v>
      </c>
      <c r="U3" s="2377" t="s">
        <v>92</v>
      </c>
      <c r="V3" s="2364"/>
      <c r="W3" s="2364"/>
      <c r="X3" s="2378"/>
      <c r="Y3" s="2385" t="s">
        <v>93</v>
      </c>
      <c r="Z3" s="2390" t="s">
        <v>94</v>
      </c>
      <c r="AA3" s="2401" t="s">
        <v>95</v>
      </c>
      <c r="AB3" s="2388"/>
      <c r="AC3" s="2388"/>
      <c r="AD3" s="2402"/>
      <c r="AE3" s="2394" t="s">
        <v>96</v>
      </c>
      <c r="AF3" s="2387" t="s">
        <v>97</v>
      </c>
      <c r="AG3" s="2388"/>
      <c r="AH3" s="2389"/>
      <c r="AI3" s="2233" t="s">
        <v>98</v>
      </c>
      <c r="AJ3" s="2234" t="s">
        <v>99</v>
      </c>
    </row>
    <row r="4" spans="1:38" s="4" customFormat="1">
      <c r="A4" s="39"/>
      <c r="B4" s="2368"/>
      <c r="C4" s="2235" t="s">
        <v>100</v>
      </c>
      <c r="D4" s="2236" t="s">
        <v>101</v>
      </c>
      <c r="E4" s="2236" t="s">
        <v>102</v>
      </c>
      <c r="F4" s="2237" t="s">
        <v>103</v>
      </c>
      <c r="G4" s="2238" t="s">
        <v>104</v>
      </c>
      <c r="H4" s="1261"/>
      <c r="I4" s="1262" t="s">
        <v>101</v>
      </c>
      <c r="J4" s="2239"/>
      <c r="K4" s="2370" t="s">
        <v>105</v>
      </c>
      <c r="L4" s="2372" t="s">
        <v>106</v>
      </c>
      <c r="M4" s="2383" t="s">
        <v>107</v>
      </c>
      <c r="N4" s="2238"/>
      <c r="O4" s="2370" t="s">
        <v>108</v>
      </c>
      <c r="P4" s="2372" t="s">
        <v>109</v>
      </c>
      <c r="Q4" s="2355"/>
      <c r="R4" s="2358"/>
      <c r="S4" s="2382"/>
      <c r="T4" s="2361"/>
      <c r="U4" s="2379" t="s">
        <v>110</v>
      </c>
      <c r="V4" s="2379" t="s">
        <v>111</v>
      </c>
      <c r="W4" s="2379" t="s">
        <v>112</v>
      </c>
      <c r="X4" s="2379" t="s">
        <v>113</v>
      </c>
      <c r="Y4" s="2358"/>
      <c r="Z4" s="2391"/>
      <c r="AA4" s="2392" t="s">
        <v>114</v>
      </c>
      <c r="AB4" s="2399" t="s">
        <v>115</v>
      </c>
      <c r="AC4" s="2399" t="s">
        <v>116</v>
      </c>
      <c r="AD4" s="2397" t="s">
        <v>117</v>
      </c>
      <c r="AE4" s="2395"/>
      <c r="AF4" s="2372" t="s">
        <v>118</v>
      </c>
      <c r="AG4" s="2372" t="s">
        <v>15</v>
      </c>
      <c r="AH4" s="2372" t="s">
        <v>119</v>
      </c>
      <c r="AI4" s="2240" t="s">
        <v>120</v>
      </c>
      <c r="AJ4" s="2241" t="s">
        <v>120</v>
      </c>
    </row>
    <row r="5" spans="1:38" s="4" customFormat="1">
      <c r="A5" s="39"/>
      <c r="B5" s="2369"/>
      <c r="C5" s="2242" t="s">
        <v>121</v>
      </c>
      <c r="D5" s="2243" t="s">
        <v>122</v>
      </c>
      <c r="E5" s="2244" t="s">
        <v>123</v>
      </c>
      <c r="F5" s="2244" t="s">
        <v>123</v>
      </c>
      <c r="G5" s="2245" t="s">
        <v>123</v>
      </c>
      <c r="H5" s="8"/>
      <c r="I5" s="1263" t="s">
        <v>122</v>
      </c>
      <c r="J5" s="2242" t="s">
        <v>124</v>
      </c>
      <c r="K5" s="2371"/>
      <c r="L5" s="2373"/>
      <c r="M5" s="2384"/>
      <c r="N5" s="2244" t="s">
        <v>125</v>
      </c>
      <c r="O5" s="2371"/>
      <c r="P5" s="2373"/>
      <c r="Q5" s="2356"/>
      <c r="R5" s="2359"/>
      <c r="S5" s="2382"/>
      <c r="T5" s="2362"/>
      <c r="U5" s="2380"/>
      <c r="V5" s="2386"/>
      <c r="W5" s="2380"/>
      <c r="X5" s="2380"/>
      <c r="Y5" s="2359"/>
      <c r="Z5" s="2391"/>
      <c r="AA5" s="2393"/>
      <c r="AB5" s="2400"/>
      <c r="AC5" s="2400"/>
      <c r="AD5" s="2398"/>
      <c r="AE5" s="2396"/>
      <c r="AF5" s="2386"/>
      <c r="AG5" s="2386"/>
      <c r="AH5" s="2386"/>
      <c r="AI5" s="2247" t="s">
        <v>126</v>
      </c>
      <c r="AJ5" s="2248" t="s">
        <v>126</v>
      </c>
    </row>
    <row r="6" spans="1:38" ht="16.5" customHeight="1">
      <c r="A6" s="41" t="s">
        <v>127</v>
      </c>
      <c r="B6" s="43" t="s">
        <v>128</v>
      </c>
      <c r="C6" s="40" t="s">
        <v>129</v>
      </c>
      <c r="D6" s="37" t="s">
        <v>130</v>
      </c>
      <c r="E6" s="37" t="s">
        <v>130</v>
      </c>
      <c r="F6" s="37" t="s">
        <v>130</v>
      </c>
      <c r="G6" s="47" t="s">
        <v>130</v>
      </c>
      <c r="H6" s="37" t="s">
        <v>131</v>
      </c>
      <c r="I6" s="38" t="s">
        <v>130</v>
      </c>
      <c r="J6" s="40" t="s">
        <v>128</v>
      </c>
      <c r="K6" s="37" t="s">
        <v>128</v>
      </c>
      <c r="L6" s="37" t="s">
        <v>128</v>
      </c>
      <c r="M6" s="47"/>
      <c r="N6" s="37" t="s">
        <v>128</v>
      </c>
      <c r="O6" s="37" t="s">
        <v>128</v>
      </c>
      <c r="P6" s="37" t="s">
        <v>128</v>
      </c>
      <c r="Q6" s="40" t="s">
        <v>128</v>
      </c>
      <c r="R6" s="37" t="s">
        <v>132</v>
      </c>
      <c r="S6" s="38" t="s">
        <v>133</v>
      </c>
      <c r="T6" s="43" t="s">
        <v>134</v>
      </c>
      <c r="U6" s="37" t="s">
        <v>134</v>
      </c>
      <c r="V6" s="37" t="s">
        <v>130</v>
      </c>
      <c r="W6" s="37" t="s">
        <v>135</v>
      </c>
      <c r="X6" s="37" t="s">
        <v>134</v>
      </c>
      <c r="Y6" s="37" t="s">
        <v>134</v>
      </c>
      <c r="Z6" s="38" t="s">
        <v>134</v>
      </c>
      <c r="AA6" s="2249" t="s">
        <v>136</v>
      </c>
      <c r="AB6" s="37" t="s">
        <v>137</v>
      </c>
      <c r="AC6" s="37"/>
      <c r="AD6" s="38" t="s">
        <v>137</v>
      </c>
      <c r="AE6" s="43" t="s">
        <v>135</v>
      </c>
      <c r="AF6" s="2250" t="s">
        <v>134</v>
      </c>
      <c r="AG6" s="2251" t="s">
        <v>15</v>
      </c>
      <c r="AH6" s="2252" t="s">
        <v>138</v>
      </c>
      <c r="AI6" s="2251" t="s">
        <v>139</v>
      </c>
      <c r="AJ6" s="2253" t="s">
        <v>139</v>
      </c>
    </row>
    <row r="7" spans="1:38" ht="15.9" customHeight="1">
      <c r="A7" s="722" t="s">
        <v>140</v>
      </c>
      <c r="B7" s="479">
        <v>238213</v>
      </c>
      <c r="C7" s="525">
        <v>1565</v>
      </c>
      <c r="D7" s="1425">
        <v>-1.8</v>
      </c>
      <c r="E7" s="1425">
        <v>8.8000000000000007</v>
      </c>
      <c r="F7" s="1425">
        <v>54</v>
      </c>
      <c r="G7" s="1417">
        <v>37.200000000000003</v>
      </c>
      <c r="H7" s="1426">
        <v>138258</v>
      </c>
      <c r="I7" s="1421">
        <v>-0.8</v>
      </c>
      <c r="J7" s="525">
        <v>-3544</v>
      </c>
      <c r="K7" s="1426">
        <v>954</v>
      </c>
      <c r="L7" s="1426">
        <v>4498</v>
      </c>
      <c r="M7" s="1403">
        <v>1.0900000000000001</v>
      </c>
      <c r="N7" s="813">
        <v>-744</v>
      </c>
      <c r="O7" s="1426">
        <v>8055</v>
      </c>
      <c r="P7" s="1426">
        <v>8799</v>
      </c>
      <c r="Q7" s="525">
        <v>251084</v>
      </c>
      <c r="R7" s="724">
        <v>102.6</v>
      </c>
      <c r="S7" s="146">
        <f>65043/135150*100</f>
        <v>48.126526082130965</v>
      </c>
      <c r="T7" s="725">
        <v>677.87</v>
      </c>
      <c r="U7" s="726">
        <v>47.9</v>
      </c>
      <c r="V7" s="727">
        <v>90</v>
      </c>
      <c r="W7" s="726">
        <v>4476.8</v>
      </c>
      <c r="X7" s="727">
        <v>96.7</v>
      </c>
      <c r="Y7" s="726" t="s">
        <v>307</v>
      </c>
      <c r="Z7" s="728">
        <v>533.29999999999995</v>
      </c>
      <c r="AA7" s="729" t="s">
        <v>701</v>
      </c>
      <c r="AB7" s="726">
        <v>2677</v>
      </c>
      <c r="AC7" s="730">
        <v>4</v>
      </c>
      <c r="AD7" s="728">
        <v>643</v>
      </c>
      <c r="AE7" s="731">
        <v>351</v>
      </c>
      <c r="AF7" s="1427">
        <v>43.6</v>
      </c>
      <c r="AG7" s="1426">
        <v>216044</v>
      </c>
      <c r="AH7" s="1426">
        <v>4960.8</v>
      </c>
      <c r="AI7" s="1426">
        <v>6</v>
      </c>
      <c r="AJ7" s="732">
        <v>3</v>
      </c>
    </row>
    <row r="8" spans="1:38" s="1275" customFormat="1" ht="15.9" customHeight="1">
      <c r="A8" s="1266" t="s">
        <v>141</v>
      </c>
      <c r="B8" s="733">
        <v>318088</v>
      </c>
      <c r="C8" s="734">
        <v>1588</v>
      </c>
      <c r="D8" s="1267">
        <v>-1.37</v>
      </c>
      <c r="E8" s="1267">
        <v>10</v>
      </c>
      <c r="F8" s="1267">
        <v>54.7</v>
      </c>
      <c r="G8" s="1268">
        <v>35.299999999999997</v>
      </c>
      <c r="H8" s="1269">
        <v>177153</v>
      </c>
      <c r="I8" s="1270">
        <v>-0.18</v>
      </c>
      <c r="J8" s="734">
        <v>-3640</v>
      </c>
      <c r="K8" s="1269">
        <v>1564</v>
      </c>
      <c r="L8" s="1269">
        <v>5204</v>
      </c>
      <c r="M8" s="1271">
        <v>1.1399999999999999</v>
      </c>
      <c r="N8" s="1269">
        <v>-110</v>
      </c>
      <c r="O8" s="1269">
        <v>10235</v>
      </c>
      <c r="P8" s="1269">
        <v>10345</v>
      </c>
      <c r="Q8" s="734">
        <v>329306</v>
      </c>
      <c r="R8" s="735">
        <v>100.6</v>
      </c>
      <c r="S8" s="1336">
        <v>55</v>
      </c>
      <c r="T8" s="736">
        <v>747.66</v>
      </c>
      <c r="U8" s="1267">
        <v>79.599999999999994</v>
      </c>
      <c r="V8" s="737">
        <v>96.6</v>
      </c>
      <c r="W8" s="1272">
        <v>3997.2</v>
      </c>
      <c r="X8" s="737">
        <v>218.4</v>
      </c>
      <c r="Y8" s="1267" t="s">
        <v>307</v>
      </c>
      <c r="Z8" s="1270">
        <v>449.7</v>
      </c>
      <c r="AA8" s="425">
        <v>45432</v>
      </c>
      <c r="AB8" s="1267">
        <v>3120</v>
      </c>
      <c r="AC8" s="1273">
        <v>2</v>
      </c>
      <c r="AD8" s="1270">
        <v>386</v>
      </c>
      <c r="AE8" s="496">
        <f>B8/T8</f>
        <v>425.44472086242411</v>
      </c>
      <c r="AF8" s="1274">
        <v>81.650000000000006</v>
      </c>
      <c r="AG8" s="1269">
        <v>306545</v>
      </c>
      <c r="AH8" s="1269">
        <v>3754</v>
      </c>
      <c r="AI8" s="1269">
        <v>5</v>
      </c>
      <c r="AJ8" s="738">
        <v>1</v>
      </c>
    </row>
    <row r="9" spans="1:38" ht="16.05" customHeight="1">
      <c r="A9" s="722" t="s">
        <v>142</v>
      </c>
      <c r="B9" s="448">
        <v>265073</v>
      </c>
      <c r="C9" s="458">
        <v>1264</v>
      </c>
      <c r="D9" s="1044">
        <v>-1.49</v>
      </c>
      <c r="E9" s="1044">
        <v>10.029999999999999</v>
      </c>
      <c r="F9" s="1044">
        <v>56.69</v>
      </c>
      <c r="G9" s="984">
        <v>33.28</v>
      </c>
      <c r="H9" s="985">
        <v>136059</v>
      </c>
      <c r="I9" s="995">
        <v>-0.32</v>
      </c>
      <c r="J9" s="458">
        <v>-2965</v>
      </c>
      <c r="K9" s="985">
        <v>1279</v>
      </c>
      <c r="L9" s="985">
        <v>4244</v>
      </c>
      <c r="M9" s="1005">
        <v>1.25</v>
      </c>
      <c r="N9" s="985">
        <v>-1059</v>
      </c>
      <c r="O9" s="985">
        <v>6911</v>
      </c>
      <c r="P9" s="985">
        <v>7970</v>
      </c>
      <c r="Q9" s="458">
        <v>275192</v>
      </c>
      <c r="R9" s="565">
        <v>101.35106</v>
      </c>
      <c r="S9" s="1045">
        <v>68.900000000000006</v>
      </c>
      <c r="T9" s="566">
        <v>824.61</v>
      </c>
      <c r="U9" s="1044">
        <v>50.1</v>
      </c>
      <c r="V9" s="428">
        <v>90.4</v>
      </c>
      <c r="W9" s="1044">
        <v>4480.7</v>
      </c>
      <c r="X9" s="428">
        <v>187.6</v>
      </c>
      <c r="Y9" s="1044">
        <v>77.400000000000006</v>
      </c>
      <c r="Z9" s="995">
        <v>509.4</v>
      </c>
      <c r="AA9" s="739" t="s">
        <v>705</v>
      </c>
      <c r="AB9" s="1044">
        <v>3387.1</v>
      </c>
      <c r="AC9" s="1046">
        <v>4</v>
      </c>
      <c r="AD9" s="995">
        <v>361</v>
      </c>
      <c r="AE9" s="449">
        <v>321.45256545518487</v>
      </c>
      <c r="AF9" s="1047">
        <v>42.3</v>
      </c>
      <c r="AG9" s="985">
        <v>219275</v>
      </c>
      <c r="AH9" s="985">
        <v>5183.8</v>
      </c>
      <c r="AI9" s="985">
        <v>4</v>
      </c>
      <c r="AJ9" s="455">
        <v>3</v>
      </c>
    </row>
    <row r="10" spans="1:38" ht="16.5" customHeight="1">
      <c r="A10" s="653" t="s">
        <v>143</v>
      </c>
      <c r="B10" s="740">
        <v>216596</v>
      </c>
      <c r="C10" s="741">
        <v>1702</v>
      </c>
      <c r="D10" s="1331">
        <v>-1.4</v>
      </c>
      <c r="E10" s="1331">
        <v>10.8</v>
      </c>
      <c r="F10" s="1331">
        <v>56.8</v>
      </c>
      <c r="G10" s="1332">
        <v>32.4</v>
      </c>
      <c r="H10" s="1333">
        <v>109936</v>
      </c>
      <c r="I10" s="1334">
        <v>-0.1</v>
      </c>
      <c r="J10" s="741">
        <v>-2197</v>
      </c>
      <c r="K10" s="1333">
        <v>1158</v>
      </c>
      <c r="L10" s="1333">
        <v>3355</v>
      </c>
      <c r="M10" s="1335">
        <v>1.19</v>
      </c>
      <c r="N10" s="1333">
        <v>-850</v>
      </c>
      <c r="O10" s="1333">
        <v>6412</v>
      </c>
      <c r="P10" s="1333">
        <v>7262</v>
      </c>
      <c r="Q10" s="516">
        <v>223415</v>
      </c>
      <c r="R10" s="743">
        <v>104.35691</v>
      </c>
      <c r="S10" s="1336">
        <v>59</v>
      </c>
      <c r="T10" s="744">
        <v>305.56</v>
      </c>
      <c r="U10" s="1331">
        <v>58.39</v>
      </c>
      <c r="V10" s="745">
        <v>85.5</v>
      </c>
      <c r="W10" s="1331">
        <v>3273.2</v>
      </c>
      <c r="X10" s="745">
        <v>155.88</v>
      </c>
      <c r="Y10" s="1331" t="s">
        <v>307</v>
      </c>
      <c r="Z10" s="1334">
        <v>91.29000000000002</v>
      </c>
      <c r="AA10" s="751" t="s">
        <v>754</v>
      </c>
      <c r="AB10" s="1331">
        <v>2623</v>
      </c>
      <c r="AC10" s="1337">
        <v>3</v>
      </c>
      <c r="AD10" s="1334">
        <v>228</v>
      </c>
      <c r="AE10" s="746">
        <v>709</v>
      </c>
      <c r="AF10" s="1338">
        <v>50.23</v>
      </c>
      <c r="AG10" s="1333">
        <v>157255</v>
      </c>
      <c r="AH10" s="1333">
        <v>3130.7</v>
      </c>
      <c r="AI10" s="1333">
        <v>2</v>
      </c>
      <c r="AJ10" s="647" t="s">
        <v>307</v>
      </c>
    </row>
    <row r="11" spans="1:38" ht="15.9" customHeight="1">
      <c r="A11" s="651" t="s">
        <v>144</v>
      </c>
      <c r="B11" s="448">
        <v>278410</v>
      </c>
      <c r="C11" s="458">
        <v>1897</v>
      </c>
      <c r="D11" s="1455">
        <v>-1.1352700749626252E-2</v>
      </c>
      <c r="E11" s="1456">
        <v>11.4</v>
      </c>
      <c r="F11" s="1456">
        <v>59.3</v>
      </c>
      <c r="G11" s="1401">
        <v>29.3</v>
      </c>
      <c r="H11" s="1434">
        <v>138129</v>
      </c>
      <c r="I11" s="1402">
        <v>-3.9802003126266429E-4</v>
      </c>
      <c r="J11" s="458">
        <v>-2128</v>
      </c>
      <c r="K11" s="1434">
        <v>1619</v>
      </c>
      <c r="L11" s="1434">
        <v>3747</v>
      </c>
      <c r="M11" s="1403">
        <v>1.36</v>
      </c>
      <c r="N11" s="1434">
        <v>-492</v>
      </c>
      <c r="O11" s="1434">
        <v>10611</v>
      </c>
      <c r="P11" s="1434">
        <v>11103</v>
      </c>
      <c r="Q11" s="458">
        <v>289731</v>
      </c>
      <c r="R11" s="565">
        <v>104.4</v>
      </c>
      <c r="S11" s="1372">
        <v>86</v>
      </c>
      <c r="T11" s="566">
        <v>886.47</v>
      </c>
      <c r="U11" s="1455">
        <v>52.3</v>
      </c>
      <c r="V11" s="428">
        <v>86.9</v>
      </c>
      <c r="W11" s="1455">
        <v>4626</v>
      </c>
      <c r="X11" s="428">
        <v>393.4</v>
      </c>
      <c r="Y11" s="1455">
        <v>0</v>
      </c>
      <c r="Z11" s="1402">
        <v>440.77</v>
      </c>
      <c r="AA11" s="567">
        <v>45016</v>
      </c>
      <c r="AB11" s="1455">
        <v>2253</v>
      </c>
      <c r="AC11" s="1457">
        <v>6</v>
      </c>
      <c r="AD11" s="1402">
        <v>342</v>
      </c>
      <c r="AE11" s="449">
        <f>B11/T11</f>
        <v>314.06590183536952</v>
      </c>
      <c r="AF11" s="1458">
        <v>44.87</v>
      </c>
      <c r="AG11" s="1434">
        <v>235450</v>
      </c>
      <c r="AH11" s="1434">
        <v>5247</v>
      </c>
      <c r="AI11" s="1434">
        <v>2</v>
      </c>
      <c r="AJ11" s="455">
        <v>2</v>
      </c>
    </row>
    <row r="12" spans="1:38" ht="15.9" customHeight="1">
      <c r="A12" s="653" t="s">
        <v>145</v>
      </c>
      <c r="B12" s="460">
        <v>295065</v>
      </c>
      <c r="C12" s="1377">
        <v>1742</v>
      </c>
      <c r="D12" s="1376">
        <v>-1.2</v>
      </c>
      <c r="E12" s="1506">
        <v>10.5</v>
      </c>
      <c r="F12" s="1673">
        <v>56.7</v>
      </c>
      <c r="G12" s="1506">
        <v>32.799999999999997</v>
      </c>
      <c r="H12" s="1377">
        <v>146536</v>
      </c>
      <c r="I12" s="833">
        <v>0</v>
      </c>
      <c r="J12" s="741">
        <v>-2925</v>
      </c>
      <c r="K12" s="1478">
        <v>1457</v>
      </c>
      <c r="L12" s="1479">
        <v>4382</v>
      </c>
      <c r="M12" s="1480">
        <v>1.1599999999999999</v>
      </c>
      <c r="N12" s="1333">
        <v>-239</v>
      </c>
      <c r="O12" s="1478">
        <v>8414</v>
      </c>
      <c r="P12" s="1478">
        <v>8653</v>
      </c>
      <c r="Q12" s="1481">
        <v>307672</v>
      </c>
      <c r="R12" s="1482">
        <v>103.7</v>
      </c>
      <c r="S12" s="1378">
        <v>76</v>
      </c>
      <c r="T12" s="750">
        <v>906.07</v>
      </c>
      <c r="U12" s="1483">
        <v>75.900000000000006</v>
      </c>
      <c r="V12" s="1376">
        <v>92.2</v>
      </c>
      <c r="W12" s="1376">
        <v>3532</v>
      </c>
      <c r="X12" s="1376">
        <v>338.5</v>
      </c>
      <c r="Y12" s="1357" t="s">
        <v>203</v>
      </c>
      <c r="Z12" s="1399">
        <v>491.7</v>
      </c>
      <c r="AA12" s="751">
        <v>43189</v>
      </c>
      <c r="AB12" s="1376">
        <v>3009</v>
      </c>
      <c r="AC12" s="1484">
        <v>6</v>
      </c>
      <c r="AD12" s="1399">
        <v>630</v>
      </c>
      <c r="AE12" s="510">
        <v>325.64999999999998</v>
      </c>
      <c r="AF12" s="1485">
        <v>54.85</v>
      </c>
      <c r="AG12" s="1478">
        <v>245611</v>
      </c>
      <c r="AH12" s="1478">
        <v>4478</v>
      </c>
      <c r="AI12" s="1478">
        <v>6</v>
      </c>
      <c r="AJ12" s="753">
        <v>2</v>
      </c>
    </row>
    <row r="13" spans="1:38" ht="15.9" customHeight="1">
      <c r="A13" s="651" t="s">
        <v>146</v>
      </c>
      <c r="B13" s="448">
        <v>236855</v>
      </c>
      <c r="C13" s="458">
        <v>1705</v>
      </c>
      <c r="D13" s="1455">
        <v>-1</v>
      </c>
      <c r="E13" s="1510">
        <v>11.5</v>
      </c>
      <c r="F13" s="1511">
        <v>57.5</v>
      </c>
      <c r="G13" s="1510">
        <v>31</v>
      </c>
      <c r="H13" s="1434">
        <v>105741</v>
      </c>
      <c r="I13" s="454">
        <v>0.2</v>
      </c>
      <c r="J13" s="458">
        <v>-1860</v>
      </c>
      <c r="K13" s="1434">
        <v>1411</v>
      </c>
      <c r="L13" s="1512">
        <v>3246</v>
      </c>
      <c r="M13" s="1403">
        <v>1.3</v>
      </c>
      <c r="N13" s="1434">
        <v>-301</v>
      </c>
      <c r="O13" s="1434">
        <v>7607</v>
      </c>
      <c r="P13" s="1434">
        <v>7908</v>
      </c>
      <c r="Q13" s="458">
        <v>247590</v>
      </c>
      <c r="R13" s="565">
        <f>263518/247590*100</f>
        <v>106.43321620420858</v>
      </c>
      <c r="S13" s="1372">
        <v>86</v>
      </c>
      <c r="T13" s="566">
        <v>381.58</v>
      </c>
      <c r="U13" s="1441">
        <v>40.9</v>
      </c>
      <c r="V13" s="428">
        <v>74.900000000000006</v>
      </c>
      <c r="W13" s="1455">
        <v>4333.8</v>
      </c>
      <c r="X13" s="428">
        <v>119</v>
      </c>
      <c r="Y13" s="1434" t="s">
        <v>203</v>
      </c>
      <c r="Z13" s="1402">
        <v>221.7</v>
      </c>
      <c r="AA13" s="567">
        <v>45282</v>
      </c>
      <c r="AB13" s="1455">
        <v>982.2</v>
      </c>
      <c r="AC13" s="1457">
        <v>1</v>
      </c>
      <c r="AD13" s="1402">
        <v>327.9</v>
      </c>
      <c r="AE13" s="449">
        <v>621</v>
      </c>
      <c r="AF13" s="1458">
        <v>36.79</v>
      </c>
      <c r="AG13" s="1434">
        <v>184382</v>
      </c>
      <c r="AH13" s="1434">
        <f>AG13/AF13</f>
        <v>5011.7423212829572</v>
      </c>
      <c r="AI13" s="1434">
        <v>6</v>
      </c>
      <c r="AJ13" s="455">
        <v>2</v>
      </c>
    </row>
    <row r="14" spans="1:38" ht="15.9" customHeight="1">
      <c r="A14" s="653" t="s">
        <v>147</v>
      </c>
      <c r="B14" s="1524">
        <v>266120</v>
      </c>
      <c r="C14" s="1525">
        <v>2233</v>
      </c>
      <c r="D14" s="1376">
        <v>0</v>
      </c>
      <c r="E14" s="1526">
        <v>10.9</v>
      </c>
      <c r="F14" s="1527">
        <v>57.7</v>
      </c>
      <c r="G14" s="1526">
        <v>31.4</v>
      </c>
      <c r="H14" s="1528">
        <v>124466</v>
      </c>
      <c r="I14" s="1399">
        <v>0</v>
      </c>
      <c r="J14" s="77">
        <v>-2364</v>
      </c>
      <c r="K14" s="1529">
        <v>1423</v>
      </c>
      <c r="L14" s="1530">
        <v>3787</v>
      </c>
      <c r="M14" s="1531">
        <v>1.2</v>
      </c>
      <c r="N14" s="1529">
        <v>-464</v>
      </c>
      <c r="O14" s="1529">
        <v>8360</v>
      </c>
      <c r="P14" s="1529">
        <v>8824</v>
      </c>
      <c r="Q14" s="1532">
        <v>282693</v>
      </c>
      <c r="R14" s="1533">
        <v>102.83735</v>
      </c>
      <c r="S14" s="1534">
        <v>74</v>
      </c>
      <c r="T14" s="1535">
        <v>767.72</v>
      </c>
      <c r="U14" s="1357">
        <v>50.6</v>
      </c>
      <c r="V14" s="1357">
        <v>77.599999999999994</v>
      </c>
      <c r="W14" s="1357">
        <v>4082.2</v>
      </c>
      <c r="X14" s="1357">
        <v>178.2</v>
      </c>
      <c r="Y14" s="1357" t="s">
        <v>203</v>
      </c>
      <c r="Z14" s="1536">
        <v>539</v>
      </c>
      <c r="AA14" s="1537">
        <v>43553</v>
      </c>
      <c r="AB14" s="1533">
        <v>4596</v>
      </c>
      <c r="AC14" s="1538">
        <v>1</v>
      </c>
      <c r="AD14" s="1536">
        <v>333</v>
      </c>
      <c r="AE14" s="247">
        <v>347</v>
      </c>
      <c r="AF14" s="1539">
        <v>40.72</v>
      </c>
      <c r="AG14" s="1540">
        <v>185024</v>
      </c>
      <c r="AH14" s="1540">
        <v>4544</v>
      </c>
      <c r="AI14" s="2204" t="s">
        <v>203</v>
      </c>
      <c r="AJ14" s="1542">
        <v>2</v>
      </c>
    </row>
    <row r="15" spans="1:38" ht="15.9" customHeight="1">
      <c r="A15" s="651" t="s">
        <v>148</v>
      </c>
      <c r="B15" s="448">
        <v>313467</v>
      </c>
      <c r="C15" s="458">
        <v>3241</v>
      </c>
      <c r="D15" s="1455">
        <v>-0.9</v>
      </c>
      <c r="E15" s="1455">
        <v>11.8</v>
      </c>
      <c r="F15" s="1455">
        <v>60</v>
      </c>
      <c r="G15" s="1517">
        <v>28.2</v>
      </c>
      <c r="H15" s="1434">
        <v>145509</v>
      </c>
      <c r="I15" s="1402">
        <v>0.35</v>
      </c>
      <c r="J15" s="458">
        <v>-1973</v>
      </c>
      <c r="K15" s="1434">
        <v>1907</v>
      </c>
      <c r="L15" s="1434">
        <v>3880</v>
      </c>
      <c r="M15" s="1403">
        <v>1.25</v>
      </c>
      <c r="N15" s="1434">
        <v>-293</v>
      </c>
      <c r="O15" s="1434">
        <v>10343</v>
      </c>
      <c r="P15" s="1434">
        <v>10636</v>
      </c>
      <c r="Q15" s="458">
        <v>327692</v>
      </c>
      <c r="R15" s="565">
        <v>103.7</v>
      </c>
      <c r="S15" s="1372">
        <v>61.6</v>
      </c>
      <c r="T15" s="566">
        <v>757.2</v>
      </c>
      <c r="U15" s="1455">
        <v>68.900000000000006</v>
      </c>
      <c r="V15" s="428">
        <v>81.099999999999994</v>
      </c>
      <c r="W15" s="1455">
        <v>3767.1</v>
      </c>
      <c r="X15" s="428">
        <v>201.4</v>
      </c>
      <c r="Y15" s="1455" t="s">
        <v>203</v>
      </c>
      <c r="Z15" s="1402">
        <v>487</v>
      </c>
      <c r="AA15" s="567">
        <v>44286</v>
      </c>
      <c r="AB15" s="1455">
        <v>2300</v>
      </c>
      <c r="AC15" s="1457">
        <v>1</v>
      </c>
      <c r="AD15" s="1402">
        <v>694</v>
      </c>
      <c r="AE15" s="449">
        <v>413.98180000000002</v>
      </c>
      <c r="AF15" s="1458">
        <v>51.73</v>
      </c>
      <c r="AG15" s="1434">
        <v>245463</v>
      </c>
      <c r="AH15" s="1434">
        <v>4745</v>
      </c>
      <c r="AI15" s="1434">
        <v>1</v>
      </c>
      <c r="AJ15" s="455">
        <v>4</v>
      </c>
    </row>
    <row r="16" spans="1:38" ht="16.05" customHeight="1">
      <c r="A16" s="653" t="s">
        <v>149</v>
      </c>
      <c r="B16" s="460">
        <v>304781</v>
      </c>
      <c r="C16" s="516">
        <v>3382</v>
      </c>
      <c r="D16" s="1048">
        <v>-1.2</v>
      </c>
      <c r="E16" s="990">
        <v>10.9</v>
      </c>
      <c r="F16" s="1050">
        <v>56.7</v>
      </c>
      <c r="G16" s="990">
        <v>32.4</v>
      </c>
      <c r="H16" s="975">
        <v>146493</v>
      </c>
      <c r="I16" s="997">
        <v>0.03</v>
      </c>
      <c r="J16" s="741">
        <v>-3070</v>
      </c>
      <c r="K16" s="975">
        <v>1638</v>
      </c>
      <c r="L16" s="975">
        <v>4708</v>
      </c>
      <c r="M16" s="1007">
        <v>1.28</v>
      </c>
      <c r="N16" s="986">
        <v>-950</v>
      </c>
      <c r="O16" s="975">
        <v>6987</v>
      </c>
      <c r="P16" s="975">
        <v>7937</v>
      </c>
      <c r="Q16" s="516">
        <v>332931</v>
      </c>
      <c r="R16" s="743">
        <v>98.349209999999999</v>
      </c>
      <c r="S16" s="1015">
        <v>71</v>
      </c>
      <c r="T16" s="750">
        <v>1232.51</v>
      </c>
      <c r="U16" s="1048">
        <v>101</v>
      </c>
      <c r="V16" s="517">
        <v>80.7</v>
      </c>
      <c r="W16" s="1048">
        <v>2547.6999999999998</v>
      </c>
      <c r="X16" s="517">
        <v>275.2</v>
      </c>
      <c r="Y16" s="975" t="s">
        <v>307</v>
      </c>
      <c r="Z16" s="997">
        <v>856.1</v>
      </c>
      <c r="AA16" s="983" t="s">
        <v>711</v>
      </c>
      <c r="AB16" s="1051">
        <v>4081.3</v>
      </c>
      <c r="AC16" s="1049">
        <v>8</v>
      </c>
      <c r="AD16" s="997">
        <v>582.20000000000005</v>
      </c>
      <c r="AE16" s="510">
        <v>247.28</v>
      </c>
      <c r="AF16" s="1052">
        <v>42.64</v>
      </c>
      <c r="AG16" s="975">
        <v>143992</v>
      </c>
      <c r="AH16" s="975">
        <v>3376.9</v>
      </c>
      <c r="AI16" s="975">
        <v>3</v>
      </c>
      <c r="AJ16" s="754">
        <v>2</v>
      </c>
    </row>
    <row r="17" spans="1:36" s="1275" customFormat="1" ht="15.9" customHeight="1">
      <c r="A17" s="1591" t="s">
        <v>713</v>
      </c>
      <c r="B17" s="1592">
        <v>267902</v>
      </c>
      <c r="C17" s="1593">
        <v>3964</v>
      </c>
      <c r="D17" s="1594">
        <v>0.5</v>
      </c>
      <c r="E17" s="1594">
        <v>12.2</v>
      </c>
      <c r="F17" s="1594">
        <v>60.5</v>
      </c>
      <c r="G17" s="1595">
        <v>27.4</v>
      </c>
      <c r="H17" s="1596">
        <v>131205</v>
      </c>
      <c r="I17" s="1597">
        <v>0.7</v>
      </c>
      <c r="J17" s="1593">
        <v>-1477</v>
      </c>
      <c r="K17" s="1596">
        <v>1832</v>
      </c>
      <c r="L17" s="1596">
        <v>3309</v>
      </c>
      <c r="M17" s="2004">
        <v>1.34</v>
      </c>
      <c r="N17" s="1593">
        <v>310</v>
      </c>
      <c r="O17" s="1596">
        <v>11189</v>
      </c>
      <c r="P17" s="1596">
        <v>10879</v>
      </c>
      <c r="Q17" s="1593">
        <v>270685</v>
      </c>
      <c r="R17" s="1598">
        <v>109.2</v>
      </c>
      <c r="S17" s="1599">
        <v>50</v>
      </c>
      <c r="T17" s="1600">
        <v>217.32</v>
      </c>
      <c r="U17" s="1594">
        <v>42.51</v>
      </c>
      <c r="V17" s="1601">
        <v>72.400000000000006</v>
      </c>
      <c r="W17" s="1594">
        <v>4547.6000000000004</v>
      </c>
      <c r="X17" s="1601">
        <v>174.81</v>
      </c>
      <c r="Y17" s="1594" t="s">
        <v>307</v>
      </c>
      <c r="Z17" s="1597" t="s">
        <v>307</v>
      </c>
      <c r="AA17" s="1602" t="s">
        <v>712</v>
      </c>
      <c r="AB17" s="1594">
        <v>2741.4</v>
      </c>
      <c r="AC17" s="1603">
        <v>5</v>
      </c>
      <c r="AD17" s="1597">
        <v>464.8</v>
      </c>
      <c r="AE17" s="697">
        <v>1232.7</v>
      </c>
      <c r="AF17" s="1604">
        <v>37.51</v>
      </c>
      <c r="AG17" s="1596">
        <v>174150</v>
      </c>
      <c r="AH17" s="1596">
        <v>4643</v>
      </c>
      <c r="AI17" s="1596">
        <v>2</v>
      </c>
      <c r="AJ17" s="1605">
        <v>3</v>
      </c>
    </row>
    <row r="18" spans="1:36" ht="16.05" customHeight="1">
      <c r="A18" s="653" t="s">
        <v>151</v>
      </c>
      <c r="B18" s="460">
        <v>514157</v>
      </c>
      <c r="C18" s="516">
        <v>11124</v>
      </c>
      <c r="D18" s="1376">
        <v>-0.3</v>
      </c>
      <c r="E18" s="1506">
        <v>12.16</v>
      </c>
      <c r="F18" s="1673">
        <v>61.49</v>
      </c>
      <c r="G18" s="1506">
        <v>26.35</v>
      </c>
      <c r="H18" s="1377">
        <v>245286</v>
      </c>
      <c r="I18" s="1399">
        <v>1.1000000000000001</v>
      </c>
      <c r="J18" s="741">
        <v>-2547</v>
      </c>
      <c r="K18" s="1377">
        <v>3263</v>
      </c>
      <c r="L18" s="1377">
        <v>5810</v>
      </c>
      <c r="M18" s="1480">
        <v>1.29</v>
      </c>
      <c r="N18" s="1377">
        <v>881</v>
      </c>
      <c r="O18" s="1377">
        <v>20306</v>
      </c>
      <c r="P18" s="1377">
        <v>19425</v>
      </c>
      <c r="Q18" s="516">
        <v>518757</v>
      </c>
      <c r="R18" s="743">
        <v>101.8</v>
      </c>
      <c r="S18" s="1336">
        <v>61</v>
      </c>
      <c r="T18" s="750">
        <v>416.85</v>
      </c>
      <c r="U18" s="1376">
        <v>93.4</v>
      </c>
      <c r="V18" s="517">
        <v>82.8</v>
      </c>
      <c r="W18" s="1376">
        <v>4574</v>
      </c>
      <c r="X18" s="517">
        <v>323.39999999999998</v>
      </c>
      <c r="Y18" s="1357" t="s">
        <v>203</v>
      </c>
      <c r="Z18" s="1690" t="s">
        <v>307</v>
      </c>
      <c r="AA18" s="983" t="s">
        <v>715</v>
      </c>
      <c r="AB18" s="1051">
        <v>4672</v>
      </c>
      <c r="AC18" s="1049">
        <v>10</v>
      </c>
      <c r="AD18" s="997">
        <v>1733</v>
      </c>
      <c r="AE18" s="510">
        <v>1233</v>
      </c>
      <c r="AF18" s="1674">
        <v>77.8</v>
      </c>
      <c r="AG18" s="1377">
        <v>403616</v>
      </c>
      <c r="AH18" s="1377">
        <v>5187.8999999999996</v>
      </c>
      <c r="AI18" s="1377">
        <v>5</v>
      </c>
      <c r="AJ18" s="754">
        <v>1</v>
      </c>
    </row>
    <row r="19" spans="1:36" ht="16.05" customHeight="1">
      <c r="A19" s="651" t="s">
        <v>152</v>
      </c>
      <c r="B19" s="448">
        <v>328996</v>
      </c>
      <c r="C19" s="458">
        <v>9127</v>
      </c>
      <c r="D19" s="1044">
        <v>-0.4</v>
      </c>
      <c r="E19" s="1044">
        <v>11.3</v>
      </c>
      <c r="F19" s="1044">
        <v>58.4</v>
      </c>
      <c r="G19" s="984">
        <v>30.3</v>
      </c>
      <c r="H19" s="985">
        <v>155501</v>
      </c>
      <c r="I19" s="995">
        <v>1.3</v>
      </c>
      <c r="J19" s="458">
        <v>-2604</v>
      </c>
      <c r="K19" s="985">
        <v>1817</v>
      </c>
      <c r="L19" s="985">
        <v>4421</v>
      </c>
      <c r="M19" s="1005">
        <v>1.4</v>
      </c>
      <c r="N19" s="985">
        <v>816</v>
      </c>
      <c r="O19" s="985">
        <v>13013</v>
      </c>
      <c r="P19" s="985">
        <v>12197</v>
      </c>
      <c r="Q19" s="458">
        <v>332149</v>
      </c>
      <c r="R19" s="565">
        <v>104</v>
      </c>
      <c r="S19" s="1045">
        <v>84.5</v>
      </c>
      <c r="T19" s="566">
        <v>311.58999999999997</v>
      </c>
      <c r="U19" s="1044">
        <v>49.8</v>
      </c>
      <c r="V19" s="428">
        <v>73.2</v>
      </c>
      <c r="W19" s="1044">
        <v>4001.3</v>
      </c>
      <c r="X19" s="428">
        <v>97.6</v>
      </c>
      <c r="Y19" s="1044">
        <v>127.4</v>
      </c>
      <c r="Z19" s="995">
        <v>36.9</v>
      </c>
      <c r="AA19" s="567" t="s">
        <v>716</v>
      </c>
      <c r="AB19" s="1044">
        <v>2640</v>
      </c>
      <c r="AC19" s="1046">
        <v>7</v>
      </c>
      <c r="AD19" s="995">
        <v>1130.8</v>
      </c>
      <c r="AE19" s="449">
        <v>1055.8599999999999</v>
      </c>
      <c r="AF19" s="1047">
        <v>47.56</v>
      </c>
      <c r="AG19" s="985">
        <v>197520</v>
      </c>
      <c r="AH19" s="985">
        <v>4153</v>
      </c>
      <c r="AI19" s="985">
        <v>3</v>
      </c>
      <c r="AJ19" s="455">
        <v>1</v>
      </c>
    </row>
    <row r="20" spans="1:36" ht="16.05" customHeight="1">
      <c r="A20" s="653" t="s">
        <v>153</v>
      </c>
      <c r="B20" s="460">
        <v>366547</v>
      </c>
      <c r="C20" s="516">
        <v>7155</v>
      </c>
      <c r="D20" s="1048">
        <v>-0.4</v>
      </c>
      <c r="E20" s="1048">
        <v>11.7</v>
      </c>
      <c r="F20" s="1048">
        <v>59.4</v>
      </c>
      <c r="G20" s="991">
        <v>28.9</v>
      </c>
      <c r="H20" s="975">
        <v>172020</v>
      </c>
      <c r="I20" s="997">
        <v>0.9</v>
      </c>
      <c r="J20" s="516">
        <v>-2545</v>
      </c>
      <c r="K20" s="975">
        <v>2359</v>
      </c>
      <c r="L20" s="1003">
        <v>4904</v>
      </c>
      <c r="M20" s="1007">
        <v>1.33</v>
      </c>
      <c r="N20" s="975">
        <v>1092</v>
      </c>
      <c r="O20" s="975">
        <v>14341</v>
      </c>
      <c r="P20" s="975">
        <v>13249</v>
      </c>
      <c r="Q20" s="516">
        <v>372973</v>
      </c>
      <c r="R20" s="743">
        <v>101.6</v>
      </c>
      <c r="S20" s="963">
        <v>91</v>
      </c>
      <c r="T20" s="750">
        <v>459.16</v>
      </c>
      <c r="U20" s="1048">
        <v>52</v>
      </c>
      <c r="V20" s="517">
        <v>75.599999999999994</v>
      </c>
      <c r="W20" s="1048">
        <v>4392.6000000000004</v>
      </c>
      <c r="X20" s="517">
        <v>84.4</v>
      </c>
      <c r="Y20" s="1053" t="s">
        <v>717</v>
      </c>
      <c r="Z20" s="1054" t="s">
        <v>718</v>
      </c>
      <c r="AA20" s="755" t="s">
        <v>756</v>
      </c>
      <c r="AB20" s="1051">
        <v>2824</v>
      </c>
      <c r="AC20" s="2125">
        <v>8</v>
      </c>
      <c r="AD20" s="1399">
        <v>674</v>
      </c>
      <c r="AE20" s="510">
        <v>798.29</v>
      </c>
      <c r="AF20" s="1052">
        <v>46.46</v>
      </c>
      <c r="AG20" s="975">
        <v>201755</v>
      </c>
      <c r="AH20" s="975">
        <v>4343</v>
      </c>
      <c r="AI20" s="975">
        <v>5</v>
      </c>
      <c r="AJ20" s="754">
        <v>8</v>
      </c>
    </row>
    <row r="21" spans="1:36" ht="15.9" customHeight="1">
      <c r="A21" s="651" t="s">
        <v>154</v>
      </c>
      <c r="B21" s="448">
        <v>352836</v>
      </c>
      <c r="C21" s="458">
        <v>10450</v>
      </c>
      <c r="D21" s="1455">
        <v>0</v>
      </c>
      <c r="E21" s="1455">
        <v>11.541622736908932</v>
      </c>
      <c r="F21" s="1455">
        <v>61.366470541554719</v>
      </c>
      <c r="G21" s="1517">
        <v>27.09190672153635</v>
      </c>
      <c r="H21" s="1434">
        <v>168317</v>
      </c>
      <c r="I21" s="1402">
        <v>1.2</v>
      </c>
      <c r="J21" s="458">
        <v>-1926</v>
      </c>
      <c r="K21" s="1434">
        <v>2091</v>
      </c>
      <c r="L21" s="1434">
        <v>4017</v>
      </c>
      <c r="M21" s="1403">
        <v>1.1000000000000001</v>
      </c>
      <c r="N21" s="1434">
        <v>1460</v>
      </c>
      <c r="O21" s="1434">
        <v>16818</v>
      </c>
      <c r="P21" s="1434">
        <v>15358</v>
      </c>
      <c r="Q21" s="458">
        <v>354571</v>
      </c>
      <c r="R21" s="565">
        <v>96.8</v>
      </c>
      <c r="S21" s="1372">
        <v>67.709999999999994</v>
      </c>
      <c r="T21" s="566">
        <v>109.13</v>
      </c>
      <c r="U21" s="1455">
        <v>32.18</v>
      </c>
      <c r="V21" s="428">
        <v>76.3</v>
      </c>
      <c r="W21" s="1455">
        <v>8369.7000000000007</v>
      </c>
      <c r="X21" s="428">
        <v>76.98</v>
      </c>
      <c r="Y21" s="1681" t="s">
        <v>203</v>
      </c>
      <c r="Z21" s="1682" t="s">
        <v>203</v>
      </c>
      <c r="AA21" s="756" t="s">
        <v>719</v>
      </c>
      <c r="AB21" s="1683">
        <v>2511.6</v>
      </c>
      <c r="AC21" s="1683">
        <v>6</v>
      </c>
      <c r="AD21" s="1762">
        <v>709</v>
      </c>
      <c r="AE21" s="449">
        <v>3233</v>
      </c>
      <c r="AF21" s="1458">
        <v>35.99</v>
      </c>
      <c r="AG21" s="1434">
        <v>287009</v>
      </c>
      <c r="AH21" s="1434">
        <v>7975</v>
      </c>
      <c r="AI21" s="1434">
        <v>3</v>
      </c>
      <c r="AJ21" s="455">
        <v>3</v>
      </c>
    </row>
    <row r="22" spans="1:36" ht="15.9" customHeight="1">
      <c r="A22" s="653" t="s">
        <v>155</v>
      </c>
      <c r="B22" s="460">
        <v>607279</v>
      </c>
      <c r="C22" s="516">
        <v>44441</v>
      </c>
      <c r="D22" s="1376">
        <v>0.4</v>
      </c>
      <c r="E22" s="1376">
        <v>11.5</v>
      </c>
      <c r="F22" s="1376">
        <v>65.599999999999994</v>
      </c>
      <c r="G22" s="1507">
        <v>22.9</v>
      </c>
      <c r="H22" s="1377">
        <v>304393</v>
      </c>
      <c r="I22" s="1399">
        <v>1.6</v>
      </c>
      <c r="J22" s="516">
        <v>-2481</v>
      </c>
      <c r="K22" s="1377">
        <v>3934</v>
      </c>
      <c r="L22" s="1377">
        <v>6415</v>
      </c>
      <c r="M22" s="1480">
        <v>0.97</v>
      </c>
      <c r="N22" s="1377">
        <v>7236</v>
      </c>
      <c r="O22" s="1377">
        <v>34070</v>
      </c>
      <c r="P22" s="1377">
        <v>26834</v>
      </c>
      <c r="Q22" s="516">
        <v>594274</v>
      </c>
      <c r="R22" s="743">
        <v>82.5</v>
      </c>
      <c r="S22" s="1336">
        <v>54.3</v>
      </c>
      <c r="T22" s="750">
        <v>61.95</v>
      </c>
      <c r="U22" s="1376">
        <v>54.67</v>
      </c>
      <c r="V22" s="1376">
        <v>98.7</v>
      </c>
      <c r="W22" s="1376">
        <v>10962.1</v>
      </c>
      <c r="X22" s="517">
        <v>7.28</v>
      </c>
      <c r="Y22" s="1689" t="s">
        <v>307</v>
      </c>
      <c r="Z22" s="1690" t="s">
        <v>307</v>
      </c>
      <c r="AA22" s="757" t="s">
        <v>307</v>
      </c>
      <c r="AB22" s="1689" t="s">
        <v>307</v>
      </c>
      <c r="AC22" s="1691" t="s">
        <v>307</v>
      </c>
      <c r="AD22" s="1690" t="s">
        <v>307</v>
      </c>
      <c r="AE22" s="510">
        <v>9803</v>
      </c>
      <c r="AF22" s="1674">
        <v>54.24</v>
      </c>
      <c r="AG22" s="1377">
        <v>583102</v>
      </c>
      <c r="AH22" s="1377">
        <v>10750</v>
      </c>
      <c r="AI22" s="1377">
        <v>1</v>
      </c>
      <c r="AJ22" s="2185" t="s">
        <v>307</v>
      </c>
    </row>
    <row r="23" spans="1:36" ht="16.05" customHeight="1">
      <c r="A23" s="651" t="s">
        <v>156</v>
      </c>
      <c r="B23" s="448">
        <v>342681</v>
      </c>
      <c r="C23" s="458">
        <v>8479</v>
      </c>
      <c r="D23" s="1044">
        <v>-0.28000000000000003</v>
      </c>
      <c r="E23" s="1044">
        <v>11.9</v>
      </c>
      <c r="F23" s="1044">
        <v>62.4</v>
      </c>
      <c r="G23" s="984">
        <v>25.7</v>
      </c>
      <c r="H23" s="985">
        <v>162337</v>
      </c>
      <c r="I23" s="995">
        <v>0.85</v>
      </c>
      <c r="J23" s="458">
        <v>-1468</v>
      </c>
      <c r="K23" s="985">
        <v>2140</v>
      </c>
      <c r="L23" s="985">
        <v>3608</v>
      </c>
      <c r="M23" s="1005">
        <v>1.1599999999999999</v>
      </c>
      <c r="N23" s="985">
        <v>664</v>
      </c>
      <c r="O23" s="985">
        <v>13940</v>
      </c>
      <c r="P23" s="985">
        <v>13276</v>
      </c>
      <c r="Q23" s="458">
        <v>341621</v>
      </c>
      <c r="R23" s="565">
        <v>87.3</v>
      </c>
      <c r="S23" s="1045">
        <v>58</v>
      </c>
      <c r="T23" s="566">
        <v>60.24</v>
      </c>
      <c r="U23" s="1044">
        <v>28.7</v>
      </c>
      <c r="V23" s="428">
        <v>83.1</v>
      </c>
      <c r="W23" s="1044">
        <v>9878.2000000000007</v>
      </c>
      <c r="X23" s="428">
        <v>31.5</v>
      </c>
      <c r="Y23" s="1681" t="s">
        <v>203</v>
      </c>
      <c r="Z23" s="995" t="s">
        <v>307</v>
      </c>
      <c r="AA23" s="567" t="s">
        <v>307</v>
      </c>
      <c r="AB23" s="1044" t="s">
        <v>307</v>
      </c>
      <c r="AC23" s="1046" t="s">
        <v>307</v>
      </c>
      <c r="AD23" s="995" t="s">
        <v>307</v>
      </c>
      <c r="AE23" s="449">
        <v>5548</v>
      </c>
      <c r="AF23" s="1047">
        <v>34.1</v>
      </c>
      <c r="AG23" s="985">
        <v>311178</v>
      </c>
      <c r="AH23" s="985">
        <v>9125</v>
      </c>
      <c r="AI23" s="985">
        <v>1</v>
      </c>
      <c r="AJ23" s="455" t="s">
        <v>307</v>
      </c>
    </row>
    <row r="24" spans="1:36" ht="15.9" customHeight="1">
      <c r="A24" s="653" t="s">
        <v>157</v>
      </c>
      <c r="B24" s="460">
        <v>648594</v>
      </c>
      <c r="C24" s="516">
        <v>21860</v>
      </c>
      <c r="D24" s="1376">
        <v>0.2</v>
      </c>
      <c r="E24" s="1376">
        <v>11.9</v>
      </c>
      <c r="F24" s="1376">
        <v>64.2</v>
      </c>
      <c r="G24" s="1507">
        <v>23.9</v>
      </c>
      <c r="H24" s="1377">
        <v>321114</v>
      </c>
      <c r="I24" s="1399">
        <v>1.2</v>
      </c>
      <c r="J24" s="741">
        <v>-2591</v>
      </c>
      <c r="K24" s="1377">
        <v>4125</v>
      </c>
      <c r="L24" s="1396">
        <v>6716</v>
      </c>
      <c r="M24" s="1698">
        <v>1.1399999999999999</v>
      </c>
      <c r="N24" s="1699">
        <v>1160</v>
      </c>
      <c r="O24" s="1699">
        <v>31486</v>
      </c>
      <c r="P24" s="1699">
        <v>30326</v>
      </c>
      <c r="Q24" s="516">
        <v>642907</v>
      </c>
      <c r="R24" s="743">
        <v>84.4</v>
      </c>
      <c r="S24" s="1700">
        <v>68.16</v>
      </c>
      <c r="T24" s="750">
        <v>85.62</v>
      </c>
      <c r="U24" s="1701">
        <v>55.51</v>
      </c>
      <c r="V24" s="517">
        <v>93.964134781546903</v>
      </c>
      <c r="W24" s="1701">
        <v>10957.4436610802</v>
      </c>
      <c r="X24" s="517">
        <v>30.13</v>
      </c>
      <c r="Y24" s="1701" t="s">
        <v>307</v>
      </c>
      <c r="Z24" s="1702" t="s">
        <v>307</v>
      </c>
      <c r="AA24" s="751" t="s">
        <v>307</v>
      </c>
      <c r="AB24" s="1701" t="s">
        <v>307</v>
      </c>
      <c r="AC24" s="1703" t="s">
        <v>307</v>
      </c>
      <c r="AD24" s="1702" t="s">
        <v>307</v>
      </c>
      <c r="AE24" s="510">
        <v>7575.2627890679742</v>
      </c>
      <c r="AF24" s="1704">
        <v>59.71</v>
      </c>
      <c r="AG24" s="1699">
        <v>617424</v>
      </c>
      <c r="AH24" s="1699">
        <v>10340</v>
      </c>
      <c r="AI24" s="758">
        <v>3</v>
      </c>
      <c r="AJ24" s="754" t="s">
        <v>307</v>
      </c>
    </row>
    <row r="25" spans="1:36" ht="16.05" customHeight="1">
      <c r="A25" s="651" t="s">
        <v>158</v>
      </c>
      <c r="B25" s="448">
        <v>435633</v>
      </c>
      <c r="C25" s="458">
        <v>12187</v>
      </c>
      <c r="D25" s="1759">
        <v>0.3402002966675573</v>
      </c>
      <c r="E25" s="1759">
        <v>12.48</v>
      </c>
      <c r="F25" s="1759">
        <v>61.49</v>
      </c>
      <c r="G25" s="1760">
        <v>26.03</v>
      </c>
      <c r="H25" s="1761">
        <v>207027</v>
      </c>
      <c r="I25" s="1762">
        <v>1.307528565486531</v>
      </c>
      <c r="J25" s="458">
        <v>-1530</v>
      </c>
      <c r="K25" s="1761">
        <v>2958</v>
      </c>
      <c r="L25" s="1763">
        <v>4488</v>
      </c>
      <c r="M25" s="1764">
        <v>1.2</v>
      </c>
      <c r="N25" s="1761">
        <v>3326</v>
      </c>
      <c r="O25" s="1761">
        <v>23254</v>
      </c>
      <c r="P25" s="1761">
        <v>19928</v>
      </c>
      <c r="Q25" s="458">
        <v>426468</v>
      </c>
      <c r="R25" s="565">
        <v>91.757649999999998</v>
      </c>
      <c r="S25" s="1765">
        <v>63</v>
      </c>
      <c r="T25" s="566">
        <v>114.74</v>
      </c>
      <c r="U25" s="1759">
        <v>54.8</v>
      </c>
      <c r="V25" s="428">
        <v>95.553241979999996</v>
      </c>
      <c r="W25" s="428">
        <v>7430.7804522246533</v>
      </c>
      <c r="X25" s="428">
        <v>60.1</v>
      </c>
      <c r="Y25" s="1759" t="s">
        <v>307</v>
      </c>
      <c r="Z25" s="1762" t="s">
        <v>307</v>
      </c>
      <c r="AA25" s="567" t="s">
        <v>723</v>
      </c>
      <c r="AB25" s="1759">
        <v>4378</v>
      </c>
      <c r="AC25" s="1766">
        <v>17</v>
      </c>
      <c r="AD25" s="1762">
        <v>510.7</v>
      </c>
      <c r="AE25" s="449">
        <v>3796.696879902388</v>
      </c>
      <c r="AF25" s="1767">
        <v>45.94</v>
      </c>
      <c r="AG25" s="1761">
        <v>390336</v>
      </c>
      <c r="AH25" s="1761">
        <v>8496.6478014801924</v>
      </c>
      <c r="AI25" s="1761">
        <v>4</v>
      </c>
      <c r="AJ25" s="455">
        <v>3</v>
      </c>
    </row>
    <row r="26" spans="1:36" ht="15.9" customHeight="1">
      <c r="A26" s="653" t="s">
        <v>159</v>
      </c>
      <c r="B26" s="72">
        <v>559526</v>
      </c>
      <c r="C26" s="77">
        <v>15483</v>
      </c>
      <c r="D26" s="1747">
        <v>-0.3</v>
      </c>
      <c r="E26" s="1747">
        <v>10.5</v>
      </c>
      <c r="F26" s="1747">
        <v>61.6</v>
      </c>
      <c r="G26" s="1816">
        <v>27.9</v>
      </c>
      <c r="H26" s="1751">
        <v>282495</v>
      </c>
      <c r="I26" s="1752">
        <v>1</v>
      </c>
      <c r="J26" s="100">
        <v>-3885</v>
      </c>
      <c r="K26" s="1751">
        <v>2720</v>
      </c>
      <c r="L26" s="1753">
        <v>6605</v>
      </c>
      <c r="M26" s="1817">
        <v>1.05</v>
      </c>
      <c r="N26" s="1751">
        <v>2432</v>
      </c>
      <c r="O26" s="1751">
        <v>26741</v>
      </c>
      <c r="P26" s="1751">
        <v>24309</v>
      </c>
      <c r="Q26" s="516">
        <v>579355</v>
      </c>
      <c r="R26" s="743">
        <v>99.087779999999995</v>
      </c>
      <c r="S26" s="1700">
        <v>51.28</v>
      </c>
      <c r="T26" s="750">
        <v>186.38</v>
      </c>
      <c r="U26" s="1701">
        <v>81.5</v>
      </c>
      <c r="V26" s="517" t="s">
        <v>706</v>
      </c>
      <c r="W26" s="1701" t="s">
        <v>706</v>
      </c>
      <c r="X26" s="517">
        <v>104.8</v>
      </c>
      <c r="Y26" s="1701">
        <v>0</v>
      </c>
      <c r="Z26" s="1702">
        <v>0</v>
      </c>
      <c r="AA26" s="751">
        <v>44013</v>
      </c>
      <c r="AB26" s="1701">
        <v>6563</v>
      </c>
      <c r="AC26" s="1703">
        <v>13</v>
      </c>
      <c r="AD26" s="1702">
        <v>427</v>
      </c>
      <c r="AE26" s="510">
        <v>3002</v>
      </c>
      <c r="AF26" s="1704">
        <v>67.75</v>
      </c>
      <c r="AG26" s="1699">
        <v>525295</v>
      </c>
      <c r="AH26" s="1699">
        <v>7753.4</v>
      </c>
      <c r="AI26" s="1699">
        <v>4</v>
      </c>
      <c r="AJ26" s="753">
        <v>4</v>
      </c>
    </row>
    <row r="27" spans="1:36" ht="15.9" customHeight="1">
      <c r="A27" s="651" t="s">
        <v>160</v>
      </c>
      <c r="B27" s="448">
        <v>381052</v>
      </c>
      <c r="C27" s="458">
        <v>6968</v>
      </c>
      <c r="D27" s="1455">
        <v>-1.1498999999999999</v>
      </c>
      <c r="E27" s="1455">
        <v>9.8000000000000007</v>
      </c>
      <c r="F27" s="1455">
        <v>57.49</v>
      </c>
      <c r="G27" s="1517">
        <v>32.69</v>
      </c>
      <c r="H27" s="1434">
        <v>185918</v>
      </c>
      <c r="I27" s="1402">
        <v>1.6E-2</v>
      </c>
      <c r="J27" s="458">
        <v>-3900</v>
      </c>
      <c r="K27" s="1434">
        <v>1649</v>
      </c>
      <c r="L27" s="1512">
        <v>5549</v>
      </c>
      <c r="M27" s="1403">
        <v>1.1200000000000001</v>
      </c>
      <c r="N27" s="1434">
        <v>-589</v>
      </c>
      <c r="O27" s="1434">
        <v>14322</v>
      </c>
      <c r="P27" s="1434">
        <v>14911</v>
      </c>
      <c r="Q27" s="458">
        <v>388078</v>
      </c>
      <c r="R27" s="565">
        <v>92.2</v>
      </c>
      <c r="S27" s="1408">
        <v>79.12</v>
      </c>
      <c r="T27" s="566">
        <v>100.81</v>
      </c>
      <c r="U27" s="1455">
        <v>66.3</v>
      </c>
      <c r="V27" s="428">
        <v>97.8</v>
      </c>
      <c r="W27" s="1455">
        <v>5724.8</v>
      </c>
      <c r="X27" s="428">
        <v>34.5</v>
      </c>
      <c r="Y27" s="1455" t="s">
        <v>307</v>
      </c>
      <c r="Z27" s="1402" t="s">
        <v>307</v>
      </c>
      <c r="AA27" s="567">
        <v>45016</v>
      </c>
      <c r="AB27" s="1455">
        <v>4103.6000000000004</v>
      </c>
      <c r="AC27" s="1457">
        <v>16</v>
      </c>
      <c r="AD27" s="1402">
        <v>468.4</v>
      </c>
      <c r="AE27" s="449">
        <v>3779.902</v>
      </c>
      <c r="AF27" s="1458">
        <v>56.88</v>
      </c>
      <c r="AG27" s="1434">
        <v>364104</v>
      </c>
      <c r="AH27" s="1434">
        <v>6401</v>
      </c>
      <c r="AI27" s="1434">
        <v>4</v>
      </c>
      <c r="AJ27" s="455">
        <v>2</v>
      </c>
    </row>
    <row r="28" spans="1:36" ht="15.9" customHeight="1">
      <c r="A28" s="653" t="s">
        <v>161</v>
      </c>
      <c r="B28" s="72">
        <v>404870</v>
      </c>
      <c r="C28" s="77">
        <v>8612</v>
      </c>
      <c r="D28" s="1747">
        <v>-0.7</v>
      </c>
      <c r="E28" s="1747">
        <v>11.2</v>
      </c>
      <c r="F28" s="1747">
        <v>58.5</v>
      </c>
      <c r="G28" s="1816">
        <v>30.3</v>
      </c>
      <c r="H28" s="1751">
        <v>185491</v>
      </c>
      <c r="I28" s="1752">
        <v>0.8</v>
      </c>
      <c r="J28" s="100">
        <v>-3124</v>
      </c>
      <c r="K28" s="1751">
        <v>2516</v>
      </c>
      <c r="L28" s="1753">
        <v>5640</v>
      </c>
      <c r="M28" s="1817">
        <v>1.45</v>
      </c>
      <c r="N28" s="1751">
        <v>532</v>
      </c>
      <c r="O28" s="1751">
        <v>12665</v>
      </c>
      <c r="P28" s="1751">
        <v>12133</v>
      </c>
      <c r="Q28" s="516">
        <v>413938</v>
      </c>
      <c r="R28" s="743">
        <v>105.7</v>
      </c>
      <c r="S28" s="1700">
        <v>82.41</v>
      </c>
      <c r="T28" s="750">
        <v>1241.7</v>
      </c>
      <c r="U28" s="1701">
        <v>73.638999999999996</v>
      </c>
      <c r="V28" s="517">
        <v>70.099999999999994</v>
      </c>
      <c r="W28" s="1733">
        <v>3855.4</v>
      </c>
      <c r="X28" s="517">
        <v>156.65100000000001</v>
      </c>
      <c r="Y28" s="1701">
        <v>130.07</v>
      </c>
      <c r="Z28" s="1702">
        <v>881.34</v>
      </c>
      <c r="AA28" s="751" t="s">
        <v>726</v>
      </c>
      <c r="AB28" s="1701">
        <v>3483</v>
      </c>
      <c r="AC28" s="1703">
        <v>1</v>
      </c>
      <c r="AD28" s="1702">
        <v>436</v>
      </c>
      <c r="AE28" s="510">
        <v>326</v>
      </c>
      <c r="AF28" s="1704">
        <v>61.96</v>
      </c>
      <c r="AG28" s="1699">
        <v>246850</v>
      </c>
      <c r="AH28" s="1699">
        <v>3984</v>
      </c>
      <c r="AI28" s="1699">
        <v>4</v>
      </c>
      <c r="AJ28" s="753">
        <v>3</v>
      </c>
    </row>
    <row r="29" spans="1:36" ht="16.350000000000001" customHeight="1">
      <c r="A29" s="651" t="s">
        <v>162</v>
      </c>
      <c r="B29" s="479">
        <v>442895</v>
      </c>
      <c r="C29" s="525">
        <v>7020</v>
      </c>
      <c r="D29" s="1425">
        <v>-0.6266715729389194</v>
      </c>
      <c r="E29" s="1425">
        <v>11.907111166303499</v>
      </c>
      <c r="F29" s="1425">
        <v>60.2957811670938</v>
      </c>
      <c r="G29" s="1417">
        <v>27.797107666602699</v>
      </c>
      <c r="H29" s="1426">
        <v>212977</v>
      </c>
      <c r="I29" s="1421">
        <v>0.415377942</v>
      </c>
      <c r="J29" s="458">
        <v>-2359</v>
      </c>
      <c r="K29" s="1426">
        <v>2858</v>
      </c>
      <c r="L29" s="1426">
        <v>5217</v>
      </c>
      <c r="M29" s="1403">
        <v>1.35</v>
      </c>
      <c r="N29" s="1434">
        <v>167</v>
      </c>
      <c r="O29" s="1426">
        <v>17144</v>
      </c>
      <c r="P29" s="1426">
        <v>16977</v>
      </c>
      <c r="Q29" s="525">
        <v>463254</v>
      </c>
      <c r="R29" s="565">
        <v>107.45358</v>
      </c>
      <c r="S29" s="1416">
        <v>68</v>
      </c>
      <c r="T29" s="725">
        <v>468.81</v>
      </c>
      <c r="U29" s="1425">
        <v>86.46</v>
      </c>
      <c r="V29" s="533">
        <v>93.5</v>
      </c>
      <c r="W29" s="1455">
        <v>47.9</v>
      </c>
      <c r="X29" s="533">
        <v>137.03</v>
      </c>
      <c r="Y29" s="1425" t="s">
        <v>203</v>
      </c>
      <c r="Z29" s="1421">
        <v>245.31</v>
      </c>
      <c r="AA29" s="567">
        <v>45016</v>
      </c>
      <c r="AB29" s="1425">
        <v>3656</v>
      </c>
      <c r="AC29" s="1850">
        <v>8</v>
      </c>
      <c r="AD29" s="1421">
        <v>1080</v>
      </c>
      <c r="AE29" s="469">
        <v>944.72174228365395</v>
      </c>
      <c r="AF29" s="1427">
        <v>69.47</v>
      </c>
      <c r="AG29" s="1426">
        <v>399221</v>
      </c>
      <c r="AH29" s="1426">
        <v>5746.7</v>
      </c>
      <c r="AI29" s="1426">
        <v>8</v>
      </c>
      <c r="AJ29" s="732">
        <v>12</v>
      </c>
    </row>
    <row r="30" spans="1:36" ht="15.75" customHeight="1">
      <c r="A30" s="653" t="s">
        <v>163</v>
      </c>
      <c r="B30" s="460">
        <v>254502</v>
      </c>
      <c r="C30" s="516">
        <v>5083</v>
      </c>
      <c r="D30" s="1376">
        <v>-0.8</v>
      </c>
      <c r="E30" s="1376">
        <v>12.2</v>
      </c>
      <c r="F30" s="1376">
        <v>57.8</v>
      </c>
      <c r="G30" s="1507">
        <v>30</v>
      </c>
      <c r="H30" s="1377">
        <v>107583</v>
      </c>
      <c r="I30" s="1399">
        <v>0.8</v>
      </c>
      <c r="J30" s="516">
        <v>-1597</v>
      </c>
      <c r="K30" s="1377">
        <v>1759</v>
      </c>
      <c r="L30" s="1396">
        <v>3356</v>
      </c>
      <c r="M30" s="1480">
        <v>1.48</v>
      </c>
      <c r="N30" s="1377">
        <v>-440</v>
      </c>
      <c r="O30" s="1377">
        <v>7496</v>
      </c>
      <c r="P30" s="1377">
        <v>7936</v>
      </c>
      <c r="Q30" s="516">
        <v>262328</v>
      </c>
      <c r="R30" s="743">
        <v>109.10805999999999</v>
      </c>
      <c r="S30" s="1336">
        <v>72.2</v>
      </c>
      <c r="T30" s="750">
        <v>536.37</v>
      </c>
      <c r="U30" s="1376">
        <v>46.85</v>
      </c>
      <c r="V30" s="517">
        <v>85.835276164639069</v>
      </c>
      <c r="W30" s="1376">
        <v>4322.1771611526146</v>
      </c>
      <c r="X30" s="517">
        <v>131.15</v>
      </c>
      <c r="Y30" s="1376">
        <v>25.6</v>
      </c>
      <c r="Z30" s="1399">
        <v>332.77</v>
      </c>
      <c r="AA30" s="960" t="s">
        <v>727</v>
      </c>
      <c r="AB30" s="1376">
        <v>3832</v>
      </c>
      <c r="AC30" s="1484">
        <v>1</v>
      </c>
      <c r="AD30" s="1399">
        <v>601</v>
      </c>
      <c r="AE30" s="510">
        <v>474.48962469936799</v>
      </c>
      <c r="AF30" s="1674">
        <v>40.04</v>
      </c>
      <c r="AG30" s="1377">
        <v>184843</v>
      </c>
      <c r="AH30" s="1377">
        <v>4616.5</v>
      </c>
      <c r="AI30" s="1377">
        <v>4</v>
      </c>
      <c r="AJ30" s="754">
        <v>2</v>
      </c>
    </row>
    <row r="31" spans="1:36" ht="15.9" customHeight="1">
      <c r="A31" s="651" t="s">
        <v>164</v>
      </c>
      <c r="B31" s="448">
        <v>183984</v>
      </c>
      <c r="C31" s="458">
        <v>7013</v>
      </c>
      <c r="D31" s="1455">
        <v>-0.9</v>
      </c>
      <c r="E31" s="1455">
        <v>11</v>
      </c>
      <c r="F31" s="1455">
        <v>59.1</v>
      </c>
      <c r="G31" s="1517">
        <v>29.9</v>
      </c>
      <c r="H31" s="1434">
        <v>93972</v>
      </c>
      <c r="I31" s="1402">
        <v>0.1</v>
      </c>
      <c r="J31" s="458">
        <v>-1584</v>
      </c>
      <c r="K31" s="1434">
        <v>1086</v>
      </c>
      <c r="L31" s="1512">
        <v>2670</v>
      </c>
      <c r="M31" s="1403">
        <v>1.34</v>
      </c>
      <c r="N31" s="1434">
        <v>111</v>
      </c>
      <c r="O31" s="1434">
        <v>8192</v>
      </c>
      <c r="P31" s="1434">
        <v>8081</v>
      </c>
      <c r="Q31" s="458">
        <v>189591</v>
      </c>
      <c r="R31" s="565">
        <v>113.1</v>
      </c>
      <c r="S31" s="1372">
        <v>66</v>
      </c>
      <c r="T31" s="566">
        <v>212.47</v>
      </c>
      <c r="U31" s="1455">
        <v>31.9</v>
      </c>
      <c r="V31" s="428">
        <v>79.8</v>
      </c>
      <c r="W31" s="1867">
        <v>4744.5</v>
      </c>
      <c r="X31" s="428">
        <v>46.7</v>
      </c>
      <c r="Y31" s="1455">
        <v>14.6</v>
      </c>
      <c r="Z31" s="1402">
        <v>119.2</v>
      </c>
      <c r="AA31" s="567">
        <v>43922</v>
      </c>
      <c r="AB31" s="1455">
        <v>2475.1</v>
      </c>
      <c r="AC31" s="1457">
        <v>5</v>
      </c>
      <c r="AD31" s="1402">
        <v>301.3</v>
      </c>
      <c r="AE31" s="449">
        <v>866</v>
      </c>
      <c r="AF31" s="1458">
        <v>32.909999999999997</v>
      </c>
      <c r="AG31" s="1434">
        <v>149277</v>
      </c>
      <c r="AH31" s="1434">
        <v>4536</v>
      </c>
      <c r="AI31" s="1434">
        <v>5</v>
      </c>
      <c r="AJ31" s="1408">
        <v>1</v>
      </c>
    </row>
    <row r="32" spans="1:36" ht="15.9" customHeight="1">
      <c r="A32" s="653" t="s">
        <v>165</v>
      </c>
      <c r="B32" s="460">
        <v>363343</v>
      </c>
      <c r="C32" s="516">
        <v>4404</v>
      </c>
      <c r="D32" s="515">
        <v>-0.8860010202105344</v>
      </c>
      <c r="E32" s="515">
        <v>11.5</v>
      </c>
      <c r="F32" s="515">
        <v>57.6</v>
      </c>
      <c r="G32" s="1507">
        <v>30.9</v>
      </c>
      <c r="H32" s="461">
        <v>164420</v>
      </c>
      <c r="I32" s="1399">
        <v>0.30013176516519452</v>
      </c>
      <c r="J32" s="741">
        <v>-2685</v>
      </c>
      <c r="K32" s="461">
        <v>2167</v>
      </c>
      <c r="L32" s="1396">
        <v>4852</v>
      </c>
      <c r="M32" s="1480">
        <v>1.41</v>
      </c>
      <c r="N32" s="461">
        <v>-457</v>
      </c>
      <c r="O32" s="461">
        <v>10932</v>
      </c>
      <c r="P32" s="461">
        <v>11389</v>
      </c>
      <c r="Q32" s="516">
        <v>372760</v>
      </c>
      <c r="R32" s="743">
        <f>383757/Q32*100</f>
        <v>102.95015559609399</v>
      </c>
      <c r="S32" s="1336">
        <v>96</v>
      </c>
      <c r="T32" s="750">
        <v>834.81</v>
      </c>
      <c r="U32" s="515">
        <v>59.53</v>
      </c>
      <c r="V32" s="517">
        <v>78.2</v>
      </c>
      <c r="W32" s="517">
        <v>4773.3</v>
      </c>
      <c r="X32" s="517">
        <v>142.08000000000001</v>
      </c>
      <c r="Y32" s="515">
        <v>13.8</v>
      </c>
      <c r="Z32" s="1399">
        <v>619.4</v>
      </c>
      <c r="AA32" s="751" t="s">
        <v>728</v>
      </c>
      <c r="AB32" s="515">
        <v>5432.6</v>
      </c>
      <c r="AC32" s="752">
        <v>4</v>
      </c>
      <c r="AD32" s="1399">
        <v>1411.4</v>
      </c>
      <c r="AE32" s="510">
        <v>435.24035409254805</v>
      </c>
      <c r="AF32" s="1881">
        <v>55.4</v>
      </c>
      <c r="AG32" s="461">
        <v>272005</v>
      </c>
      <c r="AH32" s="461">
        <f>AG32/AF32</f>
        <v>4909.8375451263537</v>
      </c>
      <c r="AI32" s="461">
        <v>2</v>
      </c>
      <c r="AJ32" s="754" t="s">
        <v>203</v>
      </c>
    </row>
    <row r="33" spans="1:36" ht="16.05" customHeight="1">
      <c r="A33" s="651" t="s">
        <v>166</v>
      </c>
      <c r="B33" s="448">
        <v>234421</v>
      </c>
      <c r="C33" s="458">
        <v>4284</v>
      </c>
      <c r="D33" s="430">
        <v>-0.6</v>
      </c>
      <c r="E33" s="430">
        <v>12.0040440062964</v>
      </c>
      <c r="F33" s="430">
        <v>59.362855716851307</v>
      </c>
      <c r="G33" s="1517">
        <v>28.633100276852304</v>
      </c>
      <c r="H33" s="429">
        <v>109366</v>
      </c>
      <c r="I33" s="1402">
        <v>0.7</v>
      </c>
      <c r="J33" s="458">
        <v>-1474</v>
      </c>
      <c r="K33" s="429">
        <v>1447</v>
      </c>
      <c r="L33" s="429">
        <v>2921</v>
      </c>
      <c r="M33" s="1403">
        <v>1.44</v>
      </c>
      <c r="N33" s="429">
        <v>581</v>
      </c>
      <c r="O33" s="429">
        <v>9742</v>
      </c>
      <c r="P33" s="429">
        <v>9161</v>
      </c>
      <c r="Q33" s="458">
        <v>241145</v>
      </c>
      <c r="R33" s="565">
        <v>105.8</v>
      </c>
      <c r="S33" s="1408">
        <v>74.06</v>
      </c>
      <c r="T33" s="566">
        <v>978.47</v>
      </c>
      <c r="U33" s="430">
        <v>40.299999999999997</v>
      </c>
      <c r="V33" s="428">
        <v>72.099999999999994</v>
      </c>
      <c r="W33" s="1885">
        <v>4311.8</v>
      </c>
      <c r="X33" s="428">
        <v>261.60000000000002</v>
      </c>
      <c r="Y33" s="430" t="s">
        <v>203</v>
      </c>
      <c r="Z33" s="1402">
        <v>676.6</v>
      </c>
      <c r="AA33" s="567">
        <v>43555</v>
      </c>
      <c r="AB33" s="430">
        <v>1984</v>
      </c>
      <c r="AC33" s="568">
        <v>8</v>
      </c>
      <c r="AD33" s="1402">
        <v>783</v>
      </c>
      <c r="AE33" s="449">
        <v>241</v>
      </c>
      <c r="AF33" s="1404">
        <v>32.57</v>
      </c>
      <c r="AG33" s="429">
        <v>149054</v>
      </c>
      <c r="AH33" s="429">
        <v>4576</v>
      </c>
      <c r="AI33" s="429">
        <v>4</v>
      </c>
      <c r="AJ33" s="1408">
        <v>3</v>
      </c>
    </row>
    <row r="34" spans="1:36" ht="15.9" customHeight="1">
      <c r="A34" s="653" t="s">
        <v>167</v>
      </c>
      <c r="B34" s="460">
        <v>399492</v>
      </c>
      <c r="C34" s="516">
        <v>10786</v>
      </c>
      <c r="D34" s="1924">
        <v>-0.4</v>
      </c>
      <c r="E34" s="1924">
        <v>11.5</v>
      </c>
      <c r="F34" s="1924">
        <v>59.2</v>
      </c>
      <c r="G34" s="1925">
        <v>29.3</v>
      </c>
      <c r="H34" s="1926">
        <v>186907</v>
      </c>
      <c r="I34" s="1927">
        <v>0.8</v>
      </c>
      <c r="J34" s="516">
        <v>-2641</v>
      </c>
      <c r="K34" s="1926">
        <v>2466</v>
      </c>
      <c r="L34" s="1926">
        <v>5107</v>
      </c>
      <c r="M34" s="1928">
        <v>1.33</v>
      </c>
      <c r="N34" s="1926">
        <v>1187</v>
      </c>
      <c r="O34" s="1926">
        <v>15273</v>
      </c>
      <c r="P34" s="1926">
        <v>14086</v>
      </c>
      <c r="Q34" s="516">
        <v>402557</v>
      </c>
      <c r="R34" s="1924">
        <v>102.2</v>
      </c>
      <c r="S34" s="1929">
        <v>53.7</v>
      </c>
      <c r="T34" s="750">
        <v>203.6</v>
      </c>
      <c r="U34" s="1924">
        <v>80.3</v>
      </c>
      <c r="V34" s="517">
        <v>92.5</v>
      </c>
      <c r="W34" s="1924">
        <v>4624.7</v>
      </c>
      <c r="X34" s="517">
        <v>123.3</v>
      </c>
      <c r="Y34" s="1924" t="s">
        <v>203</v>
      </c>
      <c r="Z34" s="1927" t="s">
        <v>203</v>
      </c>
      <c r="AA34" s="751">
        <v>42825</v>
      </c>
      <c r="AB34" s="1924">
        <v>4580</v>
      </c>
      <c r="AC34" s="1930">
        <v>13</v>
      </c>
      <c r="AD34" s="1927">
        <v>1269</v>
      </c>
      <c r="AE34" s="510">
        <v>1962</v>
      </c>
      <c r="AF34" s="1931">
        <v>62.62</v>
      </c>
      <c r="AG34" s="1926">
        <v>304103</v>
      </c>
      <c r="AH34" s="1926">
        <v>4856</v>
      </c>
      <c r="AI34" s="1926">
        <v>6</v>
      </c>
      <c r="AJ34" s="1927" t="s">
        <v>203</v>
      </c>
    </row>
    <row r="35" spans="1:36" ht="15.75" customHeight="1">
      <c r="A35" s="651" t="s">
        <v>168</v>
      </c>
      <c r="B35" s="448">
        <v>367142</v>
      </c>
      <c r="C35" s="458">
        <v>20837</v>
      </c>
      <c r="D35" s="1044">
        <v>-0.59242411935125772</v>
      </c>
      <c r="E35" s="1044">
        <v>12.4</v>
      </c>
      <c r="F35" s="1044">
        <v>61</v>
      </c>
      <c r="G35" s="984">
        <v>26.6</v>
      </c>
      <c r="H35" s="985">
        <v>165167</v>
      </c>
      <c r="I35" s="995">
        <v>0.74291395494940493</v>
      </c>
      <c r="J35" s="458">
        <v>-1900</v>
      </c>
      <c r="K35" s="985">
        <v>2301</v>
      </c>
      <c r="L35" s="985">
        <v>4201</v>
      </c>
      <c r="M35" s="1005">
        <v>1.37</v>
      </c>
      <c r="N35" s="985">
        <v>-278</v>
      </c>
      <c r="O35" s="985">
        <v>13347</v>
      </c>
      <c r="P35" s="985">
        <v>13625</v>
      </c>
      <c r="Q35" s="458">
        <v>371920</v>
      </c>
      <c r="R35" s="565">
        <v>97.1</v>
      </c>
      <c r="S35" s="1014">
        <v>72</v>
      </c>
      <c r="T35" s="566">
        <v>262</v>
      </c>
      <c r="U35" s="1044">
        <v>61.98</v>
      </c>
      <c r="V35" s="428">
        <v>77.7</v>
      </c>
      <c r="W35" s="428">
        <v>4667.1000000000004</v>
      </c>
      <c r="X35" s="428">
        <v>200.02</v>
      </c>
      <c r="Y35" s="1044" t="s">
        <v>307</v>
      </c>
      <c r="Z35" s="995" t="s">
        <v>307</v>
      </c>
      <c r="AA35" s="567" t="s">
        <v>757</v>
      </c>
      <c r="AB35" s="1044">
        <v>4153</v>
      </c>
      <c r="AC35" s="1046">
        <v>5</v>
      </c>
      <c r="AD35" s="995">
        <v>419</v>
      </c>
      <c r="AE35" s="449">
        <v>1401</v>
      </c>
      <c r="AF35" s="1047">
        <v>46.87</v>
      </c>
      <c r="AG35" s="985">
        <v>276142</v>
      </c>
      <c r="AH35" s="985">
        <v>5891.7</v>
      </c>
      <c r="AI35" s="985">
        <v>6</v>
      </c>
      <c r="AJ35" s="455">
        <v>1</v>
      </c>
    </row>
    <row r="36" spans="1:36" ht="15.9" customHeight="1" collapsed="1">
      <c r="A36" s="653" t="s">
        <v>169</v>
      </c>
      <c r="B36" s="460">
        <v>383141</v>
      </c>
      <c r="C36" s="516">
        <v>13785</v>
      </c>
      <c r="D36" s="515">
        <v>-0.2</v>
      </c>
      <c r="E36" s="515">
        <v>13.3</v>
      </c>
      <c r="F36" s="515">
        <v>62.1</v>
      </c>
      <c r="G36" s="1507">
        <v>24.6</v>
      </c>
      <c r="H36" s="461">
        <v>170248</v>
      </c>
      <c r="I36" s="1399">
        <v>1</v>
      </c>
      <c r="J36" s="516">
        <v>-961</v>
      </c>
      <c r="K36" s="461">
        <v>2611</v>
      </c>
      <c r="L36" s="461">
        <v>3572</v>
      </c>
      <c r="M36" s="1480">
        <v>1.44</v>
      </c>
      <c r="N36" s="461">
        <v>199</v>
      </c>
      <c r="O36" s="461">
        <v>15929</v>
      </c>
      <c r="P36" s="461">
        <v>15730</v>
      </c>
      <c r="Q36" s="516">
        <v>384654</v>
      </c>
      <c r="R36" s="743">
        <v>94.9</v>
      </c>
      <c r="S36" s="1336">
        <v>88.96</v>
      </c>
      <c r="T36" s="750">
        <v>387.2</v>
      </c>
      <c r="U36" s="515">
        <v>59.5</v>
      </c>
      <c r="V36" s="517">
        <v>86.5</v>
      </c>
      <c r="W36" s="517">
        <v>5573.8</v>
      </c>
      <c r="X36" s="517">
        <v>201.2</v>
      </c>
      <c r="Y36" s="515">
        <v>0</v>
      </c>
      <c r="Z36" s="1399">
        <v>126.4</v>
      </c>
      <c r="AA36" s="751">
        <v>45382</v>
      </c>
      <c r="AB36" s="515">
        <v>5004</v>
      </c>
      <c r="AC36" s="752">
        <v>11</v>
      </c>
      <c r="AD36" s="1399">
        <v>771</v>
      </c>
      <c r="AE36" s="510">
        <v>989.52</v>
      </c>
      <c r="AF36" s="1881">
        <v>52.4</v>
      </c>
      <c r="AG36" s="461">
        <v>299580</v>
      </c>
      <c r="AH36" s="461">
        <v>5717.1755725190842</v>
      </c>
      <c r="AI36" s="461">
        <v>3</v>
      </c>
      <c r="AJ36" s="754">
        <v>6</v>
      </c>
    </row>
    <row r="37" spans="1:36" ht="15.9" customHeight="1">
      <c r="A37" s="651" t="s">
        <v>170</v>
      </c>
      <c r="B37" s="448">
        <v>377661</v>
      </c>
      <c r="C37" s="458">
        <v>8350</v>
      </c>
      <c r="D37" s="691">
        <v>-0.5</v>
      </c>
      <c r="E37" s="430">
        <v>12.2</v>
      </c>
      <c r="F37" s="430">
        <v>60.4</v>
      </c>
      <c r="G37" s="1517">
        <v>27.4</v>
      </c>
      <c r="H37" s="429">
        <v>168204</v>
      </c>
      <c r="I37" s="1402">
        <v>1</v>
      </c>
      <c r="J37" s="458">
        <v>-2279</v>
      </c>
      <c r="K37" s="429">
        <v>2182</v>
      </c>
      <c r="L37" s="429">
        <v>4461</v>
      </c>
      <c r="M37" s="1403">
        <v>1.23</v>
      </c>
      <c r="N37" s="429">
        <v>574</v>
      </c>
      <c r="O37" s="429">
        <v>12644</v>
      </c>
      <c r="P37" s="429">
        <v>12070</v>
      </c>
      <c r="Q37" s="458">
        <v>380073</v>
      </c>
      <c r="R37" s="565">
        <v>85.4</v>
      </c>
      <c r="S37" s="1372">
        <v>75</v>
      </c>
      <c r="T37" s="566">
        <v>113.82</v>
      </c>
      <c r="U37" s="1955">
        <v>38</v>
      </c>
      <c r="V37" s="1956">
        <v>61.4</v>
      </c>
      <c r="W37" s="1956">
        <v>6099</v>
      </c>
      <c r="X37" s="1956">
        <v>75.8</v>
      </c>
      <c r="Y37" s="1955" t="s">
        <v>203</v>
      </c>
      <c r="Z37" s="1957" t="s">
        <v>203</v>
      </c>
      <c r="AA37" s="1958">
        <v>44044</v>
      </c>
      <c r="AB37" s="1955">
        <v>3171.5</v>
      </c>
      <c r="AC37" s="1959">
        <v>7</v>
      </c>
      <c r="AD37" s="1957">
        <v>438.5</v>
      </c>
      <c r="AE37" s="449">
        <v>3318.0548233999998</v>
      </c>
      <c r="AF37" s="1404">
        <v>50.76</v>
      </c>
      <c r="AG37" s="429">
        <v>276660</v>
      </c>
      <c r="AH37" s="429">
        <v>5450.4</v>
      </c>
      <c r="AI37" s="429">
        <v>1</v>
      </c>
      <c r="AJ37" s="455" t="s">
        <v>203</v>
      </c>
    </row>
    <row r="38" spans="1:36" ht="15.9" customHeight="1">
      <c r="A38" s="653" t="s">
        <v>171</v>
      </c>
      <c r="B38" s="460">
        <v>415853</v>
      </c>
      <c r="C38" s="516">
        <v>20791</v>
      </c>
      <c r="D38" s="515">
        <v>-0.2</v>
      </c>
      <c r="E38" s="515">
        <v>12.5</v>
      </c>
      <c r="F38" s="515">
        <v>63</v>
      </c>
      <c r="G38" s="1507">
        <v>24.5</v>
      </c>
      <c r="H38" s="461">
        <v>187545</v>
      </c>
      <c r="I38" s="1399">
        <v>1.4</v>
      </c>
      <c r="J38" s="516">
        <v>-1186</v>
      </c>
      <c r="K38" s="461">
        <v>2694</v>
      </c>
      <c r="L38" s="461">
        <v>3880</v>
      </c>
      <c r="M38" s="1480">
        <v>1.33</v>
      </c>
      <c r="N38" s="461">
        <v>335</v>
      </c>
      <c r="O38" s="461">
        <v>18436</v>
      </c>
      <c r="P38" s="461">
        <v>18101</v>
      </c>
      <c r="Q38" s="516">
        <v>422330</v>
      </c>
      <c r="R38" s="743">
        <v>111.1</v>
      </c>
      <c r="S38" s="1378">
        <v>78</v>
      </c>
      <c r="T38" s="750">
        <v>918.32</v>
      </c>
      <c r="U38" s="515">
        <v>53.23</v>
      </c>
      <c r="V38" s="517" t="s">
        <v>706</v>
      </c>
      <c r="W38" s="515" t="s">
        <v>706</v>
      </c>
      <c r="X38" s="517">
        <v>302.45999999999998</v>
      </c>
      <c r="Y38" s="515" t="s">
        <v>307</v>
      </c>
      <c r="Z38" s="1399">
        <v>562.63</v>
      </c>
      <c r="AA38" s="751">
        <v>43555</v>
      </c>
      <c r="AB38" s="515">
        <v>4170</v>
      </c>
      <c r="AC38" s="752">
        <v>9</v>
      </c>
      <c r="AD38" s="1399">
        <v>1480</v>
      </c>
      <c r="AE38" s="510">
        <v>453</v>
      </c>
      <c r="AF38" s="1881">
        <v>40.5</v>
      </c>
      <c r="AG38" s="461">
        <v>246109</v>
      </c>
      <c r="AH38" s="461">
        <v>6077</v>
      </c>
      <c r="AI38" s="461">
        <v>4</v>
      </c>
      <c r="AJ38" s="1927" t="s">
        <v>203</v>
      </c>
    </row>
    <row r="39" spans="1:36" ht="15.9" customHeight="1">
      <c r="A39" s="651" t="s">
        <v>172</v>
      </c>
      <c r="B39" s="448">
        <v>343371</v>
      </c>
      <c r="C39" s="458">
        <v>5262</v>
      </c>
      <c r="D39" s="430">
        <v>-0.14000000000000001</v>
      </c>
      <c r="E39" s="430">
        <v>12.9</v>
      </c>
      <c r="F39" s="430">
        <v>59.3</v>
      </c>
      <c r="G39" s="1517">
        <v>27.8</v>
      </c>
      <c r="H39" s="429">
        <v>157531</v>
      </c>
      <c r="I39" s="1402">
        <v>0.9</v>
      </c>
      <c r="J39" s="458">
        <v>-1243</v>
      </c>
      <c r="K39" s="429">
        <v>2364</v>
      </c>
      <c r="L39" s="429">
        <v>3607</v>
      </c>
      <c r="M39" s="1403">
        <v>1.35</v>
      </c>
      <c r="N39" s="429">
        <v>533</v>
      </c>
      <c r="O39" s="429">
        <v>12403</v>
      </c>
      <c r="P39" s="429">
        <v>11870</v>
      </c>
      <c r="Q39" s="458">
        <v>345070</v>
      </c>
      <c r="R39" s="565">
        <v>90.810270000000003</v>
      </c>
      <c r="S39" s="1372">
        <v>51</v>
      </c>
      <c r="T39" s="566">
        <v>464.51</v>
      </c>
      <c r="U39" s="430">
        <v>58.8</v>
      </c>
      <c r="V39" s="428">
        <v>92.2</v>
      </c>
      <c r="W39" s="430">
        <v>5404</v>
      </c>
      <c r="X39" s="430">
        <v>270.3</v>
      </c>
      <c r="Y39" s="430" t="s">
        <v>307</v>
      </c>
      <c r="Z39" s="1402">
        <v>135.4</v>
      </c>
      <c r="AA39" s="567">
        <v>44287</v>
      </c>
      <c r="AB39" s="430">
        <v>3480</v>
      </c>
      <c r="AC39" s="568">
        <v>6</v>
      </c>
      <c r="AD39" s="1402">
        <v>541</v>
      </c>
      <c r="AE39" s="449">
        <v>739.21209999999996</v>
      </c>
      <c r="AF39" s="1404">
        <v>41.21</v>
      </c>
      <c r="AG39" s="429">
        <v>280334</v>
      </c>
      <c r="AH39" s="429">
        <v>6802.6</v>
      </c>
      <c r="AI39" s="429">
        <v>5</v>
      </c>
      <c r="AJ39" s="455" t="s">
        <v>307</v>
      </c>
    </row>
    <row r="40" spans="1:36" ht="15.9" customHeight="1">
      <c r="A40" s="653" t="s">
        <v>173</v>
      </c>
      <c r="B40" s="460">
        <v>405989</v>
      </c>
      <c r="C40" s="516">
        <v>7253</v>
      </c>
      <c r="D40" s="515">
        <v>-0.2</v>
      </c>
      <c r="E40" s="515">
        <v>13.3</v>
      </c>
      <c r="F40" s="515">
        <v>60.9</v>
      </c>
      <c r="G40" s="1507">
        <v>25.9</v>
      </c>
      <c r="H40" s="461">
        <v>198181</v>
      </c>
      <c r="I40" s="1399">
        <v>0.7</v>
      </c>
      <c r="J40" s="516">
        <f>K40-L40</f>
        <v>-1609</v>
      </c>
      <c r="K40" s="461">
        <v>2968</v>
      </c>
      <c r="L40" s="461">
        <v>4577</v>
      </c>
      <c r="M40" s="1480">
        <v>1.33</v>
      </c>
      <c r="N40" s="461">
        <f>O40-P40</f>
        <v>848</v>
      </c>
      <c r="O40" s="461">
        <v>20207</v>
      </c>
      <c r="P40" s="461">
        <v>19359</v>
      </c>
      <c r="Q40" s="516">
        <v>401558</v>
      </c>
      <c r="R40" s="959">
        <v>88.9</v>
      </c>
      <c r="S40" s="1336">
        <v>35.299999999999997</v>
      </c>
      <c r="T40" s="750">
        <v>36.6</v>
      </c>
      <c r="U40" s="515">
        <v>36.6</v>
      </c>
      <c r="V40" s="517">
        <v>100</v>
      </c>
      <c r="W40" s="515">
        <v>11092.59</v>
      </c>
      <c r="X40" s="517" t="s">
        <v>203</v>
      </c>
      <c r="Y40" s="515" t="s">
        <v>203</v>
      </c>
      <c r="Z40" s="1399" t="s">
        <v>203</v>
      </c>
      <c r="AA40" s="751" t="s">
        <v>732</v>
      </c>
      <c r="AB40" s="515">
        <v>3070.2</v>
      </c>
      <c r="AC40" s="752">
        <v>7</v>
      </c>
      <c r="AD40" s="1399">
        <v>863.7</v>
      </c>
      <c r="AE40" s="510">
        <f>B40/36.6</f>
        <v>11092.5956284153</v>
      </c>
      <c r="AF40" s="1881">
        <v>36.6</v>
      </c>
      <c r="AG40" s="516">
        <v>401558</v>
      </c>
      <c r="AH40" s="461">
        <v>10971.530054644809</v>
      </c>
      <c r="AI40" s="461">
        <v>1</v>
      </c>
      <c r="AJ40" s="754">
        <v>10</v>
      </c>
    </row>
    <row r="41" spans="1:36" ht="15.9" customHeight="1">
      <c r="A41" s="651" t="s">
        <v>174</v>
      </c>
      <c r="B41" s="215">
        <v>382336</v>
      </c>
      <c r="C41" s="222">
        <v>6862</v>
      </c>
      <c r="D41" s="224">
        <v>0.28799999999999998</v>
      </c>
      <c r="E41" s="224">
        <v>13.52</v>
      </c>
      <c r="F41" s="224">
        <v>62.69</v>
      </c>
      <c r="G41" s="224">
        <v>23.78</v>
      </c>
      <c r="H41" s="217">
        <v>184802</v>
      </c>
      <c r="I41" s="1406">
        <v>1.1850000000000001</v>
      </c>
      <c r="J41" s="217">
        <v>-611</v>
      </c>
      <c r="K41" s="217">
        <v>2984</v>
      </c>
      <c r="L41" s="217">
        <v>3595</v>
      </c>
      <c r="M41" s="2005">
        <v>1.3</v>
      </c>
      <c r="N41" s="222">
        <v>1976</v>
      </c>
      <c r="O41" s="217">
        <v>23077</v>
      </c>
      <c r="P41" s="217">
        <v>21101</v>
      </c>
      <c r="Q41" s="458">
        <v>385567</v>
      </c>
      <c r="R41" s="565">
        <v>96.2</v>
      </c>
      <c r="S41" s="1372">
        <v>43.4</v>
      </c>
      <c r="T41" s="566">
        <v>36.090000000000003</v>
      </c>
      <c r="U41" s="2036">
        <v>36.090000000000003</v>
      </c>
      <c r="V41" s="428">
        <v>100</v>
      </c>
      <c r="W41" s="430">
        <v>10563</v>
      </c>
      <c r="X41" s="428" t="s">
        <v>307</v>
      </c>
      <c r="Y41" s="430" t="s">
        <v>307</v>
      </c>
      <c r="Z41" s="1402" t="s">
        <v>307</v>
      </c>
      <c r="AA41" s="1966" t="s">
        <v>733</v>
      </c>
      <c r="AB41" s="430">
        <v>3310</v>
      </c>
      <c r="AC41" s="568">
        <v>7</v>
      </c>
      <c r="AD41" s="1402">
        <v>1714</v>
      </c>
      <c r="AE41" s="449">
        <v>10593.959545580492</v>
      </c>
      <c r="AF41" s="1404">
        <v>36.090000000000003</v>
      </c>
      <c r="AG41" s="429">
        <v>385567</v>
      </c>
      <c r="AH41" s="429">
        <v>10683.5</v>
      </c>
      <c r="AI41" s="429">
        <v>2</v>
      </c>
      <c r="AJ41" s="455">
        <v>6</v>
      </c>
    </row>
    <row r="42" spans="1:36" ht="15.9" customHeight="1">
      <c r="A42" s="653" t="s">
        <v>175</v>
      </c>
      <c r="B42" s="460">
        <v>346189</v>
      </c>
      <c r="C42" s="516">
        <v>4433</v>
      </c>
      <c r="D42" s="512">
        <v>-0.5</v>
      </c>
      <c r="E42" s="512">
        <v>11.8</v>
      </c>
      <c r="F42" s="512">
        <v>58.8</v>
      </c>
      <c r="G42" s="1979">
        <v>29.4</v>
      </c>
      <c r="H42" s="461">
        <v>165369</v>
      </c>
      <c r="I42" s="1374">
        <v>0.5</v>
      </c>
      <c r="J42" s="516">
        <v>-1816</v>
      </c>
      <c r="K42" s="461">
        <v>2188</v>
      </c>
      <c r="L42" s="461">
        <v>4004</v>
      </c>
      <c r="M42" s="1480">
        <v>1.33</v>
      </c>
      <c r="N42" s="461">
        <v>258</v>
      </c>
      <c r="O42" s="461">
        <v>11473</v>
      </c>
      <c r="P42" s="461">
        <v>11215</v>
      </c>
      <c r="Q42" s="516">
        <v>352698</v>
      </c>
      <c r="R42" s="743">
        <v>87.8</v>
      </c>
      <c r="S42" s="1336">
        <v>55</v>
      </c>
      <c r="T42" s="750">
        <v>105.29</v>
      </c>
      <c r="U42" s="515">
        <v>33.4</v>
      </c>
      <c r="V42" s="517">
        <v>96.5</v>
      </c>
      <c r="W42" s="515">
        <v>9988.9</v>
      </c>
      <c r="X42" s="517">
        <v>71.900000000000006</v>
      </c>
      <c r="Y42" s="515" t="s">
        <v>307</v>
      </c>
      <c r="Z42" s="515" t="s">
        <v>307</v>
      </c>
      <c r="AA42" s="751">
        <v>45016</v>
      </c>
      <c r="AB42" s="512">
        <v>3105.9</v>
      </c>
      <c r="AC42" s="752">
        <v>14</v>
      </c>
      <c r="AD42" s="512">
        <v>403.9</v>
      </c>
      <c r="AE42" s="510">
        <v>3288</v>
      </c>
      <c r="AF42" s="1881">
        <v>32.590000000000003</v>
      </c>
      <c r="AG42" s="461">
        <v>335860</v>
      </c>
      <c r="AH42" s="461">
        <v>10305.6</v>
      </c>
      <c r="AI42" s="461">
        <v>3</v>
      </c>
      <c r="AJ42" s="754">
        <v>2</v>
      </c>
    </row>
    <row r="43" spans="1:36" ht="15.9" customHeight="1">
      <c r="A43" s="651" t="s">
        <v>176</v>
      </c>
      <c r="B43" s="448">
        <v>393047</v>
      </c>
      <c r="C43" s="458">
        <v>6188</v>
      </c>
      <c r="D43" s="452">
        <v>-0.56994687579053904</v>
      </c>
      <c r="E43" s="452">
        <v>11.8</v>
      </c>
      <c r="F43" s="452">
        <v>59.1</v>
      </c>
      <c r="G43" s="1587">
        <v>29.1</v>
      </c>
      <c r="H43" s="429">
        <v>186116</v>
      </c>
      <c r="I43" s="1407">
        <v>0.53911559113646312</v>
      </c>
      <c r="J43" s="458">
        <v>-2299</v>
      </c>
      <c r="K43" s="429">
        <v>2419</v>
      </c>
      <c r="L43" s="429">
        <v>4718</v>
      </c>
      <c r="M43" s="1403">
        <v>1.22</v>
      </c>
      <c r="N43" s="429">
        <v>264</v>
      </c>
      <c r="O43" s="429">
        <v>14048</v>
      </c>
      <c r="P43" s="429">
        <v>13784</v>
      </c>
      <c r="Q43" s="458">
        <v>397289</v>
      </c>
      <c r="R43" s="565">
        <v>89.557980000000001</v>
      </c>
      <c r="S43" s="1372">
        <v>64.400000000000006</v>
      </c>
      <c r="T43" s="2035">
        <v>65.12</v>
      </c>
      <c r="U43" s="2036">
        <v>41.92</v>
      </c>
      <c r="V43" s="428">
        <v>98.93</v>
      </c>
      <c r="W43" s="430">
        <v>9142.27</v>
      </c>
      <c r="X43" s="2037">
        <v>23.2</v>
      </c>
      <c r="Y43" s="430" t="s">
        <v>307</v>
      </c>
      <c r="Z43" s="1402" t="s">
        <v>307</v>
      </c>
      <c r="AA43" s="756" t="s">
        <v>734</v>
      </c>
      <c r="AB43" s="430">
        <v>3595</v>
      </c>
      <c r="AC43" s="568">
        <v>13</v>
      </c>
      <c r="AD43" s="1402">
        <v>861</v>
      </c>
      <c r="AE43" s="449">
        <v>6035.7340000000004</v>
      </c>
      <c r="AF43" s="1404">
        <v>43.27</v>
      </c>
      <c r="AG43" s="429">
        <v>386789</v>
      </c>
      <c r="AH43" s="429">
        <v>8939</v>
      </c>
      <c r="AI43" s="429">
        <v>3</v>
      </c>
      <c r="AJ43" s="455">
        <v>3</v>
      </c>
    </row>
    <row r="44" spans="1:36" ht="15.9" customHeight="1">
      <c r="A44" s="653" t="s">
        <v>177</v>
      </c>
      <c r="B44" s="460">
        <v>260074</v>
      </c>
      <c r="C44" s="516">
        <v>8824</v>
      </c>
      <c r="D44" s="515">
        <v>-0.4</v>
      </c>
      <c r="E44" s="515">
        <v>11.8</v>
      </c>
      <c r="F44" s="515">
        <v>59.8</v>
      </c>
      <c r="G44" s="1507">
        <v>28.4</v>
      </c>
      <c r="H44" s="461">
        <v>128254</v>
      </c>
      <c r="I44" s="1399">
        <v>0.7</v>
      </c>
      <c r="J44" s="516">
        <v>-1813</v>
      </c>
      <c r="K44" s="461">
        <v>1638</v>
      </c>
      <c r="L44" s="461">
        <v>3451</v>
      </c>
      <c r="M44" s="1480">
        <v>1.35</v>
      </c>
      <c r="N44" s="461">
        <v>-46</v>
      </c>
      <c r="O44" s="461">
        <v>8057</v>
      </c>
      <c r="P44" s="461">
        <v>8103</v>
      </c>
      <c r="Q44" s="516">
        <v>264642</v>
      </c>
      <c r="R44" s="743">
        <v>94.6</v>
      </c>
      <c r="S44" s="1336">
        <v>52.8</v>
      </c>
      <c r="T44" s="750">
        <v>41.72</v>
      </c>
      <c r="U44" s="515">
        <v>27.7</v>
      </c>
      <c r="V44" s="517">
        <v>97</v>
      </c>
      <c r="W44" s="515">
        <v>9108.2000000000007</v>
      </c>
      <c r="X44" s="517">
        <v>14.1</v>
      </c>
      <c r="Y44" s="515">
        <v>0</v>
      </c>
      <c r="Z44" s="1399">
        <v>0</v>
      </c>
      <c r="AA44" s="751" t="s">
        <v>735</v>
      </c>
      <c r="AB44" s="512">
        <v>2503.8000000000002</v>
      </c>
      <c r="AC44" s="752">
        <v>9</v>
      </c>
      <c r="AD44" s="1399">
        <v>915.9</v>
      </c>
      <c r="AE44" s="510">
        <v>6234</v>
      </c>
      <c r="AF44" s="1881">
        <v>31.26</v>
      </c>
      <c r="AG44" s="461">
        <v>259657</v>
      </c>
      <c r="AH44" s="461">
        <v>8306</v>
      </c>
      <c r="AI44" s="461">
        <v>2</v>
      </c>
      <c r="AJ44" s="754">
        <v>4</v>
      </c>
    </row>
    <row r="45" spans="1:36" ht="15.9" customHeight="1">
      <c r="A45" s="651" t="s">
        <v>178</v>
      </c>
      <c r="B45" s="448">
        <v>225140</v>
      </c>
      <c r="C45" s="458">
        <v>3642</v>
      </c>
      <c r="D45" s="430">
        <v>-0.7</v>
      </c>
      <c r="E45" s="430">
        <v>10.9</v>
      </c>
      <c r="F45" s="430">
        <v>59</v>
      </c>
      <c r="G45" s="1517">
        <v>30.1</v>
      </c>
      <c r="H45" s="429">
        <v>112835</v>
      </c>
      <c r="I45" s="1402">
        <v>0.5</v>
      </c>
      <c r="J45" s="458">
        <v>-1585</v>
      </c>
      <c r="K45" s="429">
        <v>1354</v>
      </c>
      <c r="L45" s="429">
        <v>2939</v>
      </c>
      <c r="M45" s="1403">
        <v>1.28</v>
      </c>
      <c r="N45" s="429">
        <v>-138</v>
      </c>
      <c r="O45" s="429">
        <v>7669</v>
      </c>
      <c r="P45" s="429">
        <v>7807</v>
      </c>
      <c r="Q45" s="458">
        <v>229733</v>
      </c>
      <c r="R45" s="565">
        <v>88.5</v>
      </c>
      <c r="S45" s="1983">
        <v>79</v>
      </c>
      <c r="T45" s="566">
        <v>24.7</v>
      </c>
      <c r="U45" s="1517">
        <v>21.6</v>
      </c>
      <c r="V45" s="1517">
        <v>99.7</v>
      </c>
      <c r="W45" s="1517">
        <v>10599.4</v>
      </c>
      <c r="X45" s="1517">
        <v>3.1</v>
      </c>
      <c r="Y45" s="430" t="s">
        <v>307</v>
      </c>
      <c r="Z45" s="1402" t="s">
        <v>307</v>
      </c>
      <c r="AA45" s="567">
        <v>43191</v>
      </c>
      <c r="AB45" s="430">
        <v>2017</v>
      </c>
      <c r="AC45" s="568">
        <v>7</v>
      </c>
      <c r="AD45" s="1402">
        <v>361</v>
      </c>
      <c r="AE45" s="449">
        <v>9115</v>
      </c>
      <c r="AF45" s="1404">
        <v>22.77</v>
      </c>
      <c r="AG45" s="429">
        <v>227418</v>
      </c>
      <c r="AH45" s="429">
        <v>9987</v>
      </c>
      <c r="AI45" s="429">
        <v>3</v>
      </c>
      <c r="AJ45" s="455">
        <v>1</v>
      </c>
    </row>
    <row r="46" spans="1:36" ht="15.9" customHeight="1">
      <c r="A46" s="653" t="s">
        <v>179</v>
      </c>
      <c r="B46" s="460">
        <v>477684</v>
      </c>
      <c r="C46" s="516">
        <v>20797</v>
      </c>
      <c r="D46" s="515">
        <v>-0.3</v>
      </c>
      <c r="E46" s="515">
        <v>10.5</v>
      </c>
      <c r="F46" s="515">
        <v>61.4</v>
      </c>
      <c r="G46" s="1507">
        <v>28.1</v>
      </c>
      <c r="H46" s="461">
        <v>249001</v>
      </c>
      <c r="I46" s="1399">
        <v>0.1</v>
      </c>
      <c r="J46" s="516">
        <v>-3440</v>
      </c>
      <c r="K46" s="461">
        <v>2979</v>
      </c>
      <c r="L46" s="461">
        <v>6419</v>
      </c>
      <c r="M46" s="1480">
        <v>1.25</v>
      </c>
      <c r="N46" s="461">
        <v>3113</v>
      </c>
      <c r="O46" s="461">
        <v>19524</v>
      </c>
      <c r="P46" s="461">
        <v>16411</v>
      </c>
      <c r="Q46" s="516">
        <v>493940</v>
      </c>
      <c r="R46" s="743">
        <v>102.7</v>
      </c>
      <c r="S46" s="1336">
        <v>60.2</v>
      </c>
      <c r="T46" s="750">
        <v>61.78</v>
      </c>
      <c r="U46" s="515">
        <v>49.8</v>
      </c>
      <c r="V46" s="517">
        <v>99.9</v>
      </c>
      <c r="W46" s="517">
        <v>9590.4</v>
      </c>
      <c r="X46" s="517">
        <v>12</v>
      </c>
      <c r="Y46" s="515" t="s">
        <v>307</v>
      </c>
      <c r="Z46" s="1690" t="s">
        <v>307</v>
      </c>
      <c r="AA46" s="751">
        <v>45016</v>
      </c>
      <c r="AB46" s="515" t="s">
        <v>736</v>
      </c>
      <c r="AC46" s="752">
        <v>7</v>
      </c>
      <c r="AD46" s="1399">
        <v>536</v>
      </c>
      <c r="AE46" s="510">
        <v>7732</v>
      </c>
      <c r="AF46" s="1881">
        <v>49.42</v>
      </c>
      <c r="AG46" s="461">
        <v>492760</v>
      </c>
      <c r="AH46" s="461">
        <v>9971</v>
      </c>
      <c r="AI46" s="461">
        <v>2</v>
      </c>
      <c r="AJ46" s="1927" t="s">
        <v>203</v>
      </c>
    </row>
    <row r="47" spans="1:36" ht="16.05" customHeight="1">
      <c r="A47" s="651" t="s">
        <v>180</v>
      </c>
      <c r="B47" s="448">
        <v>524149</v>
      </c>
      <c r="C47" s="458">
        <v>12933</v>
      </c>
      <c r="D47" s="1044">
        <v>-0.56000000000000005</v>
      </c>
      <c r="E47" s="1044">
        <v>12.5</v>
      </c>
      <c r="F47" s="1044">
        <v>60</v>
      </c>
      <c r="G47" s="984">
        <v>27.5</v>
      </c>
      <c r="H47" s="985">
        <v>248104</v>
      </c>
      <c r="I47" s="995">
        <v>0.8</v>
      </c>
      <c r="J47" s="458">
        <v>-2799</v>
      </c>
      <c r="K47" s="985">
        <v>3462</v>
      </c>
      <c r="L47" s="985">
        <v>6261</v>
      </c>
      <c r="M47" s="1005">
        <v>1.39</v>
      </c>
      <c r="N47" s="985">
        <v>-140</v>
      </c>
      <c r="O47" s="985">
        <v>15531</v>
      </c>
      <c r="P47" s="985">
        <v>15671</v>
      </c>
      <c r="Q47" s="458">
        <v>530495</v>
      </c>
      <c r="R47" s="565">
        <v>100.2</v>
      </c>
      <c r="S47" s="1045">
        <v>88.7</v>
      </c>
      <c r="T47" s="566">
        <v>534.35</v>
      </c>
      <c r="U47" s="1044">
        <v>110.6</v>
      </c>
      <c r="V47" s="428">
        <v>90.7</v>
      </c>
      <c r="W47" s="428">
        <v>4140.3999999999996</v>
      </c>
      <c r="X47" s="428">
        <v>197</v>
      </c>
      <c r="Y47" s="1044">
        <v>0</v>
      </c>
      <c r="Z47" s="995">
        <v>226.8</v>
      </c>
      <c r="AA47" s="567" t="s">
        <v>737</v>
      </c>
      <c r="AB47" s="1044">
        <v>8362</v>
      </c>
      <c r="AC47" s="1046">
        <v>14</v>
      </c>
      <c r="AD47" s="995">
        <v>1077</v>
      </c>
      <c r="AE47" s="449">
        <v>980.9</v>
      </c>
      <c r="AF47" s="1047">
        <v>96.14</v>
      </c>
      <c r="AG47" s="985">
        <v>392599</v>
      </c>
      <c r="AH47" s="985">
        <v>4083.6</v>
      </c>
      <c r="AI47" s="985">
        <v>6</v>
      </c>
      <c r="AJ47" s="455">
        <v>2</v>
      </c>
    </row>
    <row r="48" spans="1:36" ht="16.05" customHeight="1">
      <c r="A48" s="653" t="s">
        <v>181</v>
      </c>
      <c r="B48" s="460">
        <v>457237</v>
      </c>
      <c r="C48" s="516">
        <v>13208</v>
      </c>
      <c r="D48" s="1048">
        <v>-0.2</v>
      </c>
      <c r="E48" s="1048">
        <v>11.1</v>
      </c>
      <c r="F48" s="1048">
        <v>61.6</v>
      </c>
      <c r="G48" s="991">
        <v>27.4</v>
      </c>
      <c r="H48" s="975">
        <v>242851</v>
      </c>
      <c r="I48" s="997">
        <v>0.8</v>
      </c>
      <c r="J48" s="516">
        <v>-2614</v>
      </c>
      <c r="K48" s="975">
        <v>3322</v>
      </c>
      <c r="L48" s="1003">
        <v>5936</v>
      </c>
      <c r="M48" s="1007">
        <v>1.26</v>
      </c>
      <c r="N48" s="975">
        <v>1765</v>
      </c>
      <c r="O48" s="975">
        <v>19555</v>
      </c>
      <c r="P48" s="975">
        <v>17790</v>
      </c>
      <c r="Q48" s="1012">
        <v>459593</v>
      </c>
      <c r="R48" s="759">
        <v>96.6</v>
      </c>
      <c r="S48" s="963">
        <v>41</v>
      </c>
      <c r="T48" s="750">
        <v>50.71</v>
      </c>
      <c r="U48" s="1048">
        <v>47.09</v>
      </c>
      <c r="V48" s="517">
        <v>100</v>
      </c>
      <c r="W48" s="1048">
        <v>9719.9</v>
      </c>
      <c r="X48" s="517">
        <v>3.62</v>
      </c>
      <c r="Y48" s="1048" t="s">
        <v>307</v>
      </c>
      <c r="Z48" s="997">
        <v>0</v>
      </c>
      <c r="AA48" s="751" t="s">
        <v>738</v>
      </c>
      <c r="AB48" s="1048">
        <v>3379</v>
      </c>
      <c r="AC48" s="1049">
        <v>7</v>
      </c>
      <c r="AD48" s="997">
        <v>582</v>
      </c>
      <c r="AE48" s="510">
        <v>9014.9250788643531</v>
      </c>
      <c r="AF48" s="1052">
        <v>50.72</v>
      </c>
      <c r="AG48" s="975">
        <v>459593</v>
      </c>
      <c r="AH48" s="975">
        <v>9061</v>
      </c>
      <c r="AI48" s="975">
        <v>2</v>
      </c>
      <c r="AJ48" s="754" t="s">
        <v>307</v>
      </c>
    </row>
    <row r="49" spans="1:86" ht="15.9" customHeight="1">
      <c r="A49" s="651" t="s">
        <v>182</v>
      </c>
      <c r="B49" s="448">
        <v>306821</v>
      </c>
      <c r="C49" s="458">
        <v>3896</v>
      </c>
      <c r="D49" s="430">
        <v>0.3</v>
      </c>
      <c r="E49" s="430">
        <v>14.1</v>
      </c>
      <c r="F49" s="430">
        <v>59.7</v>
      </c>
      <c r="G49" s="1517">
        <v>26.2</v>
      </c>
      <c r="H49" s="429">
        <v>144134</v>
      </c>
      <c r="I49" s="1402">
        <v>1</v>
      </c>
      <c r="J49" s="458">
        <v>-554</v>
      </c>
      <c r="K49" s="429">
        <v>2732</v>
      </c>
      <c r="L49" s="429">
        <v>3286</v>
      </c>
      <c r="M49" s="1403">
        <v>1.62</v>
      </c>
      <c r="N49" s="429">
        <v>1910</v>
      </c>
      <c r="O49" s="429">
        <v>12063</v>
      </c>
      <c r="P49" s="429">
        <v>10153</v>
      </c>
      <c r="Q49" s="458">
        <v>303601</v>
      </c>
      <c r="R49" s="430">
        <v>90.5</v>
      </c>
      <c r="S49" s="1372">
        <v>64</v>
      </c>
      <c r="T49" s="566">
        <v>49.42</v>
      </c>
      <c r="U49" s="430">
        <v>38.9</v>
      </c>
      <c r="V49" s="428">
        <v>98.3</v>
      </c>
      <c r="W49" s="430">
        <v>7713</v>
      </c>
      <c r="X49" s="428">
        <v>10.5</v>
      </c>
      <c r="Y49" s="430">
        <v>0</v>
      </c>
      <c r="Z49" s="1402">
        <v>0</v>
      </c>
      <c r="AA49" s="567">
        <v>45383</v>
      </c>
      <c r="AB49" s="430">
        <v>3481</v>
      </c>
      <c r="AC49" s="568">
        <v>5</v>
      </c>
      <c r="AD49" s="1402">
        <v>417</v>
      </c>
      <c r="AE49" s="449">
        <v>6208</v>
      </c>
      <c r="AF49" s="1404">
        <v>37.64</v>
      </c>
      <c r="AG49" s="429">
        <v>289204</v>
      </c>
      <c r="AH49" s="429">
        <v>7683</v>
      </c>
      <c r="AI49" s="429">
        <v>2</v>
      </c>
      <c r="AJ49" s="455" t="s">
        <v>203</v>
      </c>
    </row>
    <row r="50" spans="1:86" ht="15.9" customHeight="1">
      <c r="A50" s="653" t="s">
        <v>183</v>
      </c>
      <c r="B50" s="460">
        <v>481134</v>
      </c>
      <c r="C50" s="516">
        <v>8333</v>
      </c>
      <c r="D50" s="515">
        <v>-0.2</v>
      </c>
      <c r="E50" s="515">
        <v>12.8</v>
      </c>
      <c r="F50" s="515">
        <v>62.4</v>
      </c>
      <c r="G50" s="1507">
        <v>24.8</v>
      </c>
      <c r="H50" s="461">
        <v>228970</v>
      </c>
      <c r="I50" s="1399">
        <v>0.5</v>
      </c>
      <c r="J50" s="516">
        <v>-1331</v>
      </c>
      <c r="K50" s="461">
        <v>3343</v>
      </c>
      <c r="L50" s="1396">
        <v>4674</v>
      </c>
      <c r="M50" s="1480">
        <v>1.3</v>
      </c>
      <c r="N50" s="461">
        <v>1177</v>
      </c>
      <c r="O50" s="461">
        <v>21336</v>
      </c>
      <c r="P50" s="461">
        <v>20159</v>
      </c>
      <c r="Q50" s="516">
        <v>485587</v>
      </c>
      <c r="R50" s="743">
        <v>88.6</v>
      </c>
      <c r="S50" s="1336">
        <v>67.599999999999994</v>
      </c>
      <c r="T50" s="750">
        <v>100.18</v>
      </c>
      <c r="U50" s="515">
        <v>52.19</v>
      </c>
      <c r="V50" s="517">
        <f>483743/Q50*100</f>
        <v>99.620253425235845</v>
      </c>
      <c r="W50" s="515">
        <f>483743/U50</f>
        <v>9268.8829277639397</v>
      </c>
      <c r="X50" s="517">
        <v>48.06</v>
      </c>
      <c r="Y50" s="515">
        <v>0</v>
      </c>
      <c r="Z50" s="1399">
        <v>0</v>
      </c>
      <c r="AA50" s="751" t="s">
        <v>739</v>
      </c>
      <c r="AB50" s="515">
        <v>4455</v>
      </c>
      <c r="AC50" s="752">
        <v>8</v>
      </c>
      <c r="AD50" s="1399">
        <v>1953</v>
      </c>
      <c r="AE50" s="510">
        <v>4802.6951487322813</v>
      </c>
      <c r="AF50" s="1881">
        <v>41.43</v>
      </c>
      <c r="AG50" s="461">
        <v>454756</v>
      </c>
      <c r="AH50" s="461">
        <v>10977</v>
      </c>
      <c r="AI50" s="461">
        <v>4</v>
      </c>
      <c r="AJ50" s="754">
        <v>2</v>
      </c>
    </row>
    <row r="51" spans="1:86" ht="15.9" customHeight="1">
      <c r="A51" s="651" t="s">
        <v>184</v>
      </c>
      <c r="B51" s="760">
        <v>348285</v>
      </c>
      <c r="C51" s="761">
        <v>4686</v>
      </c>
      <c r="D51" s="691">
        <v>-0.6</v>
      </c>
      <c r="E51" s="691">
        <v>11</v>
      </c>
      <c r="F51" s="691">
        <v>56.8</v>
      </c>
      <c r="G51" s="1522">
        <v>32.200000000000003</v>
      </c>
      <c r="H51" s="762">
        <v>167787</v>
      </c>
      <c r="I51" s="1523">
        <v>0.5</v>
      </c>
      <c r="J51" s="761">
        <f>K51-L51</f>
        <v>-2674</v>
      </c>
      <c r="K51" s="762">
        <v>1800</v>
      </c>
      <c r="L51" s="1991">
        <v>4474</v>
      </c>
      <c r="M51" s="1992">
        <v>1.2</v>
      </c>
      <c r="N51" s="762">
        <f>O51-P51</f>
        <v>674</v>
      </c>
      <c r="O51" s="762">
        <v>12271</v>
      </c>
      <c r="P51" s="762">
        <v>11597</v>
      </c>
      <c r="Q51" s="458">
        <v>354630</v>
      </c>
      <c r="R51" s="565">
        <v>94.7</v>
      </c>
      <c r="S51" s="1993">
        <v>64</v>
      </c>
      <c r="T51" s="763">
        <v>276.94</v>
      </c>
      <c r="U51" s="691">
        <v>48.6</v>
      </c>
      <c r="V51" s="764">
        <v>91.4</v>
      </c>
      <c r="W51" s="691">
        <v>6432.9</v>
      </c>
      <c r="X51" s="764">
        <v>163</v>
      </c>
      <c r="Y51" s="691" t="s">
        <v>203</v>
      </c>
      <c r="Z51" s="1523">
        <v>65.3</v>
      </c>
      <c r="AA51" s="765" t="s">
        <v>722</v>
      </c>
      <c r="AB51" s="691" t="s">
        <v>203</v>
      </c>
      <c r="AC51" s="1994" t="s">
        <v>203</v>
      </c>
      <c r="AD51" s="1523" t="s">
        <v>203</v>
      </c>
      <c r="AE51" s="449">
        <v>1257.6188999999999</v>
      </c>
      <c r="AF51" s="1404">
        <v>49.12</v>
      </c>
      <c r="AG51" s="429">
        <v>308712</v>
      </c>
      <c r="AH51" s="429">
        <v>6285</v>
      </c>
      <c r="AI51" s="762">
        <v>7</v>
      </c>
      <c r="AJ51" s="766">
        <v>8</v>
      </c>
    </row>
    <row r="52" spans="1:86" ht="15.9" customHeight="1">
      <c r="A52" s="653" t="s">
        <v>185</v>
      </c>
      <c r="B52" s="460">
        <v>354837</v>
      </c>
      <c r="C52" s="516">
        <v>4194</v>
      </c>
      <c r="D52" s="515">
        <f>(354837/358203-1)*100</f>
        <v>-0.93969062235659262</v>
      </c>
      <c r="E52" s="515">
        <v>11.5</v>
      </c>
      <c r="F52" s="515">
        <v>57.4</v>
      </c>
      <c r="G52" s="1507">
        <v>31.2</v>
      </c>
      <c r="H52" s="461">
        <v>176639</v>
      </c>
      <c r="I52" s="1399">
        <f>(176639/176486-1)*100</f>
        <v>8.6692428861212534E-2</v>
      </c>
      <c r="J52" s="516">
        <v>-3003</v>
      </c>
      <c r="K52" s="461">
        <v>2235</v>
      </c>
      <c r="L52" s="461">
        <v>5238</v>
      </c>
      <c r="M52" s="1480">
        <v>1.36</v>
      </c>
      <c r="N52" s="461">
        <f>O52-P52</f>
        <v>-214</v>
      </c>
      <c r="O52" s="461">
        <v>8653</v>
      </c>
      <c r="P52" s="461">
        <v>8867</v>
      </c>
      <c r="Q52" s="516">
        <v>356729</v>
      </c>
      <c r="R52" s="743">
        <v>103.7</v>
      </c>
      <c r="S52" s="2206">
        <v>72</v>
      </c>
      <c r="T52" s="750">
        <v>208.85</v>
      </c>
      <c r="U52" s="515">
        <v>74.099999999999994</v>
      </c>
      <c r="V52" s="517">
        <v>86.6</v>
      </c>
      <c r="W52" s="515">
        <v>4038.56</v>
      </c>
      <c r="X52" s="517">
        <v>134.69999999999999</v>
      </c>
      <c r="Y52" s="515">
        <v>0</v>
      </c>
      <c r="Z52" s="1399">
        <v>0</v>
      </c>
      <c r="AA52" s="751">
        <v>43374</v>
      </c>
      <c r="AB52" s="515">
        <v>4947</v>
      </c>
      <c r="AC52" s="752">
        <v>13</v>
      </c>
      <c r="AD52" s="1399">
        <v>518</v>
      </c>
      <c r="AE52" s="510">
        <f>B52/T52</f>
        <v>1699.0040699066317</v>
      </c>
      <c r="AF52" s="1881">
        <v>63.9</v>
      </c>
      <c r="AG52" s="461">
        <v>274582</v>
      </c>
      <c r="AH52" s="461">
        <v>4297</v>
      </c>
      <c r="AI52" s="461">
        <v>4</v>
      </c>
      <c r="AJ52" s="1927" t="s">
        <v>203</v>
      </c>
    </row>
    <row r="53" spans="1:86" ht="15.9" customHeight="1">
      <c r="A53" s="651" t="s">
        <v>186</v>
      </c>
      <c r="B53" s="448">
        <v>180123</v>
      </c>
      <c r="C53" s="458">
        <v>1731</v>
      </c>
      <c r="D53" s="430">
        <f>(B53/182163-1)*100</f>
        <v>-1.1198761548722902</v>
      </c>
      <c r="E53" s="430">
        <v>12.3</v>
      </c>
      <c r="F53" s="430">
        <v>56.7</v>
      </c>
      <c r="G53" s="1517">
        <v>31</v>
      </c>
      <c r="H53" s="429">
        <v>81756</v>
      </c>
      <c r="I53" s="1402">
        <f>(H53/81625-1)*100</f>
        <v>0.16049004594180794</v>
      </c>
      <c r="J53" s="458">
        <f>K53-L53</f>
        <v>-1394</v>
      </c>
      <c r="K53" s="429">
        <v>1148</v>
      </c>
      <c r="L53" s="429">
        <v>2542</v>
      </c>
      <c r="M53" s="1403">
        <v>1.55</v>
      </c>
      <c r="N53" s="458">
        <f>O53-P53</f>
        <v>-630</v>
      </c>
      <c r="O53" s="429">
        <v>4453</v>
      </c>
      <c r="P53" s="429">
        <v>5083</v>
      </c>
      <c r="Q53" s="458">
        <v>188465</v>
      </c>
      <c r="R53" s="565">
        <v>103</v>
      </c>
      <c r="S53" s="1372">
        <v>60.25</v>
      </c>
      <c r="T53" s="767">
        <v>765.31</v>
      </c>
      <c r="U53" s="430">
        <v>31.3</v>
      </c>
      <c r="V53" s="428">
        <v>86.88</v>
      </c>
      <c r="W53" s="430">
        <v>4066.9</v>
      </c>
      <c r="X53" s="428">
        <v>146.80000000000001</v>
      </c>
      <c r="Y53" s="430">
        <v>88.6</v>
      </c>
      <c r="Z53" s="1402">
        <v>498.7</v>
      </c>
      <c r="AA53" s="567" t="s">
        <v>203</v>
      </c>
      <c r="AB53" s="430" t="s">
        <v>203</v>
      </c>
      <c r="AC53" s="568" t="s">
        <v>203</v>
      </c>
      <c r="AD53" s="1402" t="s">
        <v>203</v>
      </c>
      <c r="AE53" s="449">
        <v>235</v>
      </c>
      <c r="AF53" s="1404">
        <v>21.91</v>
      </c>
      <c r="AG53" s="429">
        <v>103827</v>
      </c>
      <c r="AH53" s="429">
        <v>4739</v>
      </c>
      <c r="AI53" s="429">
        <v>2</v>
      </c>
      <c r="AJ53" s="455">
        <v>4</v>
      </c>
    </row>
    <row r="54" spans="1:86" ht="16.05" customHeight="1">
      <c r="A54" s="653" t="s">
        <v>187</v>
      </c>
      <c r="B54" s="460">
        <v>194814</v>
      </c>
      <c r="C54" s="516">
        <v>1886</v>
      </c>
      <c r="D54" s="1048">
        <v>-1</v>
      </c>
      <c r="E54" s="1048">
        <v>12.7</v>
      </c>
      <c r="F54" s="1048">
        <v>56.6</v>
      </c>
      <c r="G54" s="991">
        <v>30.7</v>
      </c>
      <c r="H54" s="975">
        <v>91368</v>
      </c>
      <c r="I54" s="997">
        <v>0.1</v>
      </c>
      <c r="J54" s="516">
        <v>-1402</v>
      </c>
      <c r="K54" s="975">
        <v>1284</v>
      </c>
      <c r="L54" s="975">
        <v>2686</v>
      </c>
      <c r="M54" s="1007">
        <v>1.52</v>
      </c>
      <c r="N54" s="975">
        <v>-434</v>
      </c>
      <c r="O54" s="975">
        <v>6112</v>
      </c>
      <c r="P54" s="975">
        <v>6546</v>
      </c>
      <c r="Q54" s="516">
        <v>203616</v>
      </c>
      <c r="R54" s="1048">
        <v>103</v>
      </c>
      <c r="S54" s="2180">
        <v>56.5</v>
      </c>
      <c r="T54" s="569">
        <v>572.96</v>
      </c>
      <c r="U54" s="1048">
        <v>32.9</v>
      </c>
      <c r="V54" s="517">
        <v>65.900000000000006</v>
      </c>
      <c r="W54" s="1048">
        <v>3903.5</v>
      </c>
      <c r="X54" s="517">
        <v>145.5</v>
      </c>
      <c r="Y54" s="1048">
        <v>20</v>
      </c>
      <c r="Z54" s="997">
        <v>37.451000000000001</v>
      </c>
      <c r="AA54" s="751">
        <v>44650</v>
      </c>
      <c r="AB54" s="1048">
        <v>3033</v>
      </c>
      <c r="AC54" s="1049">
        <v>3</v>
      </c>
      <c r="AD54" s="997">
        <v>454</v>
      </c>
      <c r="AE54" s="510">
        <v>340</v>
      </c>
      <c r="AF54" s="1052">
        <v>22.33</v>
      </c>
      <c r="AG54" s="975">
        <v>106434</v>
      </c>
      <c r="AH54" s="975">
        <v>4766</v>
      </c>
      <c r="AI54" s="975">
        <v>5</v>
      </c>
      <c r="AJ54" s="754">
        <v>4</v>
      </c>
    </row>
    <row r="55" spans="1:86" ht="15.75" customHeight="1">
      <c r="A55" s="651" t="s">
        <v>188</v>
      </c>
      <c r="B55" s="760">
        <v>474330</v>
      </c>
      <c r="C55" s="458">
        <v>7696</v>
      </c>
      <c r="D55" s="1044">
        <v>-0.5</v>
      </c>
      <c r="E55" s="1044">
        <v>13</v>
      </c>
      <c r="F55" s="1044">
        <v>59</v>
      </c>
      <c r="G55" s="984">
        <v>28</v>
      </c>
      <c r="H55" s="985">
        <v>220070</v>
      </c>
      <c r="I55" s="995">
        <v>0.7</v>
      </c>
      <c r="J55" s="458">
        <v>-2396</v>
      </c>
      <c r="K55" s="985">
        <v>3355</v>
      </c>
      <c r="L55" s="985">
        <v>5751</v>
      </c>
      <c r="M55" s="1005">
        <v>1.48</v>
      </c>
      <c r="N55" s="985">
        <v>719</v>
      </c>
      <c r="O55" s="985">
        <v>14223</v>
      </c>
      <c r="P55" s="985">
        <v>13504</v>
      </c>
      <c r="Q55" s="458">
        <v>474592</v>
      </c>
      <c r="R55" s="1044">
        <v>98.954999999999998</v>
      </c>
      <c r="S55" s="1045">
        <v>59</v>
      </c>
      <c r="T55" s="566">
        <v>356.07</v>
      </c>
      <c r="U55" s="1044">
        <v>120.98</v>
      </c>
      <c r="V55" s="428" t="s">
        <v>731</v>
      </c>
      <c r="W55" s="1044" t="s">
        <v>731</v>
      </c>
      <c r="X55" s="428">
        <v>232.87</v>
      </c>
      <c r="Y55" s="1044" t="s">
        <v>307</v>
      </c>
      <c r="Z55" s="995">
        <v>2.2200000000000002</v>
      </c>
      <c r="AA55" s="567">
        <v>44286</v>
      </c>
      <c r="AB55" s="1044">
        <v>5109</v>
      </c>
      <c r="AC55" s="1046">
        <v>8</v>
      </c>
      <c r="AD55" s="995">
        <v>1155</v>
      </c>
      <c r="AE55" s="449">
        <v>1332.1257056196816</v>
      </c>
      <c r="AF55" s="1047">
        <v>93.41</v>
      </c>
      <c r="AG55" s="985">
        <v>305435</v>
      </c>
      <c r="AH55" s="985">
        <v>3269.8</v>
      </c>
      <c r="AI55" s="985">
        <v>4</v>
      </c>
      <c r="AJ55" s="455" t="s">
        <v>307</v>
      </c>
    </row>
    <row r="56" spans="1:86" ht="16.05" customHeight="1">
      <c r="A56" s="653" t="s">
        <v>189</v>
      </c>
      <c r="B56" s="460">
        <v>203549</v>
      </c>
      <c r="C56" s="516">
        <v>3669</v>
      </c>
      <c r="D56" s="1048">
        <v>-2.19</v>
      </c>
      <c r="E56" s="1048">
        <v>9.85</v>
      </c>
      <c r="F56" s="1048">
        <v>53.63</v>
      </c>
      <c r="G56" s="991">
        <v>36.520000000000003</v>
      </c>
      <c r="H56" s="975">
        <v>105256</v>
      </c>
      <c r="I56" s="997">
        <v>-1.0169999999999999</v>
      </c>
      <c r="J56" s="516">
        <v>-2602</v>
      </c>
      <c r="K56" s="975">
        <v>886</v>
      </c>
      <c r="L56" s="975">
        <v>3488</v>
      </c>
      <c r="M56" s="1007">
        <v>1.3</v>
      </c>
      <c r="N56" s="975">
        <v>-1170</v>
      </c>
      <c r="O56" s="975">
        <v>6782</v>
      </c>
      <c r="P56" s="975">
        <v>7952</v>
      </c>
      <c r="Q56" s="516">
        <v>214592</v>
      </c>
      <c r="R56" s="743">
        <v>98.8</v>
      </c>
      <c r="S56" s="963">
        <v>67</v>
      </c>
      <c r="T56" s="750">
        <v>352.04</v>
      </c>
      <c r="U56" s="1048">
        <v>35.799999999999997</v>
      </c>
      <c r="V56" s="517">
        <v>97.4</v>
      </c>
      <c r="W56" s="1048">
        <v>4564.3</v>
      </c>
      <c r="X56" s="517">
        <v>110.5</v>
      </c>
      <c r="Y56" s="1048">
        <v>92.3</v>
      </c>
      <c r="Z56" s="997">
        <v>114.4</v>
      </c>
      <c r="AA56" s="751">
        <v>44104</v>
      </c>
      <c r="AB56" s="1048">
        <v>1664.2</v>
      </c>
      <c r="AC56" s="1049">
        <v>11</v>
      </c>
      <c r="AD56" s="997">
        <v>953.3</v>
      </c>
      <c r="AE56" s="510">
        <v>578</v>
      </c>
      <c r="AF56" s="1052">
        <v>27.71</v>
      </c>
      <c r="AG56" s="975">
        <v>142702</v>
      </c>
      <c r="AH56" s="975">
        <v>5150</v>
      </c>
      <c r="AI56" s="975">
        <v>4</v>
      </c>
      <c r="AJ56" s="754">
        <v>1</v>
      </c>
    </row>
    <row r="57" spans="1:86" ht="16.05" customHeight="1">
      <c r="A57" s="651" t="s">
        <v>190</v>
      </c>
      <c r="B57" s="448">
        <v>456265</v>
      </c>
      <c r="C57" s="458">
        <v>10768</v>
      </c>
      <c r="D57" s="1044">
        <v>-0.63449968768149745</v>
      </c>
      <c r="E57" s="1044">
        <v>12.57</v>
      </c>
      <c r="F57" s="1044">
        <v>57.97</v>
      </c>
      <c r="G57" s="984">
        <v>29.46</v>
      </c>
      <c r="H57" s="985">
        <v>215716</v>
      </c>
      <c r="I57" s="995">
        <v>0.67542509595949696</v>
      </c>
      <c r="J57" s="458">
        <v>-2616</v>
      </c>
      <c r="K57" s="985">
        <v>3115</v>
      </c>
      <c r="L57" s="1001">
        <v>5731</v>
      </c>
      <c r="M57" s="1005">
        <v>1.51</v>
      </c>
      <c r="N57" s="985">
        <v>124</v>
      </c>
      <c r="O57" s="985">
        <v>14992</v>
      </c>
      <c r="P57" s="985">
        <v>14868</v>
      </c>
      <c r="Q57" s="458">
        <v>460930</v>
      </c>
      <c r="R57" s="565">
        <v>99.780009979823404</v>
      </c>
      <c r="S57" s="1045">
        <v>61</v>
      </c>
      <c r="T57" s="566">
        <v>517.72</v>
      </c>
      <c r="U57" s="1044">
        <v>97.16</v>
      </c>
      <c r="V57" s="1044">
        <v>82.6</v>
      </c>
      <c r="W57" s="1044">
        <v>3919.8</v>
      </c>
      <c r="X57" s="1044">
        <v>238.62</v>
      </c>
      <c r="Y57" s="1041" t="s">
        <v>307</v>
      </c>
      <c r="Z57" s="995">
        <v>181.94000000000005</v>
      </c>
      <c r="AA57" s="567">
        <v>44921</v>
      </c>
      <c r="AB57" s="1044">
        <v>7219</v>
      </c>
      <c r="AC57" s="1046">
        <v>17</v>
      </c>
      <c r="AD57" s="995">
        <v>3058</v>
      </c>
      <c r="AE57" s="449">
        <v>881.29683999072859</v>
      </c>
      <c r="AF57" s="1047">
        <v>59.9</v>
      </c>
      <c r="AG57" s="985">
        <v>264631</v>
      </c>
      <c r="AH57" s="985">
        <v>4417.8999999999996</v>
      </c>
      <c r="AI57" s="985">
        <v>4</v>
      </c>
      <c r="AJ57" s="455">
        <v>1</v>
      </c>
    </row>
    <row r="58" spans="1:86" ht="16.05" customHeight="1">
      <c r="A58" s="653" t="s">
        <v>191</v>
      </c>
      <c r="B58" s="2187">
        <v>245275</v>
      </c>
      <c r="C58" s="769">
        <v>4839</v>
      </c>
      <c r="D58" s="2188">
        <v>-1.5</v>
      </c>
      <c r="E58" s="2189">
        <v>10.5</v>
      </c>
      <c r="F58" s="2189">
        <v>52.9</v>
      </c>
      <c r="G58" s="2190">
        <v>36.6</v>
      </c>
      <c r="H58" s="2191">
        <v>128040</v>
      </c>
      <c r="I58" s="2192">
        <v>-0.5</v>
      </c>
      <c r="J58" s="769">
        <v>-3016</v>
      </c>
      <c r="K58" s="988">
        <v>1216</v>
      </c>
      <c r="L58" s="988">
        <v>4232</v>
      </c>
      <c r="M58" s="1006">
        <v>1.36</v>
      </c>
      <c r="N58" s="988">
        <v>-629</v>
      </c>
      <c r="O58" s="988">
        <v>7012</v>
      </c>
      <c r="P58" s="988">
        <v>7641</v>
      </c>
      <c r="Q58" s="769">
        <v>255051</v>
      </c>
      <c r="R58" s="424">
        <v>98.6</v>
      </c>
      <c r="S58" s="1042">
        <v>76</v>
      </c>
      <c r="T58" s="423">
        <v>716.28</v>
      </c>
      <c r="U58" s="1043">
        <v>56.9</v>
      </c>
      <c r="V58" s="770">
        <v>89.2</v>
      </c>
      <c r="W58" s="1043">
        <v>3415</v>
      </c>
      <c r="X58" s="770">
        <v>136</v>
      </c>
      <c r="Y58" s="1043">
        <v>191.6</v>
      </c>
      <c r="Z58" s="999">
        <v>331.7</v>
      </c>
      <c r="AA58" s="425">
        <v>43861</v>
      </c>
      <c r="AB58" s="1043">
        <v>2862</v>
      </c>
      <c r="AC58" s="1058">
        <v>3</v>
      </c>
      <c r="AD58" s="999">
        <v>191.7</v>
      </c>
      <c r="AE58" s="427">
        <v>342.42893840397613</v>
      </c>
      <c r="AF58" s="1059">
        <v>41.08</v>
      </c>
      <c r="AG58" s="988">
        <v>167629</v>
      </c>
      <c r="AH58" s="988">
        <v>4081</v>
      </c>
      <c r="AI58" s="988">
        <v>5</v>
      </c>
      <c r="AJ58" s="2193" t="s">
        <v>307</v>
      </c>
    </row>
    <row r="59" spans="1:86" ht="16.05" customHeight="1">
      <c r="A59" s="651" t="s">
        <v>192</v>
      </c>
      <c r="B59" s="448">
        <v>417963</v>
      </c>
      <c r="C59" s="458">
        <v>6076</v>
      </c>
      <c r="D59" s="1044">
        <v>-0.4</v>
      </c>
      <c r="E59" s="1044">
        <v>12.3</v>
      </c>
      <c r="F59" s="1044">
        <v>58.9</v>
      </c>
      <c r="G59" s="984">
        <v>28.8</v>
      </c>
      <c r="H59" s="985">
        <v>203826</v>
      </c>
      <c r="I59" s="995">
        <v>0.7</v>
      </c>
      <c r="J59" s="458">
        <v>-2610</v>
      </c>
      <c r="K59" s="985">
        <v>2731</v>
      </c>
      <c r="L59" s="985">
        <v>5341</v>
      </c>
      <c r="M59" s="1005">
        <v>1.37</v>
      </c>
      <c r="N59" s="985">
        <v>-97</v>
      </c>
      <c r="O59" s="985">
        <v>14232</v>
      </c>
      <c r="P59" s="985">
        <v>14329</v>
      </c>
      <c r="Q59" s="458">
        <v>417496</v>
      </c>
      <c r="R59" s="565">
        <v>102.9</v>
      </c>
      <c r="S59" s="1045">
        <v>49</v>
      </c>
      <c r="T59" s="566">
        <v>375.67</v>
      </c>
      <c r="U59" s="1044" t="s">
        <v>307</v>
      </c>
      <c r="V59" s="1044" t="s">
        <v>307</v>
      </c>
      <c r="W59" s="1044" t="s">
        <v>307</v>
      </c>
      <c r="X59" s="1044" t="s">
        <v>307</v>
      </c>
      <c r="Y59" s="1044">
        <v>240.44</v>
      </c>
      <c r="Z59" s="995">
        <v>135.22999999999999</v>
      </c>
      <c r="AA59" s="567">
        <v>44039</v>
      </c>
      <c r="AB59" s="1044">
        <v>5930.7</v>
      </c>
      <c r="AC59" s="1046" t="s">
        <v>307</v>
      </c>
      <c r="AD59" s="995">
        <v>2895.5</v>
      </c>
      <c r="AE59" s="449">
        <v>1113</v>
      </c>
      <c r="AF59" s="1047">
        <v>42.06</v>
      </c>
      <c r="AG59" s="985">
        <v>213549</v>
      </c>
      <c r="AH59" s="985">
        <v>5077.2</v>
      </c>
      <c r="AI59" s="985">
        <v>4</v>
      </c>
      <c r="AJ59" s="455">
        <v>5</v>
      </c>
    </row>
    <row r="60" spans="1:86" ht="16.05" customHeight="1">
      <c r="A60" s="653" t="s">
        <v>193</v>
      </c>
      <c r="B60" s="460">
        <v>497887</v>
      </c>
      <c r="C60" s="516">
        <v>4413</v>
      </c>
      <c r="D60" s="1048">
        <v>-0.8</v>
      </c>
      <c r="E60" s="1048">
        <v>11.9707885524225</v>
      </c>
      <c r="F60" s="1048">
        <v>58.809127372275199</v>
      </c>
      <c r="G60" s="991">
        <v>29.2200840753022</v>
      </c>
      <c r="H60" s="975">
        <v>254862</v>
      </c>
      <c r="I60" s="997">
        <v>0.22</v>
      </c>
      <c r="J60" s="516">
        <v>-3425</v>
      </c>
      <c r="K60" s="975">
        <v>3126</v>
      </c>
      <c r="L60" s="1003">
        <v>6551</v>
      </c>
      <c r="M60" s="1007">
        <v>1.25</v>
      </c>
      <c r="N60" s="975">
        <v>-234</v>
      </c>
      <c r="O60" s="975">
        <v>15271</v>
      </c>
      <c r="P60" s="975">
        <v>15505</v>
      </c>
      <c r="Q60" s="516">
        <v>511192</v>
      </c>
      <c r="R60" s="743">
        <v>101.2</v>
      </c>
      <c r="S60" s="963">
        <v>70.900000000000006</v>
      </c>
      <c r="T60" s="750">
        <v>429.35</v>
      </c>
      <c r="U60" s="1048">
        <v>70.3</v>
      </c>
      <c r="V60" s="517">
        <v>87.3</v>
      </c>
      <c r="W60" s="1048">
        <v>6186.4</v>
      </c>
      <c r="X60" s="517">
        <v>144.19999999999999</v>
      </c>
      <c r="Y60" s="1048" t="s">
        <v>307</v>
      </c>
      <c r="Z60" s="997">
        <v>214.9</v>
      </c>
      <c r="AA60" s="751">
        <v>45428</v>
      </c>
      <c r="AB60" s="1048">
        <v>4707</v>
      </c>
      <c r="AC60" s="1049">
        <v>11</v>
      </c>
      <c r="AD60" s="997">
        <v>2251</v>
      </c>
      <c r="AE60" s="510">
        <v>1159.6296727611505</v>
      </c>
      <c r="AF60" s="1052">
        <v>70.61</v>
      </c>
      <c r="AG60" s="975">
        <v>427540</v>
      </c>
      <c r="AH60" s="975">
        <v>6055</v>
      </c>
      <c r="AI60" s="975">
        <v>4</v>
      </c>
      <c r="AJ60" s="754" t="s">
        <v>706</v>
      </c>
      <c r="CH60" s="322" t="s">
        <v>741</v>
      </c>
    </row>
    <row r="61" spans="1:86" ht="16.05" customHeight="1">
      <c r="A61" s="651" t="s">
        <v>194</v>
      </c>
      <c r="B61" s="760">
        <v>313943</v>
      </c>
      <c r="C61" s="761">
        <v>2146</v>
      </c>
      <c r="D61" s="1055">
        <v>-1.1000000000000001</v>
      </c>
      <c r="E61" s="1055">
        <v>11.3</v>
      </c>
      <c r="F61" s="1055">
        <v>57.7</v>
      </c>
      <c r="G61" s="992">
        <v>31</v>
      </c>
      <c r="H61" s="987">
        <v>163842</v>
      </c>
      <c r="I61" s="998">
        <v>0.1</v>
      </c>
      <c r="J61" s="761">
        <v>-2533</v>
      </c>
      <c r="K61" s="987">
        <v>1794</v>
      </c>
      <c r="L61" s="1056">
        <v>4327</v>
      </c>
      <c r="M61" s="1008">
        <v>1.31</v>
      </c>
      <c r="N61" s="987">
        <v>-806</v>
      </c>
      <c r="O61" s="987">
        <v>8741</v>
      </c>
      <c r="P61" s="987">
        <v>9547</v>
      </c>
      <c r="Q61" s="761">
        <v>326545</v>
      </c>
      <c r="R61" s="771">
        <v>101.9</v>
      </c>
      <c r="S61" s="1060">
        <v>76</v>
      </c>
      <c r="T61" s="763">
        <v>309</v>
      </c>
      <c r="U61" s="1055">
        <v>50.72</v>
      </c>
      <c r="V61" s="764">
        <v>90.2</v>
      </c>
      <c r="W61" s="1055">
        <v>5585.4</v>
      </c>
      <c r="X61" s="764">
        <v>117.33</v>
      </c>
      <c r="Y61" s="1055" t="s">
        <v>307</v>
      </c>
      <c r="Z61" s="998">
        <v>140.94999999999999</v>
      </c>
      <c r="AA61" s="765" t="s">
        <v>742</v>
      </c>
      <c r="AB61" s="1055">
        <v>4494</v>
      </c>
      <c r="AC61" s="1057">
        <v>3</v>
      </c>
      <c r="AD61" s="998">
        <v>554</v>
      </c>
      <c r="AE61" s="449">
        <v>1016.5566343042071</v>
      </c>
      <c r="AF61" s="1061">
        <v>44.56</v>
      </c>
      <c r="AG61" s="987">
        <v>266025</v>
      </c>
      <c r="AH61" s="987">
        <v>5970</v>
      </c>
      <c r="AI61" s="987">
        <v>4</v>
      </c>
      <c r="AJ61" s="766">
        <v>1</v>
      </c>
    </row>
    <row r="62" spans="1:86" ht="16.05" customHeight="1">
      <c r="A62" s="653" t="s">
        <v>195</v>
      </c>
      <c r="B62" s="460">
        <v>300516</v>
      </c>
      <c r="C62" s="516">
        <v>5460</v>
      </c>
      <c r="D62" s="1048">
        <v>-0.36337999999999998</v>
      </c>
      <c r="E62" s="1048">
        <v>13.45</v>
      </c>
      <c r="F62" s="1048">
        <v>58.4</v>
      </c>
      <c r="G62" s="991">
        <v>28.12</v>
      </c>
      <c r="H62" s="975">
        <v>142025</v>
      </c>
      <c r="I62" s="997">
        <v>1.05016</v>
      </c>
      <c r="J62" s="516">
        <v>-1559</v>
      </c>
      <c r="K62" s="975">
        <v>2226</v>
      </c>
      <c r="L62" s="975">
        <v>3785</v>
      </c>
      <c r="M62" s="1007">
        <v>1.42</v>
      </c>
      <c r="N62" s="975">
        <v>1027</v>
      </c>
      <c r="O62" s="975">
        <v>13210</v>
      </c>
      <c r="P62" s="975">
        <v>12183</v>
      </c>
      <c r="Q62" s="516">
        <v>303316</v>
      </c>
      <c r="R62" s="743">
        <v>99</v>
      </c>
      <c r="S62" s="963">
        <v>68.400000000000006</v>
      </c>
      <c r="T62" s="750">
        <v>229.96</v>
      </c>
      <c r="U62" s="1048">
        <v>36.35</v>
      </c>
      <c r="V62" s="517">
        <v>69.057682417017247</v>
      </c>
      <c r="W62" s="1048">
        <v>5762.3933975240716</v>
      </c>
      <c r="X62" s="517">
        <v>88.33</v>
      </c>
      <c r="Y62" s="1048">
        <v>105.3</v>
      </c>
      <c r="Z62" s="997">
        <v>0</v>
      </c>
      <c r="AA62" s="509" t="s">
        <v>743</v>
      </c>
      <c r="AB62" s="1048">
        <v>3326.3</v>
      </c>
      <c r="AC62" s="1049">
        <v>21</v>
      </c>
      <c r="AD62" s="997">
        <v>1726.2</v>
      </c>
      <c r="AE62" s="510">
        <v>1306.8</v>
      </c>
      <c r="AF62" s="1052">
        <v>34.68</v>
      </c>
      <c r="AG62" s="975">
        <v>188872</v>
      </c>
      <c r="AH62" s="975">
        <v>5446</v>
      </c>
      <c r="AI62" s="975">
        <v>2</v>
      </c>
      <c r="AJ62" s="754">
        <v>1</v>
      </c>
    </row>
    <row r="63" spans="1:86" ht="15.75" customHeight="1">
      <c r="A63" s="651" t="s">
        <v>196</v>
      </c>
      <c r="B63" s="760">
        <v>393052</v>
      </c>
      <c r="C63" s="761">
        <v>4271</v>
      </c>
      <c r="D63" s="1055">
        <v>-1.4</v>
      </c>
      <c r="E63" s="1055">
        <v>11</v>
      </c>
      <c r="F63" s="1055">
        <v>54.5</v>
      </c>
      <c r="G63" s="992">
        <v>34.5</v>
      </c>
      <c r="H63" s="987">
        <v>205061</v>
      </c>
      <c r="I63" s="998">
        <v>-0.2</v>
      </c>
      <c r="J63" s="761">
        <v>-3773</v>
      </c>
      <c r="K63" s="987">
        <v>2186</v>
      </c>
      <c r="L63" s="987">
        <v>5959</v>
      </c>
      <c r="M63" s="1008">
        <v>1.37</v>
      </c>
      <c r="N63" s="987">
        <v>-1581</v>
      </c>
      <c r="O63" s="987">
        <v>12180</v>
      </c>
      <c r="P63" s="987">
        <v>13761</v>
      </c>
      <c r="Q63" s="761">
        <v>409118</v>
      </c>
      <c r="R63" s="771">
        <v>102.5</v>
      </c>
      <c r="S63" s="1060">
        <v>62</v>
      </c>
      <c r="T63" s="763">
        <v>405.69</v>
      </c>
      <c r="U63" s="1055">
        <v>62.3</v>
      </c>
      <c r="V63" s="428" t="s">
        <v>706</v>
      </c>
      <c r="W63" s="1044" t="s">
        <v>706</v>
      </c>
      <c r="X63" s="764">
        <v>183.8</v>
      </c>
      <c r="Y63" s="1055">
        <v>36.4</v>
      </c>
      <c r="Z63" s="998">
        <v>123.2</v>
      </c>
      <c r="AA63" s="765" t="s">
        <v>745</v>
      </c>
      <c r="AB63" s="1055">
        <v>4299</v>
      </c>
      <c r="AC63" s="1057">
        <v>5</v>
      </c>
      <c r="AD63" s="998">
        <v>497</v>
      </c>
      <c r="AE63" s="449">
        <v>969</v>
      </c>
      <c r="AF63" s="1061">
        <v>43.05</v>
      </c>
      <c r="AG63" s="987">
        <v>290853</v>
      </c>
      <c r="AH63" s="1055">
        <v>6756.2</v>
      </c>
      <c r="AI63" s="987">
        <v>9</v>
      </c>
      <c r="AJ63" s="455">
        <v>2</v>
      </c>
    </row>
    <row r="64" spans="1:86" ht="16.05" customHeight="1">
      <c r="A64" s="653" t="s">
        <v>197</v>
      </c>
      <c r="B64" s="460">
        <v>234504</v>
      </c>
      <c r="C64" s="516">
        <v>2211</v>
      </c>
      <c r="D64" s="1048">
        <v>-1.3387410280790599</v>
      </c>
      <c r="E64" s="1048">
        <v>12.4326237505544</v>
      </c>
      <c r="F64" s="1048">
        <v>54.422525841776697</v>
      </c>
      <c r="G64" s="991">
        <v>33.1</v>
      </c>
      <c r="H64" s="975">
        <v>119855</v>
      </c>
      <c r="I64" s="997">
        <v>-0.27872535152675398</v>
      </c>
      <c r="J64" s="516">
        <v>-1996</v>
      </c>
      <c r="K64" s="975">
        <v>1558</v>
      </c>
      <c r="L64" s="975">
        <v>3554</v>
      </c>
      <c r="M64" s="1007">
        <v>1.59</v>
      </c>
      <c r="N64" s="975">
        <v>-1580</v>
      </c>
      <c r="O64" s="975">
        <v>8164</v>
      </c>
      <c r="P64" s="975">
        <v>9744</v>
      </c>
      <c r="Q64" s="516">
        <v>243223</v>
      </c>
      <c r="R64" s="743">
        <v>101.5</v>
      </c>
      <c r="S64" s="1336">
        <v>79.400000000000006</v>
      </c>
      <c r="T64" s="750">
        <v>426.01</v>
      </c>
      <c r="U64" s="1048">
        <v>44.7</v>
      </c>
      <c r="V64" s="517">
        <v>89.2</v>
      </c>
      <c r="W64" s="1048">
        <v>4127.7</v>
      </c>
      <c r="X64" s="517">
        <v>195.1</v>
      </c>
      <c r="Y64" s="1048">
        <v>52.8</v>
      </c>
      <c r="Z64" s="997">
        <v>133.4</v>
      </c>
      <c r="AA64" s="751">
        <v>45170</v>
      </c>
      <c r="AB64" s="1048">
        <v>2347</v>
      </c>
      <c r="AC64" s="1049">
        <v>6</v>
      </c>
      <c r="AD64" s="997">
        <v>329.4</v>
      </c>
      <c r="AE64" s="510">
        <v>550</v>
      </c>
      <c r="AF64" s="1052">
        <v>31.94</v>
      </c>
      <c r="AG64" s="975">
        <v>145910</v>
      </c>
      <c r="AH64" s="975">
        <v>4568</v>
      </c>
      <c r="AI64" s="975">
        <v>6</v>
      </c>
      <c r="AJ64" s="1015">
        <v>1</v>
      </c>
    </row>
    <row r="65" spans="1:39" ht="16.05" customHeight="1">
      <c r="A65" s="651" t="s">
        <v>198</v>
      </c>
      <c r="B65" s="448">
        <v>473101</v>
      </c>
      <c r="C65" s="458">
        <v>3494</v>
      </c>
      <c r="D65" s="1044">
        <v>-0.43</v>
      </c>
      <c r="E65" s="1044">
        <v>12.9</v>
      </c>
      <c r="F65" s="1044">
        <v>58.5</v>
      </c>
      <c r="G65" s="984">
        <v>28.6</v>
      </c>
      <c r="H65" s="985">
        <v>231206</v>
      </c>
      <c r="I65" s="995">
        <v>0.74</v>
      </c>
      <c r="J65" s="458">
        <v>-2156</v>
      </c>
      <c r="K65" s="985">
        <v>3269</v>
      </c>
      <c r="L65" s="985">
        <v>5425</v>
      </c>
      <c r="M65" s="1005">
        <v>1.47</v>
      </c>
      <c r="N65" s="985">
        <v>364</v>
      </c>
      <c r="O65" s="985">
        <v>14893</v>
      </c>
      <c r="P65" s="985">
        <v>14529</v>
      </c>
      <c r="Q65" s="458">
        <v>475614</v>
      </c>
      <c r="R65" s="565">
        <v>101.2</v>
      </c>
      <c r="S65" s="1045">
        <v>88</v>
      </c>
      <c r="T65" s="566">
        <v>502.39</v>
      </c>
      <c r="U65" s="1044">
        <v>112.88</v>
      </c>
      <c r="V65" s="428">
        <v>88.45</v>
      </c>
      <c r="W65" s="1044">
        <v>3619.59</v>
      </c>
      <c r="X65" s="428">
        <v>248.17</v>
      </c>
      <c r="Y65" s="1044" t="s">
        <v>307</v>
      </c>
      <c r="Z65" s="995">
        <v>141.34</v>
      </c>
      <c r="AA65" s="567" t="s">
        <v>746</v>
      </c>
      <c r="AB65" s="1044">
        <v>7443</v>
      </c>
      <c r="AC65" s="1046">
        <v>8</v>
      </c>
      <c r="AD65" s="995">
        <v>862</v>
      </c>
      <c r="AE65" s="449">
        <v>941.7</v>
      </c>
      <c r="AF65" s="1047">
        <v>74.14</v>
      </c>
      <c r="AG65" s="985">
        <v>351227</v>
      </c>
      <c r="AH65" s="985">
        <v>4737</v>
      </c>
      <c r="AI65" s="985">
        <v>3</v>
      </c>
      <c r="AJ65" s="1014">
        <v>1</v>
      </c>
    </row>
    <row r="66" spans="1:39" ht="16.05" customHeight="1">
      <c r="A66" s="653" t="s">
        <v>199</v>
      </c>
      <c r="B66" s="420">
        <v>395060</v>
      </c>
      <c r="C66" s="988">
        <v>2895</v>
      </c>
      <c r="D66" s="1043">
        <v>-0.70000000000000007</v>
      </c>
      <c r="E66" s="1043">
        <v>13.3</v>
      </c>
      <c r="F66" s="1043">
        <v>57.4</v>
      </c>
      <c r="G66" s="993">
        <v>29.3</v>
      </c>
      <c r="H66" s="988">
        <v>201676</v>
      </c>
      <c r="I66" s="999">
        <v>0.3</v>
      </c>
      <c r="J66" s="769">
        <v>-2131</v>
      </c>
      <c r="K66" s="988">
        <v>2775</v>
      </c>
      <c r="L66" s="988">
        <v>4906</v>
      </c>
      <c r="M66" s="1009">
        <v>1.45</v>
      </c>
      <c r="N66" s="974">
        <v>-39</v>
      </c>
      <c r="O66" s="988">
        <v>13023</v>
      </c>
      <c r="P66" s="988">
        <v>13062</v>
      </c>
      <c r="Q66" s="769">
        <v>401339</v>
      </c>
      <c r="R66" s="993">
        <v>101.44</v>
      </c>
      <c r="S66" s="1017">
        <v>48.8</v>
      </c>
      <c r="T66" s="423">
        <v>643.57000000000005</v>
      </c>
      <c r="U66" s="1043">
        <v>62.6</v>
      </c>
      <c r="V66" s="424">
        <v>87.9</v>
      </c>
      <c r="W66" s="1043">
        <v>5341.3</v>
      </c>
      <c r="X66" s="1043">
        <v>213.2</v>
      </c>
      <c r="Y66" s="1043">
        <v>7.7</v>
      </c>
      <c r="Z66" s="999">
        <v>360.1</v>
      </c>
      <c r="AA66" s="425" t="s">
        <v>747</v>
      </c>
      <c r="AB66" s="1043">
        <v>5090.5</v>
      </c>
      <c r="AC66" s="1058">
        <v>21</v>
      </c>
      <c r="AD66" s="999">
        <v>1454.1</v>
      </c>
      <c r="AE66" s="427">
        <v>614</v>
      </c>
      <c r="AF66" s="1059">
        <v>51.8</v>
      </c>
      <c r="AG66" s="988">
        <v>277345</v>
      </c>
      <c r="AH66" s="988">
        <v>5355.2</v>
      </c>
      <c r="AI66" s="988">
        <v>4</v>
      </c>
      <c r="AJ66" s="1017">
        <v>2</v>
      </c>
    </row>
    <row r="67" spans="1:39" ht="16.05" customHeight="1">
      <c r="A67" s="651" t="s">
        <v>200</v>
      </c>
      <c r="B67" s="448">
        <v>592631</v>
      </c>
      <c r="C67" s="458">
        <v>4244</v>
      </c>
      <c r="D67" s="1044">
        <v>-0.6</v>
      </c>
      <c r="E67" s="1044">
        <v>13.3</v>
      </c>
      <c r="F67" s="1044">
        <v>57.8</v>
      </c>
      <c r="G67" s="984">
        <v>28.9</v>
      </c>
      <c r="H67" s="985">
        <v>304001</v>
      </c>
      <c r="I67" s="995">
        <v>0.4</v>
      </c>
      <c r="J67" s="458">
        <v>-2912</v>
      </c>
      <c r="K67" s="985">
        <v>4126</v>
      </c>
      <c r="L67" s="985">
        <v>7038</v>
      </c>
      <c r="M67" s="1005">
        <v>1.38</v>
      </c>
      <c r="N67" s="985">
        <v>120</v>
      </c>
      <c r="O67" s="985">
        <v>19669</v>
      </c>
      <c r="P67" s="985">
        <v>19549</v>
      </c>
      <c r="Q67" s="458">
        <v>593128</v>
      </c>
      <c r="R67" s="565">
        <v>101.04581</v>
      </c>
      <c r="S67" s="1045">
        <v>51</v>
      </c>
      <c r="T67" s="566">
        <v>547.61</v>
      </c>
      <c r="U67" s="1044">
        <v>83.78</v>
      </c>
      <c r="V67" s="565">
        <v>90.975514223274843</v>
      </c>
      <c r="W67" s="1044">
        <v>5932.8240630222008</v>
      </c>
      <c r="X67" s="428">
        <v>206.43</v>
      </c>
      <c r="Y67" s="1044">
        <v>94.66</v>
      </c>
      <c r="Z67" s="995">
        <v>162.74000000000004</v>
      </c>
      <c r="AA67" s="567">
        <v>45380</v>
      </c>
      <c r="AB67" s="1044">
        <v>7418</v>
      </c>
      <c r="AC67" s="1046">
        <v>29</v>
      </c>
      <c r="AD67" s="995">
        <v>787</v>
      </c>
      <c r="AE67" s="449">
        <v>1082.2</v>
      </c>
      <c r="AF67" s="1047">
        <v>75.709999999999994</v>
      </c>
      <c r="AG67" s="985">
        <v>478507</v>
      </c>
      <c r="AH67" s="985">
        <v>6320.3</v>
      </c>
      <c r="AI67" s="985">
        <v>5</v>
      </c>
      <c r="AJ67" s="1014">
        <v>1</v>
      </c>
    </row>
    <row r="68" spans="1:39" ht="16.05" customHeight="1" thickBot="1">
      <c r="A68" s="653" t="s">
        <v>201</v>
      </c>
      <c r="B68" s="609">
        <v>313463</v>
      </c>
      <c r="C68" s="772">
        <v>6516</v>
      </c>
      <c r="D68" s="1048">
        <v>0</v>
      </c>
      <c r="E68" s="1048">
        <v>13.8</v>
      </c>
      <c r="F68" s="1048">
        <v>61.3</v>
      </c>
      <c r="G68" s="991">
        <v>24.9</v>
      </c>
      <c r="H68" s="772">
        <v>159284</v>
      </c>
      <c r="I68" s="798">
        <v>0</v>
      </c>
      <c r="J68" s="994">
        <v>-1174</v>
      </c>
      <c r="K68" s="772">
        <v>2277</v>
      </c>
      <c r="L68" s="772">
        <v>3451</v>
      </c>
      <c r="M68" s="1010">
        <v>1.36</v>
      </c>
      <c r="N68" s="1004">
        <v>-310</v>
      </c>
      <c r="O68" s="772">
        <v>16437</v>
      </c>
      <c r="P68" s="772">
        <v>16747</v>
      </c>
      <c r="Q68" s="994">
        <v>317625</v>
      </c>
      <c r="R68" s="773">
        <v>109</v>
      </c>
      <c r="S68" s="774">
        <v>14.5</v>
      </c>
      <c r="T68" s="750">
        <v>41.46</v>
      </c>
      <c r="U68" s="775">
        <v>32.5</v>
      </c>
      <c r="V68" s="743">
        <v>99.5</v>
      </c>
      <c r="W68" s="775">
        <v>9594.2000000000007</v>
      </c>
      <c r="X68" s="775">
        <v>8.9</v>
      </c>
      <c r="Y68" s="1062" t="s">
        <v>307</v>
      </c>
      <c r="Z68" s="1062" t="s">
        <v>307</v>
      </c>
      <c r="AA68" s="776">
        <v>43921</v>
      </c>
      <c r="AB68" s="777">
        <v>2722.6</v>
      </c>
      <c r="AC68" s="778">
        <v>5</v>
      </c>
      <c r="AD68" s="779">
        <v>512.5</v>
      </c>
      <c r="AE68" s="510">
        <v>7561</v>
      </c>
      <c r="AF68" s="1052">
        <v>38.68</v>
      </c>
      <c r="AG68" s="975">
        <v>316580</v>
      </c>
      <c r="AH68" s="975">
        <v>8185</v>
      </c>
      <c r="AI68" s="975">
        <v>3</v>
      </c>
      <c r="AJ68" s="1015">
        <v>2</v>
      </c>
    </row>
    <row r="69" spans="1:39" ht="16.05" customHeight="1" thickTop="1">
      <c r="A69" s="780" t="s">
        <v>202</v>
      </c>
      <c r="B69" s="2038">
        <f>SUM(B7:B68)</f>
        <v>22357944</v>
      </c>
      <c r="C69" s="783">
        <f>SUM(C7:C68)</f>
        <v>465348</v>
      </c>
      <c r="D69" s="781" t="s">
        <v>203</v>
      </c>
      <c r="E69" s="781" t="s">
        <v>203</v>
      </c>
      <c r="F69" s="781" t="s">
        <v>203</v>
      </c>
      <c r="G69" s="784" t="s">
        <v>203</v>
      </c>
      <c r="H69" s="782">
        <f>SUM(H7:H68)</f>
        <v>10874191</v>
      </c>
      <c r="I69" s="1000" t="s">
        <v>203</v>
      </c>
      <c r="J69" s="783">
        <f>SUM(J7:J68)</f>
        <v>-140496</v>
      </c>
      <c r="K69" s="782">
        <f>SUM(K7:K68)</f>
        <v>140245</v>
      </c>
      <c r="L69" s="782">
        <f>SUM(L7:L68)</f>
        <v>280716</v>
      </c>
      <c r="M69" s="1011" t="s">
        <v>203</v>
      </c>
      <c r="N69" s="782">
        <f>SUM(N7:N68)</f>
        <v>22621</v>
      </c>
      <c r="O69" s="782">
        <f>SUM(O7:O68)</f>
        <v>840476</v>
      </c>
      <c r="P69" s="782">
        <f>SUM(P7:P68)</f>
        <v>817855</v>
      </c>
      <c r="Q69" s="783">
        <f>SUM(Q7:Q68)</f>
        <v>22750668</v>
      </c>
      <c r="R69" s="781" t="s">
        <v>203</v>
      </c>
      <c r="S69" s="785" t="s">
        <v>203</v>
      </c>
      <c r="T69" s="2039">
        <f>SUM(T7:T68)</f>
        <v>25015.959999999985</v>
      </c>
      <c r="U69" s="781">
        <f>SUM(U7:U68)</f>
        <v>3477.2089999999998</v>
      </c>
      <c r="V69" s="781" t="s">
        <v>203</v>
      </c>
      <c r="W69" s="781" t="s">
        <v>203</v>
      </c>
      <c r="X69" s="781">
        <f>SUM(X7:X68)</f>
        <v>8335.0010000000002</v>
      </c>
      <c r="Y69" s="781">
        <f>SUM(Y7:Y68)</f>
        <v>1318.67</v>
      </c>
      <c r="Z69" s="1000">
        <f>SUM(Z7:Z68)</f>
        <v>11226.280999999999</v>
      </c>
      <c r="AA69" s="786" t="s">
        <v>203</v>
      </c>
      <c r="AB69" s="781" t="s">
        <v>203</v>
      </c>
      <c r="AC69" s="781" t="s">
        <v>203</v>
      </c>
      <c r="AD69" s="787" t="s">
        <v>203</v>
      </c>
      <c r="AE69" s="788" t="s">
        <v>203</v>
      </c>
      <c r="AF69" s="2040">
        <f>SUM(AF7:AF68)</f>
        <v>3004.5499999999997</v>
      </c>
      <c r="AG69" s="789">
        <f>SUM(AG7:AG68)</f>
        <v>17994829</v>
      </c>
      <c r="AH69" s="789" t="s">
        <v>203</v>
      </c>
      <c r="AI69" s="789">
        <f>SUM(AI7:AI68)</f>
        <v>231</v>
      </c>
      <c r="AJ69" s="2041">
        <f>SUM(AJ7:AJ68)</f>
        <v>138</v>
      </c>
    </row>
    <row r="70" spans="1:39" ht="15.75" customHeight="1">
      <c r="A70" s="653" t="s">
        <v>204</v>
      </c>
      <c r="B70" s="609">
        <f t="shared" ref="B70:Z70" si="0">AVERAGE(B7:B68)</f>
        <v>360612</v>
      </c>
      <c r="C70" s="975">
        <f t="shared" si="0"/>
        <v>7505.6129032258068</v>
      </c>
      <c r="D70" s="1048">
        <f t="shared" si="0"/>
        <v>-0.59619812073165745</v>
      </c>
      <c r="E70" s="1048">
        <f t="shared" si="0"/>
        <v>11.798648229233638</v>
      </c>
      <c r="F70" s="1048">
        <f t="shared" si="0"/>
        <v>58.964625171605675</v>
      </c>
      <c r="G70" s="991">
        <f t="shared" si="0"/>
        <v>29.241487076456337</v>
      </c>
      <c r="H70" s="890">
        <f t="shared" si="0"/>
        <v>175390.17741935485</v>
      </c>
      <c r="I70" s="899">
        <f t="shared" si="0"/>
        <v>0.48988245190229185</v>
      </c>
      <c r="J70" s="896">
        <f t="shared" si="0"/>
        <v>-2266.0645161290322</v>
      </c>
      <c r="K70" s="890">
        <f t="shared" si="0"/>
        <v>2262.016129032258</v>
      </c>
      <c r="L70" s="890">
        <f t="shared" si="0"/>
        <v>4527.677419354839</v>
      </c>
      <c r="M70" s="2042">
        <f t="shared" si="0"/>
        <v>1.3180645161290323</v>
      </c>
      <c r="N70" s="890">
        <f t="shared" si="0"/>
        <v>364.85483870967744</v>
      </c>
      <c r="O70" s="890">
        <f t="shared" si="0"/>
        <v>13556.064516129032</v>
      </c>
      <c r="P70" s="890">
        <f t="shared" si="0"/>
        <v>13191.209677419354</v>
      </c>
      <c r="Q70" s="896">
        <f t="shared" si="0"/>
        <v>366946.25806451612</v>
      </c>
      <c r="R70" s="1048">
        <f t="shared" si="0"/>
        <v>99.209258738389096</v>
      </c>
      <c r="S70" s="997">
        <f t="shared" si="0"/>
        <v>65.583492356163418</v>
      </c>
      <c r="T70" s="2043">
        <f t="shared" si="0"/>
        <v>403.48322580645134</v>
      </c>
      <c r="U70" s="1048">
        <f t="shared" si="0"/>
        <v>57.003426229508193</v>
      </c>
      <c r="V70" s="517">
        <f t="shared" si="0"/>
        <v>87.339756192837072</v>
      </c>
      <c r="W70" s="991">
        <f t="shared" si="0"/>
        <v>5891.1686256625926</v>
      </c>
      <c r="X70" s="1048">
        <f t="shared" si="0"/>
        <v>141.2712033898305</v>
      </c>
      <c r="Y70" s="1048">
        <f t="shared" si="0"/>
        <v>54.944583333333334</v>
      </c>
      <c r="Z70" s="997">
        <f t="shared" si="0"/>
        <v>261.07630232558137</v>
      </c>
      <c r="AA70" s="446" t="s">
        <v>203</v>
      </c>
      <c r="AB70" s="991" t="s">
        <v>203</v>
      </c>
      <c r="AC70" s="991" t="s">
        <v>203</v>
      </c>
      <c r="AD70" s="997" t="s">
        <v>203</v>
      </c>
      <c r="AE70" s="609">
        <f t="shared" ref="AE70:AJ70" si="1">AVERAGE(AE7:AE68)</f>
        <v>2505.8225074867382</v>
      </c>
      <c r="AF70" s="1052">
        <f t="shared" si="1"/>
        <v>48.460483870967735</v>
      </c>
      <c r="AG70" s="975">
        <f t="shared" si="1"/>
        <v>290239.17741935485</v>
      </c>
      <c r="AH70" s="975">
        <f t="shared" si="1"/>
        <v>6180.7682789524752</v>
      </c>
      <c r="AI70" s="975">
        <f t="shared" si="1"/>
        <v>3.7868852459016393</v>
      </c>
      <c r="AJ70" s="754">
        <f t="shared" si="1"/>
        <v>3</v>
      </c>
    </row>
    <row r="71" spans="1:39" s="28" customFormat="1" ht="14.25" customHeight="1">
      <c r="A71" s="790" t="s">
        <v>205</v>
      </c>
      <c r="B71" s="2133"/>
      <c r="C71" s="2133"/>
      <c r="D71" s="2133"/>
      <c r="E71" s="2133"/>
      <c r="F71" s="2133"/>
      <c r="G71" s="2133"/>
      <c r="H71" s="2133"/>
      <c r="I71" s="2133"/>
      <c r="J71" s="2374" t="s">
        <v>758</v>
      </c>
      <c r="K71" s="2374"/>
      <c r="L71" s="2374"/>
      <c r="M71" s="2374"/>
      <c r="N71" s="2374"/>
      <c r="O71" s="2374"/>
      <c r="P71" s="2374"/>
      <c r="Q71" s="2374"/>
      <c r="R71" s="792"/>
      <c r="S71" s="790"/>
      <c r="T71" s="791"/>
      <c r="U71" s="793"/>
      <c r="V71" s="793"/>
      <c r="W71" s="793"/>
      <c r="X71" s="793"/>
      <c r="Y71" s="793"/>
      <c r="Z71" s="793"/>
      <c r="AA71" s="793"/>
      <c r="AB71" s="793"/>
      <c r="AC71" s="793"/>
      <c r="AD71" s="793"/>
      <c r="AE71" s="794"/>
      <c r="AF71" s="795"/>
      <c r="AG71" s="795"/>
      <c r="AH71" s="795"/>
      <c r="AI71" s="795"/>
      <c r="AJ71" s="795"/>
      <c r="AK71" s="331"/>
      <c r="AL71" s="331"/>
      <c r="AM71" s="334"/>
    </row>
    <row r="72" spans="1:39" s="28" customFormat="1" ht="13.2" hidden="1" customHeight="1">
      <c r="A72" s="367"/>
      <c r="B72" s="2366"/>
      <c r="C72" s="2366"/>
      <c r="D72" s="2366"/>
      <c r="E72" s="2366"/>
      <c r="F72" s="2366"/>
      <c r="G72" s="2366"/>
      <c r="H72" s="2366"/>
      <c r="I72" s="2366"/>
      <c r="J72" s="2366"/>
      <c r="K72" s="2366"/>
      <c r="L72" s="2366"/>
      <c r="M72" s="2366"/>
      <c r="N72" s="335"/>
      <c r="T72" s="335"/>
      <c r="U72" s="316"/>
      <c r="V72" s="316"/>
      <c r="W72" s="316"/>
      <c r="X72" s="316"/>
      <c r="Y72" s="316"/>
      <c r="Z72" s="316"/>
      <c r="AA72" s="316"/>
      <c r="AB72" s="316"/>
      <c r="AC72" s="316"/>
      <c r="AD72" s="316"/>
      <c r="AF72" s="331"/>
      <c r="AG72" s="331"/>
      <c r="AH72" s="331"/>
      <c r="AI72" s="331"/>
      <c r="AJ72" s="331"/>
      <c r="AK72" s="331"/>
      <c r="AL72" s="331"/>
      <c r="AM72" s="331"/>
    </row>
    <row r="73" spans="1:39" s="28" customFormat="1" ht="14.25" hidden="1" customHeight="1">
      <c r="B73" s="2366"/>
      <c r="C73" s="2366"/>
      <c r="D73" s="2366"/>
      <c r="E73" s="2366"/>
      <c r="F73" s="2366"/>
      <c r="G73" s="2366"/>
      <c r="H73" s="2366"/>
      <c r="I73" s="2366"/>
      <c r="J73" s="2366"/>
      <c r="K73" s="2366"/>
      <c r="L73" s="2366"/>
      <c r="M73" s="334"/>
      <c r="N73" s="335"/>
      <c r="S73" s="335"/>
      <c r="T73" s="335"/>
      <c r="AF73" s="317"/>
      <c r="AJ73" s="54"/>
    </row>
    <row r="74" spans="1:39" s="28" customFormat="1" ht="14.55" customHeight="1">
      <c r="B74" s="2366"/>
      <c r="C74" s="2366"/>
      <c r="D74" s="2366"/>
      <c r="E74" s="2366"/>
      <c r="F74" s="2366"/>
      <c r="G74" s="2366"/>
      <c r="H74" s="2366"/>
      <c r="I74" s="2366"/>
      <c r="J74" s="2366"/>
      <c r="K74" s="2366"/>
      <c r="L74" s="2366"/>
      <c r="M74" s="2366"/>
      <c r="S74" s="54"/>
      <c r="AE74" s="361"/>
      <c r="AF74" s="317"/>
      <c r="AJ74" s="54"/>
    </row>
    <row r="75" spans="1:39" s="28" customFormat="1" ht="14.55" customHeight="1">
      <c r="A75" s="347"/>
      <c r="B75" s="2365"/>
      <c r="C75" s="2365"/>
      <c r="D75" s="2365"/>
      <c r="E75" s="2365"/>
      <c r="F75" s="2365"/>
      <c r="G75" s="2365"/>
      <c r="H75" s="2365"/>
      <c r="I75" s="2365"/>
      <c r="J75" s="2365"/>
      <c r="K75" s="2365"/>
      <c r="L75" s="2365"/>
      <c r="M75" s="334"/>
      <c r="S75" s="54"/>
      <c r="AE75" s="54"/>
      <c r="AF75" s="317"/>
      <c r="AJ75" s="54"/>
    </row>
    <row r="76" spans="1:39" ht="13.95" customHeight="1">
      <c r="B76" s="2353"/>
      <c r="C76" s="2353"/>
      <c r="D76" s="2353"/>
      <c r="E76" s="2353"/>
      <c r="F76" s="2353"/>
      <c r="G76" s="2353"/>
      <c r="J76"/>
      <c r="K76"/>
      <c r="L76"/>
      <c r="M76"/>
    </row>
  </sheetData>
  <autoFilter ref="A6:CH71" xr:uid="{00000000-0009-0000-0000-000002000000}"/>
  <customSheetViews>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 right="0" top="0" bottom="0" header="0" footer="0"/>
      <pageSetup paperSize="8" firstPageNumber="4" orientation="portrait" r:id="rId1"/>
      <headerFooter alignWithMargins="0">
        <oddHeader>&amp;L&amp;16 １　市　勢</oddHeader>
      </headerFooter>
    </customSheetView>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 right="0" top="0" bottom="0" header="0" footer="0"/>
      <pageSetup paperSize="9" scale="80" firstPageNumber="4" orientation="portrait" useFirstPageNumber="1" r:id="rId2"/>
      <headerFooter alignWithMargins="0"/>
    </customSheetView>
  </customSheetViews>
  <mergeCells count="36">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 ref="F2:L2"/>
    <mergeCell ref="N3:P3"/>
    <mergeCell ref="W4:W5"/>
    <mergeCell ref="U3:X3"/>
    <mergeCell ref="S3:S5"/>
    <mergeCell ref="M4:M5"/>
    <mergeCell ref="B76:G76"/>
    <mergeCell ref="Q3:Q5"/>
    <mergeCell ref="R3:R5"/>
    <mergeCell ref="T3:T5"/>
    <mergeCell ref="J3:M3"/>
    <mergeCell ref="B75:L75"/>
    <mergeCell ref="B73:L73"/>
    <mergeCell ref="B74:M74"/>
    <mergeCell ref="B3:B5"/>
    <mergeCell ref="B72:M72"/>
    <mergeCell ref="K4:K5"/>
    <mergeCell ref="L4:L5"/>
    <mergeCell ref="O4:O5"/>
    <mergeCell ref="P4:P5"/>
    <mergeCell ref="J71:Q71"/>
  </mergeCells>
  <phoneticPr fontId="2"/>
  <conditionalFormatting sqref="B42:AJ42">
    <cfRule type="containsBlanks" dxfId="2" priority="4">
      <formula>LEN(TRIM(B42))=0</formula>
    </cfRule>
  </conditionalFormatting>
  <conditionalFormatting sqref="Y46">
    <cfRule type="containsBlanks" dxfId="1" priority="3">
      <formula>LEN(TRIM(Y46))=0</formula>
    </cfRule>
  </conditionalFormatting>
  <conditionalFormatting sqref="AB44">
    <cfRule type="containsBlanks" dxfId="0" priority="1">
      <formula>LEN(TRIM(AB44))=0</formula>
    </cfRule>
  </conditionalFormatting>
  <dataValidations count="2">
    <dataValidation imeMode="disabled" allowBlank="1" showInputMessage="1" showErrorMessage="1" sqref="AB41:AD41 B44:Z53 Y13 AE41:AJ42 Z57 AC42 AA42 U60:X68 M57:X57 AB7:AJ13 Y19:Y42 Y43:Z43 V43:W43 B43:S43 B54:L57 AB15:AJ40 M54:Z56 B58:T68 Y58:Z68 U58:X58 B7:X13 Z7:Z13 Y7:Y11 B15:X42 Z15:Z42 Y15:Y17 AB43:AJ68" xr:uid="{00000000-0002-0000-0200-000000000000}"/>
    <dataValidation allowBlank="1" showInputMessage="1" showErrorMessage="1" sqref="K14:M14 Y18 B14:I14 Y12 O14:AJ14" xr:uid="{00000000-0002-0000-0200-000001000000}"/>
  </dataValidations>
  <pageMargins left="0.74803149606299213" right="0.23622047244094491" top="0.98425196850393704" bottom="0.39370078740157483" header="0.59055118110236227" footer="0.31496062992125984"/>
  <pageSetup paperSize="9" scale="71" firstPageNumber="4" orientation="portrait" r:id="rId3"/>
  <headerFooter alignWithMargins="0">
    <oddHeader>&amp;L&amp;16 １　市　勢</oddHeader>
  </headerFooter>
  <colBreaks count="4" manualBreakCount="4">
    <brk id="9" min="2" max="74" man="1"/>
    <brk id="19" min="2" max="74" man="1"/>
    <brk id="26" min="2" max="74" man="1"/>
    <brk id="30" min="2" max="74"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H80"/>
  <sheetViews>
    <sheetView showGridLines="0" view="pageBreakPreview" zoomScaleNormal="90" zoomScaleSheetLayoutView="100" workbookViewId="0">
      <pane xSplit="1" ySplit="6" topLeftCell="B27" activePane="bottomRight" state="frozen"/>
      <selection activeCell="H59" sqref="H59"/>
      <selection pane="topRight" activeCell="H59" sqref="H59"/>
      <selection pane="bottomLeft" activeCell="H59" sqref="H59"/>
      <selection pane="bottomRight" activeCell="A3" sqref="A3:XFD6"/>
    </sheetView>
  </sheetViews>
  <sheetFormatPr defaultColWidth="8.77734375" defaultRowHeight="13.2"/>
  <cols>
    <col min="1" max="1" width="12.44140625" customWidth="1"/>
    <col min="2" max="2" width="9.44140625" customWidth="1"/>
    <col min="3" max="3" width="11" customWidth="1"/>
    <col min="4" max="4" width="9.21875" customWidth="1"/>
    <col min="5" max="5" width="10.44140625" customWidth="1"/>
    <col min="6" max="6" width="11.5546875" customWidth="1"/>
    <col min="7" max="7" width="11.21875" customWidth="1"/>
    <col min="8" max="8" width="14.5546875" customWidth="1"/>
    <col min="9" max="9" width="13" customWidth="1"/>
    <col min="10" max="10" width="10.21875" customWidth="1"/>
    <col min="11" max="11" width="13" customWidth="1"/>
  </cols>
  <sheetData>
    <row r="1" spans="1:31" ht="19.2">
      <c r="A1" s="1" t="s">
        <v>206</v>
      </c>
    </row>
    <row r="2" spans="1:31" ht="18.75" customHeight="1">
      <c r="B2" s="1"/>
      <c r="J2" s="1"/>
    </row>
    <row r="3" spans="1:31" ht="17.25" customHeight="1">
      <c r="A3" s="32" t="s">
        <v>83</v>
      </c>
      <c r="B3" s="20" t="s">
        <v>207</v>
      </c>
      <c r="C3" s="10"/>
      <c r="D3" s="2377" t="s">
        <v>208</v>
      </c>
      <c r="E3" s="2417"/>
      <c r="F3" s="2417"/>
      <c r="G3" s="2418"/>
      <c r="H3" s="2413" t="s">
        <v>209</v>
      </c>
      <c r="I3" s="2411" t="s">
        <v>210</v>
      </c>
      <c r="J3" s="2254" t="s">
        <v>211</v>
      </c>
      <c r="K3" s="2255"/>
    </row>
    <row r="4" spans="1:31" ht="17.25" customHeight="1">
      <c r="A4" s="2256"/>
      <c r="B4" s="11"/>
      <c r="C4" s="2407" t="s">
        <v>212</v>
      </c>
      <c r="D4" s="2409"/>
      <c r="E4" s="2410"/>
      <c r="F4" s="2419" t="s">
        <v>213</v>
      </c>
      <c r="G4" s="2407" t="s">
        <v>214</v>
      </c>
      <c r="H4" s="2414"/>
      <c r="I4" s="2412"/>
      <c r="J4" s="2257"/>
      <c r="K4" s="2405" t="s">
        <v>215</v>
      </c>
    </row>
    <row r="5" spans="1:31" ht="17.25" customHeight="1">
      <c r="A5" s="2256"/>
      <c r="B5" s="11"/>
      <c r="C5" s="2408"/>
      <c r="D5" s="332" t="s">
        <v>216</v>
      </c>
      <c r="E5" s="2258" t="s">
        <v>217</v>
      </c>
      <c r="F5" s="2420"/>
      <c r="G5" s="2408"/>
      <c r="H5" s="2415"/>
      <c r="I5" s="2412"/>
      <c r="J5" s="2257"/>
      <c r="K5" s="2406"/>
    </row>
    <row r="6" spans="1:31" ht="17.25" customHeight="1">
      <c r="A6" s="41" t="s">
        <v>127</v>
      </c>
      <c r="B6" s="43" t="s">
        <v>128</v>
      </c>
      <c r="C6" s="37" t="s">
        <v>130</v>
      </c>
      <c r="D6" s="37" t="s">
        <v>128</v>
      </c>
      <c r="E6" s="47" t="s">
        <v>128</v>
      </c>
      <c r="F6" s="47" t="s">
        <v>218</v>
      </c>
      <c r="G6" s="37" t="s">
        <v>219</v>
      </c>
      <c r="H6" s="47"/>
      <c r="I6" s="47" t="s">
        <v>130</v>
      </c>
      <c r="J6" s="211" t="s">
        <v>130</v>
      </c>
      <c r="K6" s="2260" t="s">
        <v>130</v>
      </c>
    </row>
    <row r="7" spans="1:31" s="322" customFormat="1" ht="15.75" customHeight="1">
      <c r="A7" s="590" t="s">
        <v>140</v>
      </c>
      <c r="B7" s="479">
        <v>3341</v>
      </c>
      <c r="C7" s="428">
        <v>-0.2</v>
      </c>
      <c r="D7" s="1426">
        <v>1267</v>
      </c>
      <c r="E7" s="1425">
        <v>5.2</v>
      </c>
      <c r="F7" s="1425">
        <v>43.7</v>
      </c>
      <c r="G7" s="1426">
        <v>316200</v>
      </c>
      <c r="H7" s="1425">
        <v>97.3</v>
      </c>
      <c r="I7" s="1417">
        <v>26.3</v>
      </c>
      <c r="J7" s="1417">
        <v>22.1</v>
      </c>
      <c r="K7" s="728">
        <v>16.8</v>
      </c>
    </row>
    <row r="8" spans="1:31" s="1275" customFormat="1" ht="15.75" customHeight="1">
      <c r="A8" s="1276" t="s">
        <v>141</v>
      </c>
      <c r="B8" s="768">
        <v>3015</v>
      </c>
      <c r="C8" s="770">
        <v>0.4</v>
      </c>
      <c r="D8" s="1277">
        <v>1551</v>
      </c>
      <c r="E8" s="1272">
        <f>ROUNDDOWN((D8/322527)*1000,2)</f>
        <v>4.8</v>
      </c>
      <c r="F8" s="1272">
        <v>43.7</v>
      </c>
      <c r="G8" s="1277">
        <v>327948</v>
      </c>
      <c r="H8" s="1272">
        <v>98.8</v>
      </c>
      <c r="I8" s="1268">
        <v>28.6</v>
      </c>
      <c r="J8" s="1278">
        <v>13.3</v>
      </c>
      <c r="K8" s="1279">
        <v>12.9</v>
      </c>
    </row>
    <row r="9" spans="1:31" s="322" customFormat="1" ht="15.75" customHeight="1">
      <c r="A9" s="590" t="s">
        <v>142</v>
      </c>
      <c r="B9" s="760">
        <v>2476</v>
      </c>
      <c r="C9" s="764">
        <v>1.0044624746450303E-2</v>
      </c>
      <c r="D9" s="762">
        <v>1203</v>
      </c>
      <c r="E9" s="691">
        <v>4.5</v>
      </c>
      <c r="F9" s="691">
        <v>42.4</v>
      </c>
      <c r="G9" s="762">
        <v>315200</v>
      </c>
      <c r="H9" s="691">
        <v>96.3</v>
      </c>
      <c r="I9" s="1063">
        <v>27.9</v>
      </c>
      <c r="J9" s="1063">
        <v>16.5</v>
      </c>
      <c r="K9" s="1064">
        <v>16.5</v>
      </c>
    </row>
    <row r="10" spans="1:31" s="322" customFormat="1" ht="15.75" customHeight="1">
      <c r="A10" s="603" t="s">
        <v>143</v>
      </c>
      <c r="B10" s="740">
        <v>2500</v>
      </c>
      <c r="C10" s="745">
        <v>0.7</v>
      </c>
      <c r="D10" s="1333">
        <v>1044</v>
      </c>
      <c r="E10" s="1331">
        <v>4.8</v>
      </c>
      <c r="F10" s="1400">
        <v>40.1</v>
      </c>
      <c r="G10" s="1333">
        <v>304100</v>
      </c>
      <c r="H10" s="1331">
        <v>97.5</v>
      </c>
      <c r="I10" s="1332">
        <v>27.9</v>
      </c>
      <c r="J10" s="1332">
        <v>21.3</v>
      </c>
      <c r="K10" s="1334">
        <v>14</v>
      </c>
      <c r="L10" s="286"/>
      <c r="M10" s="286"/>
      <c r="N10" s="286"/>
      <c r="O10" s="286"/>
      <c r="P10" s="286"/>
      <c r="S10" s="286"/>
      <c r="T10" s="286"/>
      <c r="U10" s="286"/>
      <c r="V10" s="286"/>
      <c r="W10" s="286"/>
      <c r="X10" s="286"/>
      <c r="Y10" s="286"/>
      <c r="Z10" s="286"/>
      <c r="AA10" s="286"/>
      <c r="AB10" s="286"/>
      <c r="AC10" s="286"/>
      <c r="AD10" s="286"/>
      <c r="AE10" s="286"/>
    </row>
    <row r="11" spans="1:31" s="322" customFormat="1" ht="15.75" customHeight="1">
      <c r="A11" s="590" t="s">
        <v>144</v>
      </c>
      <c r="B11" s="479">
        <v>2249</v>
      </c>
      <c r="C11" s="533">
        <v>1.004</v>
      </c>
      <c r="D11" s="1426">
        <v>1206</v>
      </c>
      <c r="E11" s="1425">
        <v>4.3</v>
      </c>
      <c r="F11" s="1425">
        <v>40.700000000000003</v>
      </c>
      <c r="G11" s="1426">
        <v>303500</v>
      </c>
      <c r="H11" s="1425">
        <v>98.4</v>
      </c>
      <c r="I11" s="1417">
        <v>29.3</v>
      </c>
      <c r="J11" s="1417">
        <v>17.8</v>
      </c>
      <c r="K11" s="1421">
        <v>17.2</v>
      </c>
      <c r="L11"/>
      <c r="M11"/>
      <c r="N11"/>
      <c r="O11"/>
      <c r="P11"/>
      <c r="S11"/>
      <c r="T11"/>
      <c r="U11"/>
      <c r="V11"/>
      <c r="W11"/>
      <c r="X11"/>
      <c r="Y11"/>
      <c r="Z11"/>
      <c r="AA11"/>
      <c r="AB11"/>
      <c r="AC11"/>
      <c r="AD11"/>
      <c r="AE11"/>
    </row>
    <row r="12" spans="1:31" s="322" customFormat="1" ht="15.75" customHeight="1">
      <c r="A12" s="603" t="s">
        <v>145</v>
      </c>
      <c r="B12" s="460">
        <v>2643</v>
      </c>
      <c r="C12" s="1376">
        <v>1.4</v>
      </c>
      <c r="D12" s="1377">
        <v>1470</v>
      </c>
      <c r="E12" s="1506">
        <v>4.9231882164997129</v>
      </c>
      <c r="F12" s="1400">
        <v>42.5</v>
      </c>
      <c r="G12" s="1377">
        <v>310000</v>
      </c>
      <c r="H12" s="1376">
        <v>98</v>
      </c>
      <c r="I12" s="1507">
        <v>24.3</v>
      </c>
      <c r="J12" s="1507">
        <v>18.2</v>
      </c>
      <c r="K12" s="1399">
        <v>17.899999999999999</v>
      </c>
    </row>
    <row r="13" spans="1:31" s="322" customFormat="1" ht="15.75" customHeight="1">
      <c r="A13" s="613" t="s">
        <v>146</v>
      </c>
      <c r="B13" s="760">
        <v>2514</v>
      </c>
      <c r="C13" s="764">
        <v>1.4</v>
      </c>
      <c r="D13" s="1519">
        <v>975</v>
      </c>
      <c r="E13" s="1520">
        <v>4.0999999999999996</v>
      </c>
      <c r="F13" s="1521">
        <v>40.5</v>
      </c>
      <c r="G13" s="1519">
        <v>315019</v>
      </c>
      <c r="H13" s="1521">
        <v>100.3</v>
      </c>
      <c r="I13" s="1522">
        <v>27.5</v>
      </c>
      <c r="J13" s="1522">
        <v>18.7</v>
      </c>
      <c r="K13" s="1523">
        <v>31.7</v>
      </c>
    </row>
    <row r="14" spans="1:31" s="322" customFormat="1" ht="15.75" customHeight="1">
      <c r="A14" s="603" t="s">
        <v>147</v>
      </c>
      <c r="B14" s="2044">
        <v>2189</v>
      </c>
      <c r="C14" s="1376">
        <v>0.6</v>
      </c>
      <c r="D14" s="1541">
        <v>1216</v>
      </c>
      <c r="E14" s="1533">
        <v>4.5</v>
      </c>
      <c r="F14" s="1533">
        <v>40.299999999999997</v>
      </c>
      <c r="G14" s="1541">
        <v>317658</v>
      </c>
      <c r="H14" s="1533">
        <v>100.9</v>
      </c>
      <c r="I14" s="1575">
        <v>38.200000000000003</v>
      </c>
      <c r="J14" s="1576">
        <v>10.3</v>
      </c>
      <c r="K14" s="1577">
        <v>9.1999999999999993</v>
      </c>
      <c r="M14" s="431"/>
    </row>
    <row r="15" spans="1:31" s="322" customFormat="1" ht="15.75" customHeight="1">
      <c r="A15" s="613" t="s">
        <v>148</v>
      </c>
      <c r="B15" s="448">
        <v>2050</v>
      </c>
      <c r="C15" s="428">
        <v>0</v>
      </c>
      <c r="D15" s="1434">
        <v>1261</v>
      </c>
      <c r="E15" s="1455">
        <v>4</v>
      </c>
      <c r="F15" s="1455">
        <v>44.2</v>
      </c>
      <c r="G15" s="1434">
        <v>339320</v>
      </c>
      <c r="H15" s="1455">
        <v>101</v>
      </c>
      <c r="I15" s="1517">
        <v>33</v>
      </c>
      <c r="J15" s="1517">
        <v>14.4</v>
      </c>
      <c r="K15" s="1402">
        <v>14</v>
      </c>
    </row>
    <row r="16" spans="1:31" s="322" customFormat="1" ht="15.75" customHeight="1">
      <c r="A16" s="603" t="s">
        <v>149</v>
      </c>
      <c r="B16" s="460">
        <v>3750</v>
      </c>
      <c r="C16" s="517">
        <v>-0.2</v>
      </c>
      <c r="D16" s="461">
        <v>1517</v>
      </c>
      <c r="E16" s="515">
        <v>4.9000000000000004</v>
      </c>
      <c r="F16" s="515">
        <v>42.4</v>
      </c>
      <c r="G16" s="461">
        <v>325900</v>
      </c>
      <c r="H16" s="515">
        <v>100</v>
      </c>
      <c r="I16" s="991">
        <v>29.9</v>
      </c>
      <c r="J16" s="991">
        <v>9.1999999999999993</v>
      </c>
      <c r="K16" s="997">
        <v>6.9</v>
      </c>
    </row>
    <row r="17" spans="1:28" s="1275" customFormat="1" ht="15.75" customHeight="1">
      <c r="A17" s="1614" t="s">
        <v>713</v>
      </c>
      <c r="B17" s="1592">
        <v>2063</v>
      </c>
      <c r="C17" s="1601">
        <v>0.05</v>
      </c>
      <c r="D17" s="1596">
        <v>1307</v>
      </c>
      <c r="E17" s="1594">
        <v>4.8780000000000001</v>
      </c>
      <c r="F17" s="1594">
        <v>40.299999999999997</v>
      </c>
      <c r="G17" s="1596">
        <v>307800</v>
      </c>
      <c r="H17" s="1595">
        <v>99</v>
      </c>
      <c r="I17" s="1595">
        <v>34.799999999999997</v>
      </c>
      <c r="J17" s="1595">
        <v>17.309999999999999</v>
      </c>
      <c r="K17" s="1597">
        <v>12.5</v>
      </c>
    </row>
    <row r="18" spans="1:28" s="322" customFormat="1" ht="16.05" customHeight="1">
      <c r="A18" s="603" t="s">
        <v>151</v>
      </c>
      <c r="B18" s="460">
        <v>3292</v>
      </c>
      <c r="C18" s="517">
        <v>-0.36</v>
      </c>
      <c r="D18" s="1377">
        <v>1990</v>
      </c>
      <c r="E18" s="1376">
        <v>3.85</v>
      </c>
      <c r="F18" s="1376">
        <v>41.9</v>
      </c>
      <c r="G18" s="1377">
        <v>324108</v>
      </c>
      <c r="H18" s="1376">
        <v>101.7</v>
      </c>
      <c r="I18" s="1507">
        <v>27.9</v>
      </c>
      <c r="J18" s="1507">
        <v>13</v>
      </c>
      <c r="K18" s="1399">
        <v>14.3</v>
      </c>
      <c r="AB18" s="322">
        <v>4672</v>
      </c>
    </row>
    <row r="19" spans="1:28" s="322" customFormat="1" ht="15.75" customHeight="1">
      <c r="A19" s="613" t="s">
        <v>152</v>
      </c>
      <c r="B19" s="448">
        <v>2575</v>
      </c>
      <c r="C19" s="428">
        <v>0</v>
      </c>
      <c r="D19" s="429">
        <v>1342</v>
      </c>
      <c r="E19" s="430">
        <v>4.0999999999999996</v>
      </c>
      <c r="F19" s="430">
        <v>42.9</v>
      </c>
      <c r="G19" s="429">
        <v>328200</v>
      </c>
      <c r="H19" s="430">
        <v>99.1</v>
      </c>
      <c r="I19" s="984">
        <v>23.3</v>
      </c>
      <c r="J19" s="984">
        <v>14.7</v>
      </c>
      <c r="K19" s="995">
        <v>12.8</v>
      </c>
    </row>
    <row r="20" spans="1:28" s="322" customFormat="1" ht="15.75" customHeight="1">
      <c r="A20" s="603" t="s">
        <v>153</v>
      </c>
      <c r="B20" s="460">
        <v>2368</v>
      </c>
      <c r="C20" s="517">
        <v>0.2</v>
      </c>
      <c r="D20" s="461">
        <v>1480</v>
      </c>
      <c r="E20" s="515">
        <v>4</v>
      </c>
      <c r="F20" s="515">
        <v>43.1</v>
      </c>
      <c r="G20" s="461">
        <v>332933</v>
      </c>
      <c r="H20" s="515">
        <v>99.7</v>
      </c>
      <c r="I20" s="991">
        <v>27.8</v>
      </c>
      <c r="J20" s="991">
        <v>11.9</v>
      </c>
      <c r="K20" s="997">
        <v>11.5</v>
      </c>
    </row>
    <row r="21" spans="1:28" s="322" customFormat="1" ht="15.75" customHeight="1">
      <c r="A21" s="613" t="s">
        <v>154</v>
      </c>
      <c r="B21" s="448">
        <v>2367</v>
      </c>
      <c r="C21" s="428">
        <v>1.4</v>
      </c>
      <c r="D21" s="1434">
        <v>1366</v>
      </c>
      <c r="E21" s="1455">
        <v>3.9</v>
      </c>
      <c r="F21" s="1455">
        <v>42</v>
      </c>
      <c r="G21" s="1434">
        <v>321489</v>
      </c>
      <c r="H21" s="1517">
        <v>101.4</v>
      </c>
      <c r="I21" s="1517">
        <v>30.1</v>
      </c>
      <c r="J21" s="1517">
        <v>13.3</v>
      </c>
      <c r="K21" s="1402">
        <v>12.8</v>
      </c>
    </row>
    <row r="22" spans="1:28" s="322" customFormat="1" ht="15.75" customHeight="1">
      <c r="A22" s="603" t="s">
        <v>220</v>
      </c>
      <c r="B22" s="460">
        <v>4785</v>
      </c>
      <c r="C22" s="517">
        <v>2.0942408376963353E-3</v>
      </c>
      <c r="D22" s="1377">
        <v>1768</v>
      </c>
      <c r="E22" s="1376">
        <v>3.4202488687782804</v>
      </c>
      <c r="F22" s="1376">
        <v>40.25</v>
      </c>
      <c r="G22" s="1377">
        <v>316524</v>
      </c>
      <c r="H22" s="1376">
        <v>101.3</v>
      </c>
      <c r="I22" s="1507">
        <v>27.5</v>
      </c>
      <c r="J22" s="1507">
        <v>17.2</v>
      </c>
      <c r="K22" s="1399">
        <v>11.9</v>
      </c>
    </row>
    <row r="23" spans="1:28" s="322" customFormat="1" ht="15.75" customHeight="1">
      <c r="A23" s="613" t="s">
        <v>156</v>
      </c>
      <c r="B23" s="448">
        <v>2962</v>
      </c>
      <c r="C23" s="428">
        <v>1.4</v>
      </c>
      <c r="D23" s="429">
        <v>1097</v>
      </c>
      <c r="E23" s="430">
        <v>3.2</v>
      </c>
      <c r="F23" s="430">
        <v>39.6</v>
      </c>
      <c r="G23" s="429">
        <v>313634</v>
      </c>
      <c r="H23" s="430">
        <v>103.3</v>
      </c>
      <c r="I23" s="984">
        <v>33.5</v>
      </c>
      <c r="J23" s="984">
        <v>22.6</v>
      </c>
      <c r="K23" s="995">
        <v>16.899999999999999</v>
      </c>
    </row>
    <row r="24" spans="1:28" s="322" customFormat="1" ht="15.75" customHeight="1">
      <c r="A24" s="603" t="s">
        <v>157</v>
      </c>
      <c r="B24" s="460">
        <v>5039</v>
      </c>
      <c r="C24" s="517">
        <v>0.1</v>
      </c>
      <c r="D24" s="1699">
        <v>1991</v>
      </c>
      <c r="E24" s="1701">
        <v>3.1</v>
      </c>
      <c r="F24" s="1733">
        <v>40.299999999999997</v>
      </c>
      <c r="G24" s="1699">
        <v>304749</v>
      </c>
      <c r="H24" s="1701">
        <v>99.6</v>
      </c>
      <c r="I24" s="1730">
        <v>30.8</v>
      </c>
      <c r="J24" s="1730">
        <v>9.3000000000000007</v>
      </c>
      <c r="K24" s="1702">
        <v>12.2</v>
      </c>
    </row>
    <row r="25" spans="1:28" s="322" customFormat="1" ht="15.75" customHeight="1">
      <c r="A25" s="613" t="s">
        <v>158</v>
      </c>
      <c r="B25" s="479">
        <v>2861</v>
      </c>
      <c r="C25" s="428">
        <v>1.8</v>
      </c>
      <c r="D25" s="1777">
        <v>1318</v>
      </c>
      <c r="E25" s="1776">
        <v>3</v>
      </c>
      <c r="F25" s="1776">
        <v>39.200000000000003</v>
      </c>
      <c r="G25" s="1777">
        <v>301100</v>
      </c>
      <c r="H25" s="1776">
        <v>102</v>
      </c>
      <c r="I25" s="1760">
        <v>35.200000000000003</v>
      </c>
      <c r="J25" s="1792">
        <v>17.600000000000001</v>
      </c>
      <c r="K25" s="1795">
        <v>16</v>
      </c>
    </row>
    <row r="26" spans="1:28" s="322" customFormat="1" ht="15.75" customHeight="1">
      <c r="A26" s="603" t="s">
        <v>159</v>
      </c>
      <c r="B26" s="460">
        <v>2911</v>
      </c>
      <c r="C26" s="517">
        <v>-7.0000000000000007E-2</v>
      </c>
      <c r="D26" s="1377">
        <v>2040</v>
      </c>
      <c r="E26" s="1376">
        <v>3.6</v>
      </c>
      <c r="F26" s="1400">
        <v>43.28</v>
      </c>
      <c r="G26" s="1377">
        <v>317300</v>
      </c>
      <c r="H26" s="1376">
        <v>97.6</v>
      </c>
      <c r="I26" s="1507">
        <v>26.5</v>
      </c>
      <c r="J26" s="1507">
        <v>12.6</v>
      </c>
      <c r="K26" s="1399">
        <v>12.2</v>
      </c>
    </row>
    <row r="27" spans="1:28" s="322" customFormat="1" ht="15.75" customHeight="1">
      <c r="A27" s="613" t="s">
        <v>160</v>
      </c>
      <c r="B27" s="479">
        <v>3281</v>
      </c>
      <c r="C27" s="533">
        <v>4</v>
      </c>
      <c r="D27" s="1426">
        <v>1562</v>
      </c>
      <c r="E27" s="1425">
        <v>4.0999999999999996</v>
      </c>
      <c r="F27" s="1425">
        <v>43.2</v>
      </c>
      <c r="G27" s="1426">
        <v>319817</v>
      </c>
      <c r="H27" s="1425">
        <v>100.9</v>
      </c>
      <c r="I27" s="1417">
        <v>29.1</v>
      </c>
      <c r="J27" s="1851">
        <v>11.7</v>
      </c>
      <c r="K27" s="1421">
        <v>10.4</v>
      </c>
    </row>
    <row r="28" spans="1:28" s="322" customFormat="1" ht="15.75" customHeight="1">
      <c r="A28" s="603" t="s">
        <v>161</v>
      </c>
      <c r="B28" s="460">
        <v>4015</v>
      </c>
      <c r="C28" s="517">
        <v>-0.7</v>
      </c>
      <c r="D28" s="1377">
        <v>1476</v>
      </c>
      <c r="E28" s="1376">
        <v>3.6</v>
      </c>
      <c r="F28" s="1400">
        <v>41.7</v>
      </c>
      <c r="G28" s="1377">
        <v>327700</v>
      </c>
      <c r="H28" s="1376">
        <v>100.1</v>
      </c>
      <c r="I28" s="1507">
        <v>28.4</v>
      </c>
      <c r="J28" s="1507">
        <v>17.3</v>
      </c>
      <c r="K28" s="1399">
        <v>12.8</v>
      </c>
    </row>
    <row r="29" spans="1:28" s="322" customFormat="1" ht="15.75" customHeight="1">
      <c r="A29" s="613" t="s">
        <v>221</v>
      </c>
      <c r="B29" s="479">
        <v>3210</v>
      </c>
      <c r="C29" s="533">
        <f>3210/3188*100-100</f>
        <v>0.69008782936010959</v>
      </c>
      <c r="D29" s="1434">
        <v>1722</v>
      </c>
      <c r="E29" s="1455">
        <f>D29/466</f>
        <v>3.6952789699570814</v>
      </c>
      <c r="F29" s="1425">
        <v>41.6</v>
      </c>
      <c r="G29" s="1426">
        <v>320400</v>
      </c>
      <c r="H29" s="1425">
        <v>99.2</v>
      </c>
      <c r="I29" s="1417">
        <v>30.39</v>
      </c>
      <c r="J29" s="1417">
        <v>15.5</v>
      </c>
      <c r="K29" s="1421">
        <v>10.8</v>
      </c>
    </row>
    <row r="30" spans="1:28" s="322" customFormat="1" ht="15.75" customHeight="1">
      <c r="A30" s="603" t="s">
        <v>222</v>
      </c>
      <c r="B30" s="460">
        <v>2272</v>
      </c>
      <c r="C30" s="517">
        <v>-0.56799999999999995</v>
      </c>
      <c r="D30" s="1377">
        <v>1219</v>
      </c>
      <c r="E30" s="1376">
        <v>4.7</v>
      </c>
      <c r="F30" s="1376">
        <v>43.5</v>
      </c>
      <c r="G30" s="1377">
        <v>336100</v>
      </c>
      <c r="H30" s="1376">
        <v>99.5</v>
      </c>
      <c r="I30" s="1507">
        <v>34.799999999999997</v>
      </c>
      <c r="J30" s="1507">
        <v>20.8</v>
      </c>
      <c r="K30" s="1399">
        <v>16.7</v>
      </c>
    </row>
    <row r="31" spans="1:28" s="322" customFormat="1" ht="15.75" customHeight="1">
      <c r="A31" s="613" t="s">
        <v>223</v>
      </c>
      <c r="B31" s="479">
        <v>1760</v>
      </c>
      <c r="C31" s="533">
        <v>-0.1</v>
      </c>
      <c r="D31" s="523">
        <v>930</v>
      </c>
      <c r="E31" s="524">
        <v>5</v>
      </c>
      <c r="F31" s="524">
        <v>42.1</v>
      </c>
      <c r="G31" s="523">
        <v>306493</v>
      </c>
      <c r="H31" s="430">
        <v>97.7</v>
      </c>
      <c r="I31" s="1417">
        <v>24.9</v>
      </c>
      <c r="J31" s="1517">
        <v>9.1999999999999993</v>
      </c>
      <c r="K31" s="1402">
        <v>6.3</v>
      </c>
    </row>
    <row r="32" spans="1:28" s="322" customFormat="1" ht="15.75" customHeight="1">
      <c r="A32" s="603" t="s">
        <v>165</v>
      </c>
      <c r="B32" s="460">
        <v>2831</v>
      </c>
      <c r="C32" s="517">
        <v>0.3</v>
      </c>
      <c r="D32" s="461">
        <v>1577</v>
      </c>
      <c r="E32" s="515">
        <v>4.2969999999999997</v>
      </c>
      <c r="F32" s="515">
        <v>43.9</v>
      </c>
      <c r="G32" s="461">
        <v>336100</v>
      </c>
      <c r="H32" s="515">
        <v>100.2</v>
      </c>
      <c r="I32" s="1507">
        <v>38.5</v>
      </c>
      <c r="J32" s="1507">
        <v>10.4</v>
      </c>
      <c r="K32" s="1399">
        <v>8.5</v>
      </c>
    </row>
    <row r="33" spans="1:11" s="322" customFormat="1" ht="15.75" customHeight="1">
      <c r="A33" s="651" t="s">
        <v>166</v>
      </c>
      <c r="B33" s="479">
        <v>2117</v>
      </c>
      <c r="C33" s="533">
        <v>-0.1</v>
      </c>
      <c r="D33" s="1886">
        <v>1057</v>
      </c>
      <c r="E33" s="1893">
        <v>4.4800000000000004</v>
      </c>
      <c r="F33" s="1893">
        <v>42.5</v>
      </c>
      <c r="G33" s="1886">
        <v>318300</v>
      </c>
      <c r="H33" s="1893">
        <v>99.3</v>
      </c>
      <c r="I33" s="1899">
        <v>26.4</v>
      </c>
      <c r="J33" s="1899">
        <v>25.2</v>
      </c>
      <c r="K33" s="1898">
        <v>27.5</v>
      </c>
    </row>
    <row r="34" spans="1:11" s="322" customFormat="1" ht="15.75" customHeight="1">
      <c r="A34" s="603" t="s">
        <v>167</v>
      </c>
      <c r="B34" s="460">
        <v>4248</v>
      </c>
      <c r="C34" s="517">
        <v>1</v>
      </c>
      <c r="D34" s="461">
        <v>1541</v>
      </c>
      <c r="E34" s="515">
        <v>3.8</v>
      </c>
      <c r="F34" s="515">
        <v>41.2</v>
      </c>
      <c r="G34" s="461">
        <v>323000</v>
      </c>
      <c r="H34" s="515">
        <v>100</v>
      </c>
      <c r="I34" s="1507">
        <v>37.9</v>
      </c>
      <c r="J34" s="1507">
        <v>13.8</v>
      </c>
      <c r="K34" s="1952">
        <v>10.6</v>
      </c>
    </row>
    <row r="35" spans="1:11" s="322" customFormat="1" ht="15.75" customHeight="1">
      <c r="A35" s="613" t="s">
        <v>168</v>
      </c>
      <c r="B35" s="448">
        <v>3876</v>
      </c>
      <c r="C35" s="428">
        <v>1.3</v>
      </c>
      <c r="D35" s="429">
        <v>1307</v>
      </c>
      <c r="E35" s="430">
        <v>3.5324324324324325</v>
      </c>
      <c r="F35" s="430">
        <v>39.700000000000003</v>
      </c>
      <c r="G35" s="429">
        <v>323500</v>
      </c>
      <c r="H35" s="430">
        <v>96</v>
      </c>
      <c r="I35" s="984">
        <v>25.7</v>
      </c>
      <c r="J35" s="984">
        <v>12.4</v>
      </c>
      <c r="K35" s="995">
        <v>13.3</v>
      </c>
    </row>
    <row r="36" spans="1:11" s="322" customFormat="1" ht="15.75" customHeight="1" collapsed="1">
      <c r="A36" s="603" t="s">
        <v>169</v>
      </c>
      <c r="B36" s="460">
        <v>4047</v>
      </c>
      <c r="C36" s="517">
        <v>-0.4</v>
      </c>
      <c r="D36" s="461">
        <v>1159</v>
      </c>
      <c r="E36" s="515">
        <v>3</v>
      </c>
      <c r="F36" s="515">
        <v>40.299999999999997</v>
      </c>
      <c r="G36" s="461">
        <v>308000</v>
      </c>
      <c r="H36" s="515">
        <v>100.5</v>
      </c>
      <c r="I36" s="1507">
        <v>27.3</v>
      </c>
      <c r="J36" s="1507">
        <v>35.700000000000003</v>
      </c>
      <c r="K36" s="1952">
        <v>21.5</v>
      </c>
    </row>
    <row r="37" spans="1:11" s="322" customFormat="1" ht="15.75" customHeight="1">
      <c r="A37" s="613" t="s">
        <v>170</v>
      </c>
      <c r="B37" s="448">
        <v>4009</v>
      </c>
      <c r="C37" s="428">
        <v>1.2</v>
      </c>
      <c r="D37" s="429">
        <v>1167</v>
      </c>
      <c r="E37" s="430">
        <v>3.1</v>
      </c>
      <c r="F37" s="430">
        <v>41.7</v>
      </c>
      <c r="G37" s="429">
        <v>313800</v>
      </c>
      <c r="H37" s="430">
        <v>100.4</v>
      </c>
      <c r="I37" s="1517">
        <v>32.53</v>
      </c>
      <c r="J37" s="1517">
        <v>26.7</v>
      </c>
      <c r="K37" s="1960">
        <v>14.5</v>
      </c>
    </row>
    <row r="38" spans="1:11" s="322" customFormat="1" ht="15.75" customHeight="1">
      <c r="A38" s="603" t="s">
        <v>171</v>
      </c>
      <c r="B38" s="460">
        <v>3426</v>
      </c>
      <c r="C38" s="517">
        <v>0.03</v>
      </c>
      <c r="D38" s="461">
        <v>1497</v>
      </c>
      <c r="E38" s="515">
        <v>3.6</v>
      </c>
      <c r="F38" s="515">
        <v>42.2</v>
      </c>
      <c r="G38" s="461">
        <v>324200</v>
      </c>
      <c r="H38" s="515">
        <v>99.8</v>
      </c>
      <c r="I38" s="1507">
        <v>26.3</v>
      </c>
      <c r="J38" s="1507">
        <v>10</v>
      </c>
      <c r="K38" s="1399">
        <v>9.6</v>
      </c>
    </row>
    <row r="39" spans="1:11" s="322" customFormat="1" ht="15.75" customHeight="1">
      <c r="A39" s="613" t="s">
        <v>172</v>
      </c>
      <c r="B39" s="448">
        <v>2460</v>
      </c>
      <c r="C39" s="428">
        <v>1.44</v>
      </c>
      <c r="D39" s="429">
        <v>1155</v>
      </c>
      <c r="E39" s="430">
        <v>3.35</v>
      </c>
      <c r="F39" s="430">
        <v>41.9</v>
      </c>
      <c r="G39" s="429">
        <v>316300</v>
      </c>
      <c r="H39" s="430">
        <v>99.5</v>
      </c>
      <c r="I39" s="1517">
        <v>36.6</v>
      </c>
      <c r="J39" s="1517">
        <v>8.5</v>
      </c>
      <c r="K39" s="1402">
        <v>7.4</v>
      </c>
    </row>
    <row r="40" spans="1:11" s="322" customFormat="1" ht="15.75" customHeight="1">
      <c r="A40" s="603" t="s">
        <v>173</v>
      </c>
      <c r="B40" s="460">
        <v>3601</v>
      </c>
      <c r="C40" s="517">
        <v>1.2</v>
      </c>
      <c r="D40" s="461">
        <v>1136</v>
      </c>
      <c r="E40" s="515">
        <v>2.8</v>
      </c>
      <c r="F40" s="515">
        <v>43.4</v>
      </c>
      <c r="G40" s="461">
        <v>325900</v>
      </c>
      <c r="H40" s="515">
        <v>99.9</v>
      </c>
      <c r="I40" s="1507">
        <v>33.1</v>
      </c>
      <c r="J40" s="1507">
        <v>24.3</v>
      </c>
      <c r="K40" s="1399">
        <v>15.9</v>
      </c>
    </row>
    <row r="41" spans="1:11" s="322" customFormat="1" ht="15.75" customHeight="1">
      <c r="A41" s="613" t="s">
        <v>174</v>
      </c>
      <c r="B41" s="215">
        <v>2874</v>
      </c>
      <c r="C41" s="219">
        <f>2874/2888*100-100</f>
        <v>-0.4847645429362899</v>
      </c>
      <c r="D41" s="217">
        <v>1524</v>
      </c>
      <c r="E41" s="214">
        <f>D41/378781*1000</f>
        <v>4.0234330655444701</v>
      </c>
      <c r="F41" s="214">
        <v>41.7</v>
      </c>
      <c r="G41" s="217">
        <v>315100</v>
      </c>
      <c r="H41" s="214">
        <v>100</v>
      </c>
      <c r="I41" s="1470">
        <v>29</v>
      </c>
      <c r="J41" s="1470">
        <v>25.8</v>
      </c>
      <c r="K41" s="1471">
        <v>22</v>
      </c>
    </row>
    <row r="42" spans="1:11" s="322" customFormat="1" ht="15.75" customHeight="1">
      <c r="A42" s="603" t="s">
        <v>175</v>
      </c>
      <c r="B42" s="460">
        <v>2472</v>
      </c>
      <c r="C42" s="517">
        <v>0.6</v>
      </c>
      <c r="D42" s="461">
        <v>1170</v>
      </c>
      <c r="E42" s="515">
        <v>3.4</v>
      </c>
      <c r="F42" s="515">
        <v>41.8</v>
      </c>
      <c r="G42" s="461">
        <v>307952</v>
      </c>
      <c r="H42" s="515">
        <v>97.3</v>
      </c>
      <c r="I42" s="1507">
        <v>29.3</v>
      </c>
      <c r="J42" s="1507">
        <v>12.6</v>
      </c>
      <c r="K42" s="1399">
        <v>14.5</v>
      </c>
    </row>
    <row r="43" spans="1:11" s="322" customFormat="1" ht="15.75" customHeight="1">
      <c r="A43" s="613" t="s">
        <v>176</v>
      </c>
      <c r="B43" s="448">
        <v>2878</v>
      </c>
      <c r="C43" s="428">
        <v>0</v>
      </c>
      <c r="D43" s="429">
        <v>1215</v>
      </c>
      <c r="E43" s="430">
        <v>3.1</v>
      </c>
      <c r="F43" s="430">
        <v>43.8</v>
      </c>
      <c r="G43" s="429">
        <v>315213</v>
      </c>
      <c r="H43" s="430">
        <v>98.1</v>
      </c>
      <c r="I43" s="1517">
        <v>35.9</v>
      </c>
      <c r="J43" s="1517">
        <v>21.9</v>
      </c>
      <c r="K43" s="1402">
        <v>16.3</v>
      </c>
    </row>
    <row r="44" spans="1:11" s="322" customFormat="1" ht="15.75" customHeight="1">
      <c r="A44" s="603" t="s">
        <v>224</v>
      </c>
      <c r="B44" s="460">
        <v>2390</v>
      </c>
      <c r="C44" s="517">
        <v>-1</v>
      </c>
      <c r="D44" s="461">
        <v>896</v>
      </c>
      <c r="E44" s="515">
        <v>3.43</v>
      </c>
      <c r="F44" s="515">
        <v>43.8</v>
      </c>
      <c r="G44" s="461">
        <v>323305</v>
      </c>
      <c r="H44" s="515">
        <v>97.9</v>
      </c>
      <c r="I44" s="1507">
        <v>34.200000000000003</v>
      </c>
      <c r="J44" s="1507">
        <v>17.5</v>
      </c>
      <c r="K44" s="1399">
        <v>14.6</v>
      </c>
    </row>
    <row r="45" spans="1:11" s="322" customFormat="1" ht="15.75" customHeight="1">
      <c r="A45" s="613" t="s">
        <v>225</v>
      </c>
      <c r="B45" s="448">
        <v>1208</v>
      </c>
      <c r="C45" s="428">
        <v>-2.1800000000000002</v>
      </c>
      <c r="D45" s="429">
        <v>819</v>
      </c>
      <c r="E45" s="430">
        <v>3.61</v>
      </c>
      <c r="F45" s="430">
        <v>42.1</v>
      </c>
      <c r="G45" s="429">
        <v>293063</v>
      </c>
      <c r="H45" s="430">
        <v>93.2</v>
      </c>
      <c r="I45" s="1517">
        <v>28.6</v>
      </c>
      <c r="J45" s="1517">
        <v>13.6</v>
      </c>
      <c r="K45" s="1402">
        <v>12.5</v>
      </c>
    </row>
    <row r="46" spans="1:11" s="322" customFormat="1" ht="15.75" customHeight="1">
      <c r="A46" s="603" t="s">
        <v>179</v>
      </c>
      <c r="B46" s="460">
        <v>3089</v>
      </c>
      <c r="C46" s="517">
        <v>1.2454932808915231</v>
      </c>
      <c r="D46" s="461">
        <v>1647</v>
      </c>
      <c r="E46" s="515">
        <v>3.4478860501921771</v>
      </c>
      <c r="F46" s="515">
        <v>41.8</v>
      </c>
      <c r="G46" s="461">
        <v>314400</v>
      </c>
      <c r="H46" s="515">
        <v>100</v>
      </c>
      <c r="I46" s="1507">
        <v>32.799999999999997</v>
      </c>
      <c r="J46" s="1507">
        <v>15.7</v>
      </c>
      <c r="K46" s="1399">
        <v>12.8</v>
      </c>
    </row>
    <row r="47" spans="1:11" s="322" customFormat="1" ht="15.75" customHeight="1">
      <c r="A47" s="613" t="s">
        <v>180</v>
      </c>
      <c r="B47" s="448">
        <v>4034</v>
      </c>
      <c r="C47" s="428">
        <v>0.8</v>
      </c>
      <c r="D47" s="429">
        <v>1840</v>
      </c>
      <c r="E47" s="430">
        <v>3.5</v>
      </c>
      <c r="F47" s="430">
        <v>44</v>
      </c>
      <c r="G47" s="429">
        <v>330800</v>
      </c>
      <c r="H47" s="430">
        <v>101</v>
      </c>
      <c r="I47" s="984">
        <v>36.299999999999997</v>
      </c>
      <c r="J47" s="984">
        <v>12.5</v>
      </c>
      <c r="K47" s="995">
        <v>12.6</v>
      </c>
    </row>
    <row r="48" spans="1:11" s="322" customFormat="1" ht="15.75" customHeight="1">
      <c r="A48" s="603" t="s">
        <v>181</v>
      </c>
      <c r="B48" s="460">
        <v>3222</v>
      </c>
      <c r="C48" s="517">
        <v>-0.2</v>
      </c>
      <c r="D48" s="461">
        <v>1590</v>
      </c>
      <c r="E48" s="515">
        <v>3.5</v>
      </c>
      <c r="F48" s="515">
        <v>41.3</v>
      </c>
      <c r="G48" s="461">
        <v>307800</v>
      </c>
      <c r="H48" s="515">
        <v>97.8</v>
      </c>
      <c r="I48" s="991">
        <v>38.9</v>
      </c>
      <c r="J48" s="991">
        <v>13.3</v>
      </c>
      <c r="K48" s="997">
        <v>14.3</v>
      </c>
    </row>
    <row r="49" spans="1:86" s="322" customFormat="1" ht="15.75" customHeight="1">
      <c r="A49" s="613" t="s">
        <v>226</v>
      </c>
      <c r="B49" s="448">
        <v>2064</v>
      </c>
      <c r="C49" s="428">
        <v>0</v>
      </c>
      <c r="D49" s="429">
        <v>1281</v>
      </c>
      <c r="E49" s="430">
        <v>4.2</v>
      </c>
      <c r="F49" s="430">
        <v>44.8</v>
      </c>
      <c r="G49" s="429">
        <v>332900</v>
      </c>
      <c r="H49" s="1517">
        <v>100.3</v>
      </c>
      <c r="I49" s="1587">
        <v>23.5</v>
      </c>
      <c r="J49" s="1517">
        <v>23.1</v>
      </c>
      <c r="K49" s="1402">
        <v>13.1</v>
      </c>
    </row>
    <row r="50" spans="1:86" s="322" customFormat="1" ht="15.75" customHeight="1">
      <c r="A50" s="603" t="s">
        <v>183</v>
      </c>
      <c r="B50" s="460">
        <v>3857</v>
      </c>
      <c r="C50" s="517">
        <v>0.03</v>
      </c>
      <c r="D50" s="461">
        <v>1633</v>
      </c>
      <c r="E50" s="515">
        <f>1633/482</f>
        <v>3.3879668049792531</v>
      </c>
      <c r="F50" s="515">
        <v>41.4</v>
      </c>
      <c r="G50" s="461">
        <v>322700</v>
      </c>
      <c r="H50" s="515">
        <v>101.5</v>
      </c>
      <c r="I50" s="1507">
        <v>33.799999999999997</v>
      </c>
      <c r="J50" s="1507">
        <v>13.8</v>
      </c>
      <c r="K50" s="1399">
        <v>11.7</v>
      </c>
    </row>
    <row r="51" spans="1:86" s="322" customFormat="1" ht="15.75" customHeight="1">
      <c r="A51" s="613" t="s">
        <v>184</v>
      </c>
      <c r="B51" s="760">
        <v>2680</v>
      </c>
      <c r="C51" s="428">
        <v>0.75</v>
      </c>
      <c r="D51" s="429">
        <v>1140</v>
      </c>
      <c r="E51" s="430">
        <v>3.25</v>
      </c>
      <c r="F51" s="430">
        <v>40.799999999999997</v>
      </c>
      <c r="G51" s="429">
        <v>311700</v>
      </c>
      <c r="H51" s="430">
        <v>98.9</v>
      </c>
      <c r="I51" s="1517">
        <v>38.1</v>
      </c>
      <c r="J51" s="1517">
        <v>33</v>
      </c>
      <c r="K51" s="1523">
        <v>22.4</v>
      </c>
    </row>
    <row r="52" spans="1:86" s="322" customFormat="1" ht="15.75" customHeight="1">
      <c r="A52" s="603" t="s">
        <v>185</v>
      </c>
      <c r="B52" s="460">
        <v>2842</v>
      </c>
      <c r="C52" s="517">
        <v>1</v>
      </c>
      <c r="D52" s="461">
        <v>1422</v>
      </c>
      <c r="E52" s="515">
        <v>4</v>
      </c>
      <c r="F52" s="515">
        <v>43.5</v>
      </c>
      <c r="G52" s="461">
        <v>318000</v>
      </c>
      <c r="H52" s="515">
        <v>99.3</v>
      </c>
      <c r="I52" s="1507">
        <v>33.200000000000003</v>
      </c>
      <c r="J52" s="1507">
        <v>13.8</v>
      </c>
      <c r="K52" s="1399">
        <v>15.2</v>
      </c>
    </row>
    <row r="53" spans="1:86" s="322" customFormat="1" ht="15.75" customHeight="1">
      <c r="A53" s="613" t="s">
        <v>227</v>
      </c>
      <c r="B53" s="429">
        <v>1845</v>
      </c>
      <c r="C53" s="214">
        <v>-0.05</v>
      </c>
      <c r="D53" s="217">
        <v>851</v>
      </c>
      <c r="E53" s="214">
        <v>4.7</v>
      </c>
      <c r="F53" s="430">
        <v>43.41</v>
      </c>
      <c r="G53" s="429">
        <v>315488.59999999998</v>
      </c>
      <c r="H53" s="430">
        <v>96.9</v>
      </c>
      <c r="I53" s="430">
        <v>33</v>
      </c>
      <c r="J53" s="430">
        <v>20</v>
      </c>
      <c r="K53" s="1402">
        <v>17.5</v>
      </c>
    </row>
    <row r="54" spans="1:86" s="322" customFormat="1" ht="15.75" customHeight="1">
      <c r="A54" s="603" t="s">
        <v>228</v>
      </c>
      <c r="B54" s="460">
        <v>2586</v>
      </c>
      <c r="C54" s="517">
        <v>3.1</v>
      </c>
      <c r="D54" s="796">
        <v>1148</v>
      </c>
      <c r="E54" s="515">
        <v>5.8</v>
      </c>
      <c r="F54" s="515">
        <v>43.1</v>
      </c>
      <c r="G54" s="461">
        <v>315900</v>
      </c>
      <c r="H54" s="515">
        <v>98.4</v>
      </c>
      <c r="I54" s="991">
        <v>37.4</v>
      </c>
      <c r="J54" s="991">
        <v>25.7</v>
      </c>
      <c r="K54" s="997">
        <v>23.6</v>
      </c>
    </row>
    <row r="55" spans="1:86" s="322" customFormat="1" ht="15.75" customHeight="1">
      <c r="A55" s="613" t="s">
        <v>188</v>
      </c>
      <c r="B55" s="448">
        <v>3508</v>
      </c>
      <c r="C55" s="428">
        <v>0.1</v>
      </c>
      <c r="D55" s="429">
        <v>1705</v>
      </c>
      <c r="E55" s="430">
        <v>3.6</v>
      </c>
      <c r="F55" s="430">
        <v>43.3</v>
      </c>
      <c r="G55" s="429">
        <v>332749</v>
      </c>
      <c r="H55" s="430">
        <v>100.5</v>
      </c>
      <c r="I55" s="984">
        <v>28.6</v>
      </c>
      <c r="J55" s="430">
        <v>9.6999999999999993</v>
      </c>
      <c r="K55" s="995">
        <v>7.1</v>
      </c>
    </row>
    <row r="56" spans="1:86" s="322" customFormat="1" ht="15.75" customHeight="1">
      <c r="A56" s="603" t="s">
        <v>229</v>
      </c>
      <c r="B56" s="460">
        <v>1786</v>
      </c>
      <c r="C56" s="517">
        <v>-1</v>
      </c>
      <c r="D56" s="461">
        <v>815</v>
      </c>
      <c r="E56" s="515">
        <v>3.9</v>
      </c>
      <c r="F56" s="515">
        <v>44.9</v>
      </c>
      <c r="G56" s="461">
        <v>334616</v>
      </c>
      <c r="H56" s="515">
        <v>98.1</v>
      </c>
      <c r="I56" s="991">
        <v>25.4</v>
      </c>
      <c r="J56" s="515">
        <v>12.3</v>
      </c>
      <c r="K56" s="997">
        <v>10.1</v>
      </c>
    </row>
    <row r="57" spans="1:86" s="322" customFormat="1" ht="15.75" customHeight="1">
      <c r="A57" s="613" t="s">
        <v>190</v>
      </c>
      <c r="B57" s="448">
        <v>4087</v>
      </c>
      <c r="C57" s="428">
        <v>0.3</v>
      </c>
      <c r="D57" s="429">
        <v>1699</v>
      </c>
      <c r="E57" s="430">
        <v>3.7</v>
      </c>
      <c r="F57" s="430">
        <v>40.9</v>
      </c>
      <c r="G57" s="429">
        <v>317700</v>
      </c>
      <c r="H57" s="984">
        <v>100.3</v>
      </c>
      <c r="I57" s="984">
        <v>28.2</v>
      </c>
      <c r="J57" s="428">
        <v>19.3</v>
      </c>
      <c r="K57" s="995">
        <v>15.8</v>
      </c>
    </row>
    <row r="58" spans="1:86" s="322" customFormat="1" ht="15.75" customHeight="1">
      <c r="A58" s="603" t="s">
        <v>191</v>
      </c>
      <c r="B58" s="768">
        <v>2447</v>
      </c>
      <c r="C58" s="770">
        <v>-2.9</v>
      </c>
      <c r="D58" s="421">
        <v>1456</v>
      </c>
      <c r="E58" s="422">
        <v>5.8</v>
      </c>
      <c r="F58" s="422">
        <v>44.8</v>
      </c>
      <c r="G58" s="421">
        <v>334900</v>
      </c>
      <c r="H58" s="422">
        <v>99.3</v>
      </c>
      <c r="I58" s="993">
        <v>29.7</v>
      </c>
      <c r="J58" s="422">
        <v>12.1</v>
      </c>
      <c r="K58" s="999">
        <v>13.1</v>
      </c>
    </row>
    <row r="59" spans="1:86" s="322" customFormat="1" ht="15.75" customHeight="1">
      <c r="A59" s="613" t="s">
        <v>192</v>
      </c>
      <c r="B59" s="448">
        <v>3808</v>
      </c>
      <c r="C59" s="428">
        <v>0.05</v>
      </c>
      <c r="D59" s="429">
        <v>1524</v>
      </c>
      <c r="E59" s="430">
        <v>3.6</v>
      </c>
      <c r="F59" s="430">
        <v>41.9</v>
      </c>
      <c r="G59" s="429">
        <v>319900</v>
      </c>
      <c r="H59" s="430">
        <v>100.2</v>
      </c>
      <c r="I59" s="984">
        <v>39.200000000000003</v>
      </c>
      <c r="J59" s="430">
        <v>14.8</v>
      </c>
      <c r="K59" s="995">
        <v>10.5</v>
      </c>
    </row>
    <row r="60" spans="1:86" s="322" customFormat="1" ht="15.75" customHeight="1">
      <c r="A60" s="603" t="s">
        <v>193</v>
      </c>
      <c r="B60" s="460">
        <v>3387</v>
      </c>
      <c r="C60" s="517">
        <v>-0.2</v>
      </c>
      <c r="D60" s="461">
        <v>1890</v>
      </c>
      <c r="E60" s="515">
        <v>3.75</v>
      </c>
      <c r="F60" s="515">
        <v>43.7</v>
      </c>
      <c r="G60" s="461">
        <v>323000</v>
      </c>
      <c r="H60" s="515">
        <v>98.8</v>
      </c>
      <c r="I60" s="991">
        <v>46.5</v>
      </c>
      <c r="J60" s="515">
        <v>10</v>
      </c>
      <c r="K60" s="997">
        <v>8.1999999999999993</v>
      </c>
      <c r="CH60" s="322" t="s">
        <v>741</v>
      </c>
    </row>
    <row r="61" spans="1:86" s="322" customFormat="1" ht="15.75" customHeight="1">
      <c r="A61" s="613" t="s">
        <v>194</v>
      </c>
      <c r="B61" s="760">
        <v>2842</v>
      </c>
      <c r="C61" s="691">
        <v>-1</v>
      </c>
      <c r="D61" s="762">
        <v>1458</v>
      </c>
      <c r="E61" s="691">
        <v>4.5999999999999996</v>
      </c>
      <c r="F61" s="691">
        <v>41.8</v>
      </c>
      <c r="G61" s="762">
        <v>318200</v>
      </c>
      <c r="H61" s="691">
        <v>98.9</v>
      </c>
      <c r="I61" s="992">
        <v>31.9</v>
      </c>
      <c r="J61" s="992">
        <v>17</v>
      </c>
      <c r="K61" s="998">
        <v>19.100000000000001</v>
      </c>
    </row>
    <row r="62" spans="1:86" s="322" customFormat="1" ht="15.75" customHeight="1">
      <c r="A62" s="603" t="s">
        <v>195</v>
      </c>
      <c r="B62" s="460">
        <v>1879</v>
      </c>
      <c r="C62" s="517">
        <v>-0.2</v>
      </c>
      <c r="D62" s="796">
        <v>1364</v>
      </c>
      <c r="E62" s="515">
        <v>4.5</v>
      </c>
      <c r="F62" s="515">
        <v>43.2</v>
      </c>
      <c r="G62" s="461">
        <v>329700</v>
      </c>
      <c r="H62" s="515">
        <v>99.7</v>
      </c>
      <c r="I62" s="991">
        <v>45.6</v>
      </c>
      <c r="J62" s="991">
        <v>18.100000000000001</v>
      </c>
      <c r="K62" s="997">
        <v>16.7</v>
      </c>
    </row>
    <row r="63" spans="1:86" s="322" customFormat="1" ht="15.75" customHeight="1">
      <c r="A63" s="613" t="s">
        <v>196</v>
      </c>
      <c r="B63" s="448">
        <v>3189</v>
      </c>
      <c r="C63" s="428">
        <v>-0.7</v>
      </c>
      <c r="D63" s="429">
        <v>1791</v>
      </c>
      <c r="E63" s="430">
        <v>4.5</v>
      </c>
      <c r="F63" s="430">
        <v>41.6</v>
      </c>
      <c r="G63" s="429">
        <v>309700</v>
      </c>
      <c r="H63" s="430">
        <v>97.5</v>
      </c>
      <c r="I63" s="984">
        <v>23.3</v>
      </c>
      <c r="J63" s="984">
        <v>14.3</v>
      </c>
      <c r="K63" s="995">
        <v>13.6</v>
      </c>
    </row>
    <row r="64" spans="1:86" s="322" customFormat="1" ht="15.75" customHeight="1">
      <c r="A64" s="603" t="s">
        <v>230</v>
      </c>
      <c r="B64" s="460">
        <v>2441</v>
      </c>
      <c r="C64" s="517">
        <v>-0.81</v>
      </c>
      <c r="D64" s="796">
        <v>1234</v>
      </c>
      <c r="E64" s="515">
        <v>5.19</v>
      </c>
      <c r="F64" s="515">
        <v>43.3</v>
      </c>
      <c r="G64" s="461">
        <v>330300</v>
      </c>
      <c r="H64" s="515">
        <v>98.5</v>
      </c>
      <c r="I64" s="991">
        <v>26.8</v>
      </c>
      <c r="J64" s="991">
        <v>10.199999999999999</v>
      </c>
      <c r="K64" s="997">
        <v>8.6</v>
      </c>
    </row>
    <row r="65" spans="1:13" s="322" customFormat="1" ht="15.75" customHeight="1">
      <c r="A65" s="613" t="s">
        <v>198</v>
      </c>
      <c r="B65" s="448">
        <v>3409</v>
      </c>
      <c r="C65" s="428">
        <v>0.9</v>
      </c>
      <c r="D65" s="429">
        <v>1850</v>
      </c>
      <c r="E65" s="430">
        <v>3.9</v>
      </c>
      <c r="F65" s="430">
        <v>40.299999999999997</v>
      </c>
      <c r="G65" s="429">
        <v>316100</v>
      </c>
      <c r="H65" s="430">
        <v>100.8</v>
      </c>
      <c r="I65" s="984">
        <v>33.4</v>
      </c>
      <c r="J65" s="984">
        <v>19</v>
      </c>
      <c r="K65" s="995">
        <v>17</v>
      </c>
    </row>
    <row r="66" spans="1:13" s="322" customFormat="1" ht="15.75" customHeight="1">
      <c r="A66" s="603" t="s">
        <v>199</v>
      </c>
      <c r="B66" s="768">
        <v>2469</v>
      </c>
      <c r="C66" s="770">
        <v>-0.4</v>
      </c>
      <c r="D66" s="797">
        <v>1548</v>
      </c>
      <c r="E66" s="422">
        <v>3.9</v>
      </c>
      <c r="F66" s="422">
        <v>40.4</v>
      </c>
      <c r="G66" s="421">
        <v>314634</v>
      </c>
      <c r="H66" s="422">
        <v>98.3</v>
      </c>
      <c r="I66" s="993">
        <v>31.3</v>
      </c>
      <c r="J66" s="993">
        <v>16.899999999999999</v>
      </c>
      <c r="K66" s="999">
        <v>18.18</v>
      </c>
    </row>
    <row r="67" spans="1:13" s="322" customFormat="1" ht="15.75" customHeight="1">
      <c r="A67" s="613" t="s">
        <v>200</v>
      </c>
      <c r="B67" s="448">
        <v>5795</v>
      </c>
      <c r="C67" s="428">
        <v>1.2</v>
      </c>
      <c r="D67" s="429">
        <v>2200</v>
      </c>
      <c r="E67" s="430">
        <v>3.7</v>
      </c>
      <c r="F67" s="430">
        <v>41.5</v>
      </c>
      <c r="G67" s="429">
        <v>316800</v>
      </c>
      <c r="H67" s="430">
        <v>99.3</v>
      </c>
      <c r="I67" s="984">
        <v>36.5</v>
      </c>
      <c r="J67" s="984">
        <v>17.3</v>
      </c>
      <c r="K67" s="995">
        <v>22.8</v>
      </c>
      <c r="M67" s="61"/>
    </row>
    <row r="68" spans="1:13" s="322" customFormat="1" ht="15.75" customHeight="1" thickBot="1">
      <c r="A68" s="603" t="s">
        <v>201</v>
      </c>
      <c r="B68" s="609">
        <v>2426</v>
      </c>
      <c r="C68" s="775">
        <v>0.6</v>
      </c>
      <c r="D68" s="461">
        <v>1385</v>
      </c>
      <c r="E68" s="515">
        <v>4.4000000000000004</v>
      </c>
      <c r="F68" s="515">
        <v>40.700000000000003</v>
      </c>
      <c r="G68" s="461">
        <v>297000</v>
      </c>
      <c r="H68" s="515">
        <v>97.1</v>
      </c>
      <c r="I68" s="991">
        <v>36.4</v>
      </c>
      <c r="J68" s="991">
        <v>18.399999999999999</v>
      </c>
      <c r="K68" s="798">
        <v>20.7</v>
      </c>
    </row>
    <row r="69" spans="1:13" s="322" customFormat="1" ht="15.75" customHeight="1" thickTop="1">
      <c r="A69" s="631" t="s">
        <v>202</v>
      </c>
      <c r="B69" s="870">
        <f>SUM(B7:B68)</f>
        <v>184617</v>
      </c>
      <c r="C69" s="799" t="s">
        <v>203</v>
      </c>
      <c r="D69" s="799">
        <f>SUM(D7:D68)</f>
        <v>87009</v>
      </c>
      <c r="E69" s="799" t="s">
        <v>203</v>
      </c>
      <c r="F69" s="799" t="s">
        <v>203</v>
      </c>
      <c r="G69" s="799" t="s">
        <v>203</v>
      </c>
      <c r="H69" s="800" t="s">
        <v>203</v>
      </c>
      <c r="I69" s="801" t="s">
        <v>203</v>
      </c>
      <c r="J69" s="633" t="s">
        <v>203</v>
      </c>
      <c r="K69" s="802" t="s">
        <v>203</v>
      </c>
    </row>
    <row r="70" spans="1:13" s="322" customFormat="1" ht="15.75" customHeight="1">
      <c r="A70" s="803" t="s">
        <v>204</v>
      </c>
      <c r="B70" s="658">
        <f>AVERAGE(B7:B68)</f>
        <v>2977.6935483870966</v>
      </c>
      <c r="C70" s="824">
        <f t="shared" ref="C70:K70" si="0">AVERAGE(C7:C68)</f>
        <v>0.29804766827257267</v>
      </c>
      <c r="D70" s="554">
        <f t="shared" si="0"/>
        <v>1403.3709677419354</v>
      </c>
      <c r="E70" s="824">
        <f t="shared" si="0"/>
        <v>4.0083134581997326</v>
      </c>
      <c r="F70" s="824">
        <f t="shared" si="0"/>
        <v>42.126451612903239</v>
      </c>
      <c r="G70" s="554">
        <f t="shared" si="0"/>
        <v>318740.52580645162</v>
      </c>
      <c r="H70" s="644">
        <f t="shared" si="0"/>
        <v>99.259677419354844</v>
      </c>
      <c r="I70" s="2045">
        <f t="shared" si="0"/>
        <v>31.435806451612901</v>
      </c>
      <c r="J70" s="2045">
        <f t="shared" si="0"/>
        <v>16.524354838709673</v>
      </c>
      <c r="K70" s="2046">
        <f t="shared" si="0"/>
        <v>14.525483870967744</v>
      </c>
      <c r="M70" s="61"/>
    </row>
    <row r="71" spans="1:13" s="68" customFormat="1" ht="13.2" customHeight="1">
      <c r="A71" s="804" t="s">
        <v>205</v>
      </c>
      <c r="B71" s="2374" t="s">
        <v>751</v>
      </c>
      <c r="C71" s="2374"/>
      <c r="D71" s="2374"/>
      <c r="E71" s="2374"/>
      <c r="F71" s="2374"/>
      <c r="G71" s="2374"/>
      <c r="H71" s="2374"/>
      <c r="I71" s="2374"/>
      <c r="J71" s="804"/>
      <c r="K71" s="804"/>
    </row>
    <row r="72" spans="1:13" s="68" customFormat="1" ht="13.2" hidden="1" customHeight="1">
      <c r="B72" s="2416"/>
      <c r="C72" s="2416"/>
      <c r="D72" s="2416"/>
      <c r="E72" s="2416"/>
      <c r="F72" s="2416"/>
      <c r="G72" s="2416"/>
      <c r="H72" s="2416"/>
      <c r="I72" s="2416"/>
    </row>
    <row r="73" spans="1:13" s="68" customFormat="1" ht="11.55" hidden="1" customHeight="1">
      <c r="B73" s="2416"/>
      <c r="C73" s="2416"/>
      <c r="D73" s="2416"/>
      <c r="E73" s="2416"/>
      <c r="F73" s="2416"/>
      <c r="G73" s="2416"/>
      <c r="H73" s="2416"/>
      <c r="I73" s="2416"/>
    </row>
    <row r="74" spans="1:13" s="68" customFormat="1" ht="13.2" hidden="1" customHeight="1">
      <c r="B74" s="28"/>
      <c r="C74" s="28"/>
      <c r="D74" s="28"/>
      <c r="E74" s="28"/>
      <c r="F74" s="28"/>
      <c r="G74" s="28"/>
      <c r="H74" s="28"/>
      <c r="I74" s="28"/>
      <c r="J74" s="28"/>
      <c r="K74" s="28"/>
    </row>
    <row r="75" spans="1:13" s="68" customFormat="1" ht="13.2" hidden="1" customHeight="1">
      <c r="A75" s="54"/>
      <c r="B75" s="2416"/>
      <c r="C75" s="2416"/>
      <c r="D75" s="2416"/>
      <c r="E75" s="2416"/>
      <c r="F75" s="2416"/>
      <c r="G75" s="2416"/>
      <c r="H75" s="2416"/>
      <c r="I75" s="2416"/>
      <c r="J75" s="28"/>
      <c r="K75" s="342"/>
    </row>
    <row r="76" spans="1:13" s="68" customFormat="1" ht="13.2" hidden="1" customHeight="1">
      <c r="A76" s="54"/>
      <c r="B76" s="28"/>
      <c r="C76" s="28"/>
      <c r="D76" s="28"/>
      <c r="E76" s="28"/>
      <c r="F76" s="28"/>
      <c r="G76" s="28"/>
      <c r="H76" s="28"/>
      <c r="I76" s="28"/>
      <c r="J76" s="342"/>
      <c r="K76" s="342"/>
    </row>
    <row r="77" spans="1:13" s="68" customFormat="1" ht="13.2" customHeight="1">
      <c r="A77" s="54"/>
      <c r="B77" s="2403" t="s">
        <v>755</v>
      </c>
      <c r="C77" s="2404"/>
      <c r="D77" s="2404"/>
      <c r="E77" s="2404"/>
      <c r="F77" s="2404"/>
      <c r="G77" s="2404"/>
      <c r="H77" s="2404"/>
      <c r="I77" s="2404"/>
      <c r="J77" s="342"/>
      <c r="K77" s="342"/>
    </row>
    <row r="78" spans="1:13">
      <c r="A78" s="54"/>
      <c r="B78" s="318"/>
      <c r="C78" s="318"/>
      <c r="D78" s="318"/>
      <c r="E78" s="318"/>
      <c r="F78" s="318"/>
      <c r="G78" s="318"/>
      <c r="H78" s="318"/>
      <c r="I78" s="318"/>
      <c r="J78" s="318"/>
      <c r="K78" s="318"/>
    </row>
    <row r="80" spans="1:13">
      <c r="C80" s="322"/>
      <c r="D80" s="322"/>
      <c r="E80" s="322"/>
      <c r="F80" s="322"/>
      <c r="G80" s="322"/>
      <c r="H80" s="322"/>
      <c r="I80" s="322"/>
      <c r="K80" s="322"/>
    </row>
  </sheetData>
  <customSheetViews>
    <customSheetView guid="{429188B7-F8E8-41E0-BAA6-8F869C883D4F}" scale="90" showGridLines="0">
      <pane xSplit="1" ySplit="6" topLeftCell="B52" activePane="bottomRight" state="frozen"/>
      <selection pane="bottomRight" activeCell="A2" sqref="A2"/>
      <pageMargins left="0" right="0" top="0" bottom="0" header="0" footer="0"/>
      <pageSetup paperSize="8" firstPageNumber="7" orientation="portrait" r:id="rId1"/>
      <headerFooter alignWithMargins="0">
        <oddHeader>&amp;L&amp;16 ２　職員数及び職員給料等</oddHeader>
      </headerFooter>
    </customSheetView>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 right="0" top="0" bottom="0" header="0" footer="0"/>
      <pageSetup paperSize="9" scale="80" firstPageNumber="7" orientation="portrait" useFirstPageNumber="1" r:id="rId2"/>
      <headerFooter alignWithMargins="0"/>
    </customSheetView>
  </customSheetViews>
  <mergeCells count="13">
    <mergeCell ref="B77:I77"/>
    <mergeCell ref="K4:K5"/>
    <mergeCell ref="G4:G5"/>
    <mergeCell ref="D4:E4"/>
    <mergeCell ref="I3:I5"/>
    <mergeCell ref="B71:I71"/>
    <mergeCell ref="H3:H5"/>
    <mergeCell ref="B75:I75"/>
    <mergeCell ref="B73:I73"/>
    <mergeCell ref="D3:G3"/>
    <mergeCell ref="F4:F5"/>
    <mergeCell ref="C4:C5"/>
    <mergeCell ref="B72:I72"/>
  </mergeCells>
  <phoneticPr fontId="2"/>
  <dataValidations count="1">
    <dataValidation imeMode="disabled" allowBlank="1" showInputMessage="1" showErrorMessage="1" sqref="B7:K13 B15:K68" xr:uid="{00000000-0002-0000-0300-000000000000}"/>
  </dataValidations>
  <pageMargins left="0.74803149606299213" right="0.23622047244094491" top="0.98425196850393704" bottom="0.39370078740157483" header="0.59055118110236227" footer="0.31496062992125984"/>
  <pageSetup paperSize="9" scale="70" firstPageNumber="7" orientation="portrait" r:id="rId3"/>
  <headerFooter alignWithMargins="0">
    <oddHeader>&amp;L&amp;16 ２　職員数及び職員給料等</oddHeader>
  </headerFooter>
  <rowBreaks count="1" manualBreakCount="1">
    <brk id="77"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Y141"/>
  <sheetViews>
    <sheetView showGridLines="0" view="pageBreakPreview" zoomScale="70" zoomScaleNormal="100" zoomScaleSheetLayoutView="70" workbookViewId="0">
      <pane xSplit="1" ySplit="6" topLeftCell="CD9" activePane="bottomRight" state="frozen"/>
      <selection activeCell="H59" sqref="H59"/>
      <selection pane="topRight" activeCell="H59" sqref="H59"/>
      <selection pane="bottomLeft" activeCell="H59" sqref="H59"/>
      <selection pane="bottomRight" activeCell="CZ39" sqref="CZ39"/>
    </sheetView>
  </sheetViews>
  <sheetFormatPr defaultColWidth="8.77734375" defaultRowHeight="13.2"/>
  <cols>
    <col min="1" max="1" width="12.21875" style="584" customWidth="1"/>
    <col min="2" max="4" width="10" style="584" customWidth="1"/>
    <col min="5" max="5" width="1.77734375" style="584" customWidth="1"/>
    <col min="6" max="11" width="7.44140625" style="584" customWidth="1"/>
    <col min="12" max="12" width="9" style="584" customWidth="1"/>
    <col min="13" max="13" width="10.44140625" style="584" customWidth="1"/>
    <col min="14" max="15" width="9.77734375" style="584" customWidth="1"/>
    <col min="16" max="16" width="12.77734375" style="584" customWidth="1"/>
    <col min="17" max="18" width="9.5546875" style="584" customWidth="1"/>
    <col min="19" max="19" width="11.77734375" style="584" customWidth="1"/>
    <col min="20" max="23" width="9.44140625" style="584" customWidth="1"/>
    <col min="24" max="24" width="13.77734375" style="584" customWidth="1"/>
    <col min="25" max="25" width="2.44140625" style="584" customWidth="1"/>
    <col min="26" max="26" width="11" style="584" bestFit="1" customWidth="1"/>
    <col min="27" max="27" width="15.21875" style="584" bestFit="1" customWidth="1"/>
    <col min="28" max="28" width="19.77734375" style="584" bestFit="1" customWidth="1"/>
    <col min="29" max="30" width="13" style="584" bestFit="1" customWidth="1"/>
    <col min="31" max="31" width="2.44140625" style="584" customWidth="1"/>
    <col min="32" max="32" width="13.44140625" style="584" customWidth="1"/>
    <col min="33" max="33" width="10.77734375" style="584" customWidth="1"/>
    <col min="34" max="34" width="13" style="584" customWidth="1"/>
    <col min="35" max="35" width="9.44140625" style="584" customWidth="1"/>
    <col min="36" max="39" width="12.44140625" style="584" customWidth="1"/>
    <col min="40" max="40" width="2.44140625" style="584" customWidth="1"/>
    <col min="41" max="46" width="10" style="584" customWidth="1"/>
    <col min="47" max="48" width="10.44140625" style="584" customWidth="1"/>
    <col min="49" max="49" width="10" style="584" customWidth="1"/>
    <col min="50" max="53" width="11.21875" style="584" customWidth="1"/>
    <col min="54" max="54" width="10" style="584" customWidth="1"/>
    <col min="55" max="58" width="11.21875" style="584" customWidth="1"/>
    <col min="59" max="59" width="10" style="584" customWidth="1"/>
    <col min="60" max="62" width="11.21875" style="584" customWidth="1"/>
    <col min="63" max="65" width="10.21875" style="584" customWidth="1"/>
    <col min="66" max="66" width="10" style="584" customWidth="1"/>
    <col min="67" max="72" width="10.21875" style="584" customWidth="1"/>
    <col min="73" max="73" width="9.44140625" style="584" customWidth="1"/>
    <col min="74" max="75" width="10.5546875" style="584" customWidth="1"/>
    <col min="76" max="77" width="11.77734375" style="584" customWidth="1"/>
    <col min="78" max="78" width="12.44140625" style="584" customWidth="1"/>
    <col min="79" max="79" width="2" style="584" customWidth="1"/>
    <col min="80" max="81" width="10.5546875" style="584" customWidth="1"/>
    <col min="82" max="82" width="10.5546875" style="806" customWidth="1"/>
    <col min="83" max="83" width="10.5546875" style="584" customWidth="1"/>
    <col min="84" max="84" width="10" style="807" customWidth="1"/>
    <col min="85" max="85" width="10" style="584" customWidth="1"/>
    <col min="86" max="86" width="10.5546875" style="584" customWidth="1"/>
    <col min="87" max="87" width="10" style="584" customWidth="1"/>
    <col min="88" max="94" width="10.5546875" style="584" customWidth="1"/>
    <col min="95" max="95" width="1.5546875" style="584" customWidth="1"/>
    <col min="96" max="96" width="19.44140625" style="584" customWidth="1"/>
    <col min="97" max="97" width="12.5546875" style="584" bestFit="1" customWidth="1"/>
    <col min="98" max="98" width="19.44140625" style="584" customWidth="1"/>
    <col min="99" max="99" width="11.44140625" style="584" bestFit="1" customWidth="1"/>
    <col min="100" max="102" width="19.44140625" style="584" customWidth="1"/>
    <col min="103" max="16384" width="8.77734375" style="584"/>
  </cols>
  <sheetData>
    <row r="1" spans="1:102" ht="19.2">
      <c r="A1" s="805" t="s">
        <v>231</v>
      </c>
      <c r="F1" s="485"/>
    </row>
    <row r="2" spans="1:102" customFormat="1" ht="18.75" customHeight="1">
      <c r="A2" s="2261"/>
      <c r="B2" s="333" t="s">
        <v>232</v>
      </c>
      <c r="F2" s="12" t="s">
        <v>770</v>
      </c>
      <c r="G2" s="2262"/>
      <c r="H2" s="2262"/>
      <c r="I2" s="2262"/>
      <c r="J2" s="2262"/>
      <c r="K2" s="2262"/>
      <c r="L2" s="2262"/>
      <c r="M2" s="290"/>
      <c r="N2" s="333"/>
      <c r="O2" s="333"/>
      <c r="Q2" s="31"/>
      <c r="R2" s="31"/>
      <c r="Z2" s="333" t="s">
        <v>233</v>
      </c>
      <c r="AA2" s="2263"/>
      <c r="AF2" s="333" t="s">
        <v>234</v>
      </c>
      <c r="AO2" s="333" t="s">
        <v>235</v>
      </c>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CB2" s="362" t="s">
        <v>771</v>
      </c>
      <c r="CC2" s="291"/>
      <c r="CD2" s="291"/>
      <c r="CH2" s="291"/>
      <c r="CI2" s="362"/>
      <c r="CJ2" s="291"/>
      <c r="CK2" s="362"/>
      <c r="CL2" s="291"/>
      <c r="CM2" s="291"/>
      <c r="CN2" s="291"/>
      <c r="CO2" s="291"/>
      <c r="CP2" s="291"/>
      <c r="CR2" s="333" t="s">
        <v>236</v>
      </c>
      <c r="CS2" s="333"/>
      <c r="CT2" s="333"/>
      <c r="CU2" s="333"/>
      <c r="CW2" s="333"/>
      <c r="CX2" s="333"/>
    </row>
    <row r="3" spans="1:102" customFormat="1" ht="17.25" customHeight="1">
      <c r="A3" s="32" t="s">
        <v>83</v>
      </c>
      <c r="B3" s="2479" t="s">
        <v>237</v>
      </c>
      <c r="C3" s="2463"/>
      <c r="D3" s="2447" t="s">
        <v>238</v>
      </c>
      <c r="E3" s="2264"/>
      <c r="F3" s="2484" t="s">
        <v>239</v>
      </c>
      <c r="G3" s="2485"/>
      <c r="H3" s="2486" t="s">
        <v>240</v>
      </c>
      <c r="I3" s="2485"/>
      <c r="J3" s="2486" t="s">
        <v>241</v>
      </c>
      <c r="K3" s="2485"/>
      <c r="L3" s="2486" t="s">
        <v>242</v>
      </c>
      <c r="M3" s="2487"/>
      <c r="N3" s="2473" t="s">
        <v>243</v>
      </c>
      <c r="O3" s="2474"/>
      <c r="P3" s="2488" t="s">
        <v>244</v>
      </c>
      <c r="Q3" s="2462" t="s">
        <v>245</v>
      </c>
      <c r="R3" s="2463"/>
      <c r="S3" s="2385" t="s">
        <v>246</v>
      </c>
      <c r="T3" s="2462" t="s">
        <v>247</v>
      </c>
      <c r="U3" s="2463"/>
      <c r="V3" s="2462" t="s">
        <v>248</v>
      </c>
      <c r="W3" s="2463"/>
      <c r="X3" s="2458" t="s">
        <v>249</v>
      </c>
      <c r="Y3" s="2265"/>
      <c r="Z3" s="2450" t="s">
        <v>250</v>
      </c>
      <c r="AA3" s="2385" t="s">
        <v>251</v>
      </c>
      <c r="AB3" s="2413" t="s">
        <v>252</v>
      </c>
      <c r="AC3" s="2413" t="s">
        <v>253</v>
      </c>
      <c r="AD3" s="2447" t="s">
        <v>254</v>
      </c>
      <c r="AE3" s="2266"/>
      <c r="AF3" s="2224" t="s">
        <v>255</v>
      </c>
      <c r="AG3" s="1264"/>
      <c r="AH3" s="348" t="s">
        <v>256</v>
      </c>
      <c r="AI3" s="10"/>
      <c r="AJ3" s="2467" t="s">
        <v>257</v>
      </c>
      <c r="AK3" s="2385" t="s">
        <v>258</v>
      </c>
      <c r="AL3" s="2385" t="s">
        <v>259</v>
      </c>
      <c r="AM3" s="2447" t="s">
        <v>260</v>
      </c>
      <c r="AN3" s="324"/>
      <c r="AO3" s="2267" t="s">
        <v>261</v>
      </c>
      <c r="AP3" s="2268"/>
      <c r="AQ3" s="2268"/>
      <c r="AR3" s="2268"/>
      <c r="AS3" s="2268"/>
      <c r="AT3" s="2269"/>
      <c r="AU3" s="2480" t="s">
        <v>262</v>
      </c>
      <c r="AV3" s="2481"/>
      <c r="AW3" s="2434" t="s">
        <v>263</v>
      </c>
      <c r="AX3" s="2364"/>
      <c r="AY3" s="2364"/>
      <c r="AZ3" s="2364"/>
      <c r="BA3" s="2440"/>
      <c r="BB3" s="2477" t="s">
        <v>264</v>
      </c>
      <c r="BC3" s="2364"/>
      <c r="BD3" s="2364"/>
      <c r="BE3" s="2364"/>
      <c r="BF3" s="2378"/>
      <c r="BG3" s="2434" t="s">
        <v>265</v>
      </c>
      <c r="BH3" s="2363"/>
      <c r="BI3" s="2363"/>
      <c r="BJ3" s="2363"/>
      <c r="BK3" s="2363"/>
      <c r="BL3" s="2363"/>
      <c r="BM3" s="2435"/>
      <c r="BN3" s="2477" t="s">
        <v>266</v>
      </c>
      <c r="BO3" s="2364"/>
      <c r="BP3" s="2364"/>
      <c r="BQ3" s="2364"/>
      <c r="BR3" s="2364"/>
      <c r="BS3" s="2364"/>
      <c r="BT3" s="2364"/>
      <c r="BU3" s="2434" t="s">
        <v>267</v>
      </c>
      <c r="BV3" s="2363"/>
      <c r="BW3" s="2378"/>
      <c r="BX3" s="2385" t="s">
        <v>268</v>
      </c>
      <c r="BY3" s="2431" t="s">
        <v>269</v>
      </c>
      <c r="BZ3" s="2498" t="s">
        <v>270</v>
      </c>
      <c r="CA3" s="326"/>
      <c r="CB3" s="2224" t="s">
        <v>271</v>
      </c>
      <c r="CC3" s="10"/>
      <c r="CD3" s="2495" t="s">
        <v>272</v>
      </c>
      <c r="CE3" s="2496"/>
      <c r="CF3" s="2501" t="s">
        <v>273</v>
      </c>
      <c r="CG3" s="2411" t="s">
        <v>274</v>
      </c>
      <c r="CH3" s="1264"/>
      <c r="CI3" s="2411" t="s">
        <v>275</v>
      </c>
      <c r="CJ3" s="1260"/>
      <c r="CK3" s="2224" t="s">
        <v>276</v>
      </c>
      <c r="CL3" s="10"/>
      <c r="CM3" s="1021" t="s">
        <v>277</v>
      </c>
      <c r="CN3" s="2270"/>
      <c r="CO3" s="10" t="s">
        <v>278</v>
      </c>
      <c r="CP3" s="2271"/>
      <c r="CQ3" s="2266"/>
      <c r="CR3" s="2441" t="s">
        <v>279</v>
      </c>
      <c r="CS3" s="2492" t="s">
        <v>280</v>
      </c>
      <c r="CT3" s="2441" t="s">
        <v>281</v>
      </c>
      <c r="CU3" s="2492" t="s">
        <v>282</v>
      </c>
      <c r="CV3" s="2441" t="s">
        <v>283</v>
      </c>
      <c r="CW3" s="2441" t="s">
        <v>284</v>
      </c>
      <c r="CX3" s="2441" t="s">
        <v>285</v>
      </c>
    </row>
    <row r="4" spans="1:102" customFormat="1" ht="14.4">
      <c r="A4" s="2256"/>
      <c r="B4" s="322"/>
      <c r="C4" s="2446" t="s">
        <v>286</v>
      </c>
      <c r="D4" s="2448"/>
      <c r="E4" s="2264"/>
      <c r="F4" s="2272"/>
      <c r="G4" s="2446" t="s">
        <v>287</v>
      </c>
      <c r="H4" s="322"/>
      <c r="I4" s="2446" t="s">
        <v>287</v>
      </c>
      <c r="J4" s="322"/>
      <c r="K4" s="2446" t="s">
        <v>287</v>
      </c>
      <c r="L4" s="2273" t="s">
        <v>288</v>
      </c>
      <c r="M4" s="2475" t="s">
        <v>287</v>
      </c>
      <c r="N4" s="2274"/>
      <c r="O4" s="2471" t="s">
        <v>287</v>
      </c>
      <c r="P4" s="2489"/>
      <c r="Q4" s="2275"/>
      <c r="R4" s="2446" t="s">
        <v>289</v>
      </c>
      <c r="S4" s="2438"/>
      <c r="T4" s="2275"/>
      <c r="U4" s="2446" t="s">
        <v>289</v>
      </c>
      <c r="V4" s="2275"/>
      <c r="W4" s="2446" t="s">
        <v>289</v>
      </c>
      <c r="X4" s="2459"/>
      <c r="Y4" s="292"/>
      <c r="Z4" s="2451"/>
      <c r="AA4" s="2438"/>
      <c r="AB4" s="2455"/>
      <c r="AC4" s="2455"/>
      <c r="AD4" s="2448"/>
      <c r="AE4" s="2276"/>
      <c r="AF4" s="11"/>
      <c r="AG4" s="2456" t="s">
        <v>290</v>
      </c>
      <c r="AH4" s="4"/>
      <c r="AI4" s="2456" t="s">
        <v>291</v>
      </c>
      <c r="AJ4" s="2468"/>
      <c r="AK4" s="2454"/>
      <c r="AL4" s="2454"/>
      <c r="AM4" s="2452"/>
      <c r="AN4" s="324"/>
      <c r="AO4" s="2277" t="s">
        <v>292</v>
      </c>
      <c r="AP4" s="2278"/>
      <c r="AQ4" s="2279" t="s">
        <v>293</v>
      </c>
      <c r="AR4" s="2278"/>
      <c r="AS4" s="2279" t="s">
        <v>294</v>
      </c>
      <c r="AT4" s="2278"/>
      <c r="AU4" s="2482"/>
      <c r="AV4" s="2483"/>
      <c r="AW4" s="2280"/>
      <c r="AX4" s="2461" t="s">
        <v>295</v>
      </c>
      <c r="AY4" s="2461"/>
      <c r="AZ4" s="2461" t="s">
        <v>296</v>
      </c>
      <c r="BA4" s="2470"/>
      <c r="BB4" s="2281"/>
      <c r="BC4" s="2461" t="s">
        <v>295</v>
      </c>
      <c r="BD4" s="2461"/>
      <c r="BE4" s="2461" t="s">
        <v>296</v>
      </c>
      <c r="BF4" s="2461"/>
      <c r="BG4" s="2280"/>
      <c r="BH4" s="2461" t="s">
        <v>295</v>
      </c>
      <c r="BI4" s="2461"/>
      <c r="BJ4" s="2464"/>
      <c r="BK4" s="2461" t="s">
        <v>296</v>
      </c>
      <c r="BL4" s="2464"/>
      <c r="BM4" s="2470"/>
      <c r="BN4" s="2281"/>
      <c r="BO4" s="2461" t="s">
        <v>295</v>
      </c>
      <c r="BP4" s="2461"/>
      <c r="BQ4" s="2461"/>
      <c r="BR4" s="2461" t="s">
        <v>296</v>
      </c>
      <c r="BS4" s="2464"/>
      <c r="BT4" s="2464"/>
      <c r="BU4" s="2280"/>
      <c r="BV4" s="2229" t="s">
        <v>297</v>
      </c>
      <c r="BW4" s="2229" t="s">
        <v>296</v>
      </c>
      <c r="BX4" s="2438"/>
      <c r="BY4" s="2432"/>
      <c r="BZ4" s="2499"/>
      <c r="CA4" s="2282"/>
      <c r="CB4" s="11"/>
      <c r="CC4" s="2423" t="s">
        <v>298</v>
      </c>
      <c r="CD4" s="2283"/>
      <c r="CE4" s="2423" t="s">
        <v>298</v>
      </c>
      <c r="CF4" s="2502"/>
      <c r="CG4" s="2438"/>
      <c r="CH4" s="2423" t="s">
        <v>298</v>
      </c>
      <c r="CI4" s="2436"/>
      <c r="CJ4" s="2491" t="s">
        <v>298</v>
      </c>
      <c r="CK4" s="2444" t="s">
        <v>299</v>
      </c>
      <c r="CL4" s="2428" t="s">
        <v>300</v>
      </c>
      <c r="CM4" s="2429" t="s">
        <v>299</v>
      </c>
      <c r="CN4" s="2428" t="s">
        <v>300</v>
      </c>
      <c r="CO4" s="2429" t="s">
        <v>299</v>
      </c>
      <c r="CP4" s="2497" t="s">
        <v>300</v>
      </c>
      <c r="CQ4" s="2284"/>
      <c r="CR4" s="2442"/>
      <c r="CS4" s="2493"/>
      <c r="CT4" s="2442"/>
      <c r="CU4" s="2493"/>
      <c r="CV4" s="2442"/>
      <c r="CW4" s="2442"/>
      <c r="CX4" s="2442"/>
    </row>
    <row r="5" spans="1:102" customFormat="1" ht="14.4">
      <c r="A5" s="2256"/>
      <c r="B5" s="322"/>
      <c r="C5" s="2424"/>
      <c r="D5" s="2449"/>
      <c r="E5" s="2264"/>
      <c r="F5" s="2272"/>
      <c r="G5" s="2424"/>
      <c r="H5" s="322"/>
      <c r="I5" s="2424"/>
      <c r="J5" s="322"/>
      <c r="K5" s="2424"/>
      <c r="L5" s="2275"/>
      <c r="M5" s="2476"/>
      <c r="N5" s="2285"/>
      <c r="O5" s="2472"/>
      <c r="P5" s="2490"/>
      <c r="Q5" s="2275"/>
      <c r="R5" s="2424"/>
      <c r="S5" s="2439"/>
      <c r="T5" s="2275"/>
      <c r="U5" s="2424"/>
      <c r="V5" s="2275"/>
      <c r="W5" s="2424"/>
      <c r="X5" s="2460"/>
      <c r="Y5" s="292"/>
      <c r="Z5" s="2393"/>
      <c r="AA5" s="2439"/>
      <c r="AB5" s="2424"/>
      <c r="AC5" s="2424"/>
      <c r="AD5" s="2449"/>
      <c r="AE5" s="2276"/>
      <c r="AF5" s="11"/>
      <c r="AG5" s="2457"/>
      <c r="AH5" s="4"/>
      <c r="AI5" s="2457"/>
      <c r="AJ5" s="2469"/>
      <c r="AK5" s="2400"/>
      <c r="AL5" s="2400"/>
      <c r="AM5" s="2453"/>
      <c r="AN5" s="324"/>
      <c r="AO5" s="2286"/>
      <c r="AP5" s="2223" t="s">
        <v>301</v>
      </c>
      <c r="AQ5" s="8"/>
      <c r="AR5" s="2223" t="s">
        <v>301</v>
      </c>
      <c r="AS5" s="8"/>
      <c r="AT5" s="2223" t="s">
        <v>301</v>
      </c>
      <c r="AU5" s="8"/>
      <c r="AV5" s="2223" t="s">
        <v>301</v>
      </c>
      <c r="AW5" s="355" t="s">
        <v>302</v>
      </c>
      <c r="AX5" s="351" t="s">
        <v>293</v>
      </c>
      <c r="AY5" s="351" t="s">
        <v>294</v>
      </c>
      <c r="AZ5" s="351" t="s">
        <v>293</v>
      </c>
      <c r="BA5" s="353" t="s">
        <v>294</v>
      </c>
      <c r="BB5" s="2222" t="s">
        <v>302</v>
      </c>
      <c r="BC5" s="351" t="s">
        <v>293</v>
      </c>
      <c r="BD5" s="351" t="s">
        <v>294</v>
      </c>
      <c r="BE5" s="351" t="s">
        <v>293</v>
      </c>
      <c r="BF5" s="351" t="s">
        <v>294</v>
      </c>
      <c r="BG5" s="355" t="s">
        <v>302</v>
      </c>
      <c r="BH5" s="351" t="s">
        <v>292</v>
      </c>
      <c r="BI5" s="351" t="s">
        <v>293</v>
      </c>
      <c r="BJ5" s="349" t="s">
        <v>294</v>
      </c>
      <c r="BK5" s="351" t="s">
        <v>292</v>
      </c>
      <c r="BL5" s="351" t="s">
        <v>293</v>
      </c>
      <c r="BM5" s="353" t="s">
        <v>294</v>
      </c>
      <c r="BN5" s="2222" t="s">
        <v>302</v>
      </c>
      <c r="BO5" s="351" t="s">
        <v>292</v>
      </c>
      <c r="BP5" s="351" t="s">
        <v>293</v>
      </c>
      <c r="BQ5" s="351" t="s">
        <v>294</v>
      </c>
      <c r="BR5" s="351" t="s">
        <v>292</v>
      </c>
      <c r="BS5" s="351" t="s">
        <v>293</v>
      </c>
      <c r="BT5" s="349" t="s">
        <v>294</v>
      </c>
      <c r="BU5" s="355" t="s">
        <v>302</v>
      </c>
      <c r="BV5" s="2229" t="s">
        <v>294</v>
      </c>
      <c r="BW5" s="351" t="s">
        <v>294</v>
      </c>
      <c r="BX5" s="2439"/>
      <c r="BY5" s="2433"/>
      <c r="BZ5" s="2500"/>
      <c r="CA5" s="2282"/>
      <c r="CB5" s="11"/>
      <c r="CC5" s="2424"/>
      <c r="CD5" s="2283"/>
      <c r="CE5" s="2424"/>
      <c r="CF5" s="2503"/>
      <c r="CG5" s="2439"/>
      <c r="CH5" s="2424"/>
      <c r="CI5" s="2437"/>
      <c r="CJ5" s="2460"/>
      <c r="CK5" s="2445"/>
      <c r="CL5" s="2400"/>
      <c r="CM5" s="2430"/>
      <c r="CN5" s="2400"/>
      <c r="CO5" s="2430"/>
      <c r="CP5" s="2453"/>
      <c r="CQ5" s="2284"/>
      <c r="CR5" s="2443"/>
      <c r="CS5" s="2494"/>
      <c r="CT5" s="2443"/>
      <c r="CU5" s="2494"/>
      <c r="CV5" s="2443"/>
      <c r="CW5" s="2443"/>
      <c r="CX5" s="2443"/>
    </row>
    <row r="6" spans="1:102" customFormat="1" ht="17.25" customHeight="1">
      <c r="A6" s="41" t="s">
        <v>127</v>
      </c>
      <c r="B6" s="2287" t="s">
        <v>128</v>
      </c>
      <c r="C6" s="2288" t="s">
        <v>303</v>
      </c>
      <c r="D6" s="2289" t="s">
        <v>131</v>
      </c>
      <c r="E6" s="2290"/>
      <c r="F6" s="2287" t="s">
        <v>139</v>
      </c>
      <c r="G6" s="2288" t="s">
        <v>128</v>
      </c>
      <c r="H6" s="2288" t="s">
        <v>139</v>
      </c>
      <c r="I6" s="2288" t="s">
        <v>128</v>
      </c>
      <c r="J6" s="2288" t="s">
        <v>139</v>
      </c>
      <c r="K6" s="2288" t="s">
        <v>128</v>
      </c>
      <c r="L6" s="2288" t="s">
        <v>139</v>
      </c>
      <c r="M6" s="2291" t="s">
        <v>128</v>
      </c>
      <c r="N6" s="2291" t="s">
        <v>139</v>
      </c>
      <c r="O6" s="2292" t="s">
        <v>304</v>
      </c>
      <c r="P6" s="2293" t="s">
        <v>139</v>
      </c>
      <c r="Q6" s="2288" t="s">
        <v>139</v>
      </c>
      <c r="R6" s="2288" t="s">
        <v>128</v>
      </c>
      <c r="S6" s="2288" t="s">
        <v>139</v>
      </c>
      <c r="T6" s="2288" t="s">
        <v>139</v>
      </c>
      <c r="U6" s="2291" t="s">
        <v>128</v>
      </c>
      <c r="V6" s="2288" t="s">
        <v>139</v>
      </c>
      <c r="W6" s="2291" t="s">
        <v>128</v>
      </c>
      <c r="X6" s="2289" t="s">
        <v>139</v>
      </c>
      <c r="Y6" s="61"/>
      <c r="Z6" s="2287" t="s">
        <v>304</v>
      </c>
      <c r="AA6" s="2288" t="s">
        <v>304</v>
      </c>
      <c r="AB6" s="2288" t="s">
        <v>219</v>
      </c>
      <c r="AC6" s="2288" t="s">
        <v>130</v>
      </c>
      <c r="AD6" s="2289" t="s">
        <v>139</v>
      </c>
      <c r="AE6" s="2294"/>
      <c r="AF6" s="43" t="s">
        <v>128</v>
      </c>
      <c r="AG6" s="37" t="s">
        <v>130</v>
      </c>
      <c r="AH6" s="37" t="s">
        <v>131</v>
      </c>
      <c r="AI6" s="37" t="s">
        <v>130</v>
      </c>
      <c r="AJ6" s="37" t="s">
        <v>219</v>
      </c>
      <c r="AK6" s="37" t="s">
        <v>130</v>
      </c>
      <c r="AL6" s="37" t="s">
        <v>130</v>
      </c>
      <c r="AM6" s="38" t="s">
        <v>130</v>
      </c>
      <c r="AN6" s="325"/>
      <c r="AO6" s="43" t="s">
        <v>304</v>
      </c>
      <c r="AP6" s="37" t="s">
        <v>130</v>
      </c>
      <c r="AQ6" s="47" t="s">
        <v>304</v>
      </c>
      <c r="AR6" s="37" t="s">
        <v>130</v>
      </c>
      <c r="AS6" s="37" t="s">
        <v>304</v>
      </c>
      <c r="AT6" s="37" t="s">
        <v>130</v>
      </c>
      <c r="AU6" s="47" t="s">
        <v>304</v>
      </c>
      <c r="AV6" s="37" t="s">
        <v>130</v>
      </c>
      <c r="AW6" s="37" t="s">
        <v>139</v>
      </c>
      <c r="AX6" s="47" t="s">
        <v>304</v>
      </c>
      <c r="AY6" s="47" t="s">
        <v>304</v>
      </c>
      <c r="AZ6" s="47" t="s">
        <v>304</v>
      </c>
      <c r="BA6" s="38" t="s">
        <v>304</v>
      </c>
      <c r="BB6" s="43" t="s">
        <v>139</v>
      </c>
      <c r="BC6" s="47" t="s">
        <v>304</v>
      </c>
      <c r="BD6" s="47" t="s">
        <v>304</v>
      </c>
      <c r="BE6" s="47" t="s">
        <v>304</v>
      </c>
      <c r="BF6" s="37" t="s">
        <v>304</v>
      </c>
      <c r="BG6" s="37" t="s">
        <v>139</v>
      </c>
      <c r="BH6" s="47" t="s">
        <v>304</v>
      </c>
      <c r="BI6" s="47" t="s">
        <v>304</v>
      </c>
      <c r="BJ6" s="47" t="s">
        <v>304</v>
      </c>
      <c r="BK6" s="47" t="s">
        <v>304</v>
      </c>
      <c r="BL6" s="47" t="s">
        <v>304</v>
      </c>
      <c r="BM6" s="38" t="s">
        <v>304</v>
      </c>
      <c r="BN6" s="43" t="s">
        <v>139</v>
      </c>
      <c r="BO6" s="47" t="s">
        <v>304</v>
      </c>
      <c r="BP6" s="47" t="s">
        <v>304</v>
      </c>
      <c r="BQ6" s="47" t="s">
        <v>304</v>
      </c>
      <c r="BR6" s="47" t="s">
        <v>304</v>
      </c>
      <c r="BS6" s="47" t="s">
        <v>304</v>
      </c>
      <c r="BT6" s="47" t="s">
        <v>304</v>
      </c>
      <c r="BU6" s="37" t="s">
        <v>139</v>
      </c>
      <c r="BV6" s="2295" t="s">
        <v>304</v>
      </c>
      <c r="BW6" s="37" t="s">
        <v>304</v>
      </c>
      <c r="BX6" s="37" t="s">
        <v>304</v>
      </c>
      <c r="BY6" s="2295" t="s">
        <v>139</v>
      </c>
      <c r="BZ6" s="38" t="s">
        <v>139</v>
      </c>
      <c r="CA6" s="327"/>
      <c r="CB6" s="43" t="s">
        <v>139</v>
      </c>
      <c r="CC6" s="37" t="s">
        <v>139</v>
      </c>
      <c r="CD6" s="2296" t="s">
        <v>305</v>
      </c>
      <c r="CE6" s="37" t="s">
        <v>305</v>
      </c>
      <c r="CF6" s="2297" t="s">
        <v>305</v>
      </c>
      <c r="CG6" s="37" t="s">
        <v>139</v>
      </c>
      <c r="CH6" s="37" t="s">
        <v>139</v>
      </c>
      <c r="CI6" s="47" t="s">
        <v>139</v>
      </c>
      <c r="CJ6" s="38" t="s">
        <v>139</v>
      </c>
      <c r="CK6" s="43" t="s">
        <v>304</v>
      </c>
      <c r="CL6" s="37" t="s">
        <v>128</v>
      </c>
      <c r="CM6" s="37" t="s">
        <v>304</v>
      </c>
      <c r="CN6" s="37" t="s">
        <v>128</v>
      </c>
      <c r="CO6" s="40" t="s">
        <v>304</v>
      </c>
      <c r="CP6" s="38" t="s">
        <v>128</v>
      </c>
      <c r="CQ6" s="2294"/>
      <c r="CR6" s="2298" t="s">
        <v>139</v>
      </c>
      <c r="CS6" s="2298" t="s">
        <v>304</v>
      </c>
      <c r="CT6" s="2298" t="s">
        <v>139</v>
      </c>
      <c r="CU6" s="2298" t="s">
        <v>304</v>
      </c>
      <c r="CV6" s="2298" t="s">
        <v>304</v>
      </c>
      <c r="CW6" s="2298" t="s">
        <v>304</v>
      </c>
      <c r="CX6" s="2298" t="s">
        <v>304</v>
      </c>
    </row>
    <row r="7" spans="1:102" ht="15.75" customHeight="1">
      <c r="A7" s="651" t="s">
        <v>140</v>
      </c>
      <c r="B7" s="479">
        <v>10813</v>
      </c>
      <c r="C7" s="533">
        <v>45.3</v>
      </c>
      <c r="D7" s="1426">
        <v>9061</v>
      </c>
      <c r="E7" s="443"/>
      <c r="F7" s="469">
        <v>2</v>
      </c>
      <c r="G7" s="1428">
        <v>270</v>
      </c>
      <c r="H7" s="1428">
        <v>17</v>
      </c>
      <c r="I7" s="1428">
        <v>1351</v>
      </c>
      <c r="J7" s="1428">
        <v>5</v>
      </c>
      <c r="K7" s="1428">
        <v>136</v>
      </c>
      <c r="L7" s="1371" t="s">
        <v>203</v>
      </c>
      <c r="M7" s="961" t="s">
        <v>203</v>
      </c>
      <c r="N7" s="628">
        <v>112</v>
      </c>
      <c r="O7" s="1416">
        <v>4110</v>
      </c>
      <c r="P7" s="810">
        <v>1032</v>
      </c>
      <c r="Q7" s="811">
        <v>5</v>
      </c>
      <c r="R7" s="1409">
        <v>205</v>
      </c>
      <c r="S7" s="1428">
        <v>3</v>
      </c>
      <c r="T7" s="1428">
        <v>8</v>
      </c>
      <c r="U7" s="1409">
        <v>896</v>
      </c>
      <c r="V7" s="1428">
        <v>4</v>
      </c>
      <c r="W7" s="1409">
        <v>360</v>
      </c>
      <c r="X7" s="1416" t="s">
        <v>203</v>
      </c>
      <c r="Y7" s="444"/>
      <c r="Z7" s="469">
        <v>88341</v>
      </c>
      <c r="AA7" s="1428">
        <v>20035</v>
      </c>
      <c r="AB7" s="1428">
        <v>28336482029</v>
      </c>
      <c r="AC7" s="1437">
        <v>99.09</v>
      </c>
      <c r="AD7" s="1416">
        <v>10</v>
      </c>
      <c r="AE7" s="445"/>
      <c r="AF7" s="129">
        <v>45924</v>
      </c>
      <c r="AG7" s="1438">
        <v>19.27</v>
      </c>
      <c r="AH7" s="1439">
        <v>33399</v>
      </c>
      <c r="AI7" s="1438">
        <v>24.15</v>
      </c>
      <c r="AJ7" s="1439">
        <v>483495.4</v>
      </c>
      <c r="AK7" s="1440">
        <v>94.21</v>
      </c>
      <c r="AL7" s="1441">
        <v>35.200000000000003</v>
      </c>
      <c r="AM7" s="1407">
        <v>37.200000000000003</v>
      </c>
      <c r="AN7" s="446"/>
      <c r="AO7" s="479">
        <v>1884</v>
      </c>
      <c r="AP7" s="812">
        <v>50.55</v>
      </c>
      <c r="AQ7" s="1418">
        <v>1657</v>
      </c>
      <c r="AR7" s="1418">
        <v>44.46</v>
      </c>
      <c r="AS7" s="813">
        <v>1273</v>
      </c>
      <c r="AT7" s="1426">
        <v>41.4</v>
      </c>
      <c r="AU7" s="1418">
        <v>906</v>
      </c>
      <c r="AV7" s="1418">
        <v>24.31</v>
      </c>
      <c r="AW7" s="813" t="s">
        <v>307</v>
      </c>
      <c r="AX7" s="1418" t="s">
        <v>307</v>
      </c>
      <c r="AY7" s="1418" t="s">
        <v>307</v>
      </c>
      <c r="AZ7" s="1418" t="s">
        <v>307</v>
      </c>
      <c r="BA7" s="814" t="s">
        <v>307</v>
      </c>
      <c r="BB7" s="723">
        <v>5</v>
      </c>
      <c r="BC7" s="1418">
        <v>176</v>
      </c>
      <c r="BD7" s="1418">
        <v>134</v>
      </c>
      <c r="BE7" s="1418">
        <v>151</v>
      </c>
      <c r="BF7" s="1018">
        <v>87</v>
      </c>
      <c r="BG7" s="813">
        <v>1</v>
      </c>
      <c r="BH7" s="813">
        <v>15</v>
      </c>
      <c r="BI7" s="813">
        <v>30</v>
      </c>
      <c r="BJ7" s="813">
        <v>15</v>
      </c>
      <c r="BK7" s="813">
        <v>1</v>
      </c>
      <c r="BL7" s="813">
        <v>16</v>
      </c>
      <c r="BM7" s="814">
        <v>5</v>
      </c>
      <c r="BN7" s="723">
        <v>53</v>
      </c>
      <c r="BO7" s="813">
        <v>2441</v>
      </c>
      <c r="BP7" s="813">
        <v>1713</v>
      </c>
      <c r="BQ7" s="813">
        <v>1502</v>
      </c>
      <c r="BR7" s="813">
        <v>1571</v>
      </c>
      <c r="BS7" s="813">
        <v>1489</v>
      </c>
      <c r="BT7" s="813">
        <v>1175</v>
      </c>
      <c r="BU7" s="813" t="s">
        <v>307</v>
      </c>
      <c r="BV7" s="813" t="s">
        <v>307</v>
      </c>
      <c r="BW7" s="813" t="s">
        <v>307</v>
      </c>
      <c r="BX7" s="2123" t="s">
        <v>307</v>
      </c>
      <c r="BY7" s="813">
        <v>24</v>
      </c>
      <c r="BZ7" s="814">
        <v>13</v>
      </c>
      <c r="CA7" s="447"/>
      <c r="CB7" s="723">
        <v>26</v>
      </c>
      <c r="CC7" s="813">
        <v>3</v>
      </c>
      <c r="CD7" s="1442">
        <v>6067</v>
      </c>
      <c r="CE7" s="813">
        <v>767</v>
      </c>
      <c r="CF7" s="817">
        <v>2546.9</v>
      </c>
      <c r="CG7" s="813">
        <v>205</v>
      </c>
      <c r="CH7" s="813">
        <v>4</v>
      </c>
      <c r="CI7" s="1018">
        <v>121</v>
      </c>
      <c r="CJ7" s="429" t="s">
        <v>307</v>
      </c>
      <c r="CK7" s="479">
        <v>825</v>
      </c>
      <c r="CL7" s="1425">
        <v>336.7</v>
      </c>
      <c r="CM7" s="1426">
        <v>183</v>
      </c>
      <c r="CN7" s="1425">
        <v>74.7</v>
      </c>
      <c r="CO7" s="525">
        <v>696</v>
      </c>
      <c r="CP7" s="1421">
        <v>284.10000000000002</v>
      </c>
      <c r="CQ7" s="445"/>
      <c r="CR7" s="2179">
        <v>237</v>
      </c>
      <c r="CS7" s="2179">
        <v>3041</v>
      </c>
      <c r="CT7" s="2179">
        <v>97</v>
      </c>
      <c r="CU7" s="818">
        <v>1243</v>
      </c>
      <c r="CV7" s="818">
        <v>11230</v>
      </c>
      <c r="CW7" s="818">
        <v>3274</v>
      </c>
      <c r="CX7" s="818">
        <v>3313</v>
      </c>
    </row>
    <row r="8" spans="1:102" s="1288" customFormat="1" ht="15.75" customHeight="1">
      <c r="A8" s="1266" t="s">
        <v>141</v>
      </c>
      <c r="B8" s="768">
        <v>11446</v>
      </c>
      <c r="C8" s="770">
        <v>36</v>
      </c>
      <c r="D8" s="1277">
        <v>9576</v>
      </c>
      <c r="E8" s="819"/>
      <c r="F8" s="427">
        <v>3</v>
      </c>
      <c r="G8" s="1280">
        <v>270</v>
      </c>
      <c r="H8" s="1280">
        <v>21</v>
      </c>
      <c r="I8" s="1280">
        <v>1400</v>
      </c>
      <c r="J8" s="1280">
        <v>4</v>
      </c>
      <c r="K8" s="1280">
        <v>98</v>
      </c>
      <c r="L8" s="1280">
        <v>2</v>
      </c>
      <c r="M8" s="1280">
        <v>100</v>
      </c>
      <c r="N8" s="1281">
        <v>296</v>
      </c>
      <c r="O8" s="1282">
        <v>7384</v>
      </c>
      <c r="P8" s="662">
        <v>1415</v>
      </c>
      <c r="Q8" s="1280">
        <v>7</v>
      </c>
      <c r="R8" s="1281">
        <v>375</v>
      </c>
      <c r="S8" s="1280">
        <v>2</v>
      </c>
      <c r="T8" s="1280">
        <v>11</v>
      </c>
      <c r="U8" s="1281">
        <v>882</v>
      </c>
      <c r="V8" s="1280">
        <v>5</v>
      </c>
      <c r="W8" s="1281">
        <v>244</v>
      </c>
      <c r="X8" s="1282" t="s">
        <v>307</v>
      </c>
      <c r="Y8" s="820"/>
      <c r="Z8" s="427">
        <v>111706</v>
      </c>
      <c r="AA8" s="1280">
        <v>24541</v>
      </c>
      <c r="AB8" s="1280">
        <v>32462810256</v>
      </c>
      <c r="AC8" s="1283">
        <v>98.3</v>
      </c>
      <c r="AD8" s="1282">
        <v>11</v>
      </c>
      <c r="AE8" s="662"/>
      <c r="AF8" s="768">
        <v>58045</v>
      </c>
      <c r="AG8" s="1272">
        <v>18.2</v>
      </c>
      <c r="AH8" s="1277">
        <v>41695</v>
      </c>
      <c r="AI8" s="1272">
        <v>23.5</v>
      </c>
      <c r="AJ8" s="1277">
        <v>488878</v>
      </c>
      <c r="AK8" s="1278">
        <v>94.9</v>
      </c>
      <c r="AL8" s="1272">
        <v>31.2</v>
      </c>
      <c r="AM8" s="862">
        <v>39.5</v>
      </c>
      <c r="AN8" s="821"/>
      <c r="AO8" s="733">
        <v>2008</v>
      </c>
      <c r="AP8" s="965">
        <v>34.5</v>
      </c>
      <c r="AQ8" s="1284">
        <v>3794</v>
      </c>
      <c r="AR8" s="1285">
        <v>65.2</v>
      </c>
      <c r="AS8" s="1284">
        <v>2678</v>
      </c>
      <c r="AT8" s="1277">
        <v>56</v>
      </c>
      <c r="AU8" s="1285">
        <v>851</v>
      </c>
      <c r="AV8" s="1285">
        <v>14.6</v>
      </c>
      <c r="AW8" s="1269">
        <v>3</v>
      </c>
      <c r="AX8" s="1284">
        <v>166</v>
      </c>
      <c r="AY8" s="1284">
        <v>86</v>
      </c>
      <c r="AZ8" s="1284">
        <v>114</v>
      </c>
      <c r="BA8" s="2006">
        <v>57</v>
      </c>
      <c r="BB8" s="733">
        <v>30</v>
      </c>
      <c r="BC8" s="1284">
        <v>1208</v>
      </c>
      <c r="BD8" s="1284">
        <v>972</v>
      </c>
      <c r="BE8" s="1284">
        <v>1233</v>
      </c>
      <c r="BF8" s="2095">
        <v>781</v>
      </c>
      <c r="BG8" s="2106" t="s">
        <v>307</v>
      </c>
      <c r="BH8" s="2106" t="s">
        <v>307</v>
      </c>
      <c r="BI8" s="2106" t="s">
        <v>307</v>
      </c>
      <c r="BJ8" s="2106" t="s">
        <v>307</v>
      </c>
      <c r="BK8" s="2106" t="s">
        <v>307</v>
      </c>
      <c r="BL8" s="2106" t="s">
        <v>307</v>
      </c>
      <c r="BM8" s="2015" t="s">
        <v>307</v>
      </c>
      <c r="BN8" s="733">
        <v>41</v>
      </c>
      <c r="BO8" s="2115">
        <v>612</v>
      </c>
      <c r="BP8" s="2115">
        <v>2085</v>
      </c>
      <c r="BQ8" s="2115">
        <v>1559</v>
      </c>
      <c r="BR8" s="2115">
        <v>406</v>
      </c>
      <c r="BS8" s="2115">
        <v>2168</v>
      </c>
      <c r="BT8" s="2115">
        <v>1336</v>
      </c>
      <c r="BU8" s="2115">
        <v>21</v>
      </c>
      <c r="BV8" s="2115">
        <v>340</v>
      </c>
      <c r="BW8" s="2115">
        <v>234</v>
      </c>
      <c r="BX8" s="1926" t="s">
        <v>307</v>
      </c>
      <c r="BY8" s="2115">
        <v>6</v>
      </c>
      <c r="BZ8" s="2006">
        <v>10</v>
      </c>
      <c r="CA8" s="965"/>
      <c r="CB8" s="733">
        <v>36</v>
      </c>
      <c r="CC8" s="1269">
        <v>1</v>
      </c>
      <c r="CD8" s="1287">
        <v>7066</v>
      </c>
      <c r="CE8" s="1269">
        <v>481</v>
      </c>
      <c r="CF8" s="823">
        <v>2221.3000000000002</v>
      </c>
      <c r="CG8" s="1269">
        <v>229</v>
      </c>
      <c r="CH8" s="1269">
        <v>5</v>
      </c>
      <c r="CI8" s="1284">
        <v>169</v>
      </c>
      <c r="CJ8" s="461" t="s">
        <v>307</v>
      </c>
      <c r="CK8" s="733">
        <v>1339</v>
      </c>
      <c r="CL8" s="1267">
        <v>412</v>
      </c>
      <c r="CM8" s="1269">
        <v>254</v>
      </c>
      <c r="CN8" s="1267">
        <v>78.2</v>
      </c>
      <c r="CO8" s="734">
        <v>853</v>
      </c>
      <c r="CP8" s="1270">
        <v>262.5</v>
      </c>
      <c r="CQ8" s="662"/>
      <c r="CR8" s="865">
        <v>426</v>
      </c>
      <c r="CS8" s="865">
        <v>4476</v>
      </c>
      <c r="CT8" s="865">
        <v>164</v>
      </c>
      <c r="CU8" s="865">
        <v>2027</v>
      </c>
      <c r="CV8" s="865">
        <v>15935</v>
      </c>
      <c r="CW8" s="865">
        <v>4884</v>
      </c>
      <c r="CX8" s="865">
        <v>3832</v>
      </c>
    </row>
    <row r="9" spans="1:102" ht="15.75" customHeight="1">
      <c r="A9" s="651" t="s">
        <v>142</v>
      </c>
      <c r="B9" s="448">
        <v>7823</v>
      </c>
      <c r="C9" s="428">
        <v>29.94</v>
      </c>
      <c r="D9" s="429">
        <v>6573</v>
      </c>
      <c r="E9" s="443"/>
      <c r="F9" s="449">
        <v>2</v>
      </c>
      <c r="G9" s="450">
        <v>138</v>
      </c>
      <c r="H9" s="450">
        <v>13</v>
      </c>
      <c r="I9" s="450">
        <v>854</v>
      </c>
      <c r="J9" s="450">
        <v>6</v>
      </c>
      <c r="K9" s="450">
        <v>159</v>
      </c>
      <c r="L9" s="450">
        <v>1</v>
      </c>
      <c r="M9" s="450">
        <v>60</v>
      </c>
      <c r="N9" s="1038">
        <v>130</v>
      </c>
      <c r="O9" s="1045">
        <v>4349</v>
      </c>
      <c r="P9" s="451">
        <v>892</v>
      </c>
      <c r="Q9" s="450">
        <v>6</v>
      </c>
      <c r="R9" s="1038">
        <v>154</v>
      </c>
      <c r="S9" s="450">
        <v>2</v>
      </c>
      <c r="T9" s="450">
        <v>10</v>
      </c>
      <c r="U9" s="1038">
        <v>1000</v>
      </c>
      <c r="V9" s="450">
        <v>3</v>
      </c>
      <c r="W9" s="1038">
        <v>97</v>
      </c>
      <c r="X9" s="1045" t="s">
        <v>307</v>
      </c>
      <c r="Y9" s="444"/>
      <c r="Z9" s="449">
        <v>87923</v>
      </c>
      <c r="AA9" s="450">
        <v>17618</v>
      </c>
      <c r="AB9" s="450">
        <v>28884727701</v>
      </c>
      <c r="AC9" s="452">
        <v>98.5</v>
      </c>
      <c r="AD9" s="1045">
        <v>11</v>
      </c>
      <c r="AE9" s="445"/>
      <c r="AF9" s="448">
        <v>51137</v>
      </c>
      <c r="AG9" s="430">
        <v>19.291666823856069</v>
      </c>
      <c r="AH9" s="429">
        <v>35831</v>
      </c>
      <c r="AI9" s="430">
        <v>26.334898830654346</v>
      </c>
      <c r="AJ9" s="429">
        <v>408278.46384426387</v>
      </c>
      <c r="AK9" s="984">
        <v>92.52</v>
      </c>
      <c r="AL9" s="430">
        <v>37.700000000000003</v>
      </c>
      <c r="AM9" s="454">
        <v>50.2</v>
      </c>
      <c r="AN9" s="446"/>
      <c r="AO9" s="448">
        <v>1062</v>
      </c>
      <c r="AP9" s="812">
        <v>22</v>
      </c>
      <c r="AQ9" s="1001">
        <v>3499</v>
      </c>
      <c r="AR9" s="1001">
        <v>74</v>
      </c>
      <c r="AS9" s="429">
        <v>2406</v>
      </c>
      <c r="AT9" s="429">
        <v>60</v>
      </c>
      <c r="AU9" s="1001">
        <v>408</v>
      </c>
      <c r="AV9" s="1001">
        <v>9</v>
      </c>
      <c r="AW9" s="429" t="s">
        <v>307</v>
      </c>
      <c r="AX9" s="1001" t="s">
        <v>307</v>
      </c>
      <c r="AY9" s="1001" t="s">
        <v>307</v>
      </c>
      <c r="AZ9" s="1001" t="s">
        <v>307</v>
      </c>
      <c r="BA9" s="2007" t="s">
        <v>307</v>
      </c>
      <c r="BB9" s="448">
        <v>50</v>
      </c>
      <c r="BC9" s="1001">
        <v>1755</v>
      </c>
      <c r="BD9" s="1001">
        <v>1411</v>
      </c>
      <c r="BE9" s="1001">
        <v>1713</v>
      </c>
      <c r="BF9" s="2096">
        <v>1136</v>
      </c>
      <c r="BG9" s="2107" t="s">
        <v>307</v>
      </c>
      <c r="BH9" s="2107" t="s">
        <v>307</v>
      </c>
      <c r="BI9" s="2107" t="s">
        <v>307</v>
      </c>
      <c r="BJ9" s="2107" t="s">
        <v>307</v>
      </c>
      <c r="BK9" s="2107" t="s">
        <v>307</v>
      </c>
      <c r="BL9" s="2107" t="s">
        <v>307</v>
      </c>
      <c r="BM9" s="2007" t="s">
        <v>307</v>
      </c>
      <c r="BN9" s="448">
        <v>49</v>
      </c>
      <c r="BO9" s="2107">
        <v>1200</v>
      </c>
      <c r="BP9" s="2107">
        <v>1995</v>
      </c>
      <c r="BQ9" s="2107">
        <v>1480</v>
      </c>
      <c r="BR9" s="2107">
        <v>745</v>
      </c>
      <c r="BS9" s="2107">
        <v>1786</v>
      </c>
      <c r="BT9" s="2107">
        <v>1171</v>
      </c>
      <c r="BU9" s="2107">
        <v>8</v>
      </c>
      <c r="BV9" s="2107">
        <v>143</v>
      </c>
      <c r="BW9" s="2107">
        <v>105</v>
      </c>
      <c r="BX9" s="2107" t="s">
        <v>307</v>
      </c>
      <c r="BY9" s="2107">
        <v>21</v>
      </c>
      <c r="BZ9" s="2007">
        <v>8</v>
      </c>
      <c r="CA9" s="447"/>
      <c r="CB9" s="448">
        <v>19</v>
      </c>
      <c r="CC9" s="429">
        <v>2</v>
      </c>
      <c r="CD9" s="456">
        <v>4589</v>
      </c>
      <c r="CE9" s="429">
        <v>494</v>
      </c>
      <c r="CF9" s="457">
        <v>1731.2</v>
      </c>
      <c r="CG9" s="429">
        <v>207</v>
      </c>
      <c r="CH9" s="429">
        <v>2</v>
      </c>
      <c r="CI9" s="1001">
        <v>125</v>
      </c>
      <c r="CJ9" s="1014" t="s">
        <v>307</v>
      </c>
      <c r="CK9" s="448">
        <v>674</v>
      </c>
      <c r="CL9" s="430">
        <v>250.6</v>
      </c>
      <c r="CM9" s="429">
        <v>192</v>
      </c>
      <c r="CN9" s="430">
        <v>71.400000000000006</v>
      </c>
      <c r="CO9" s="458">
        <v>702</v>
      </c>
      <c r="CP9" s="995">
        <v>261</v>
      </c>
      <c r="CQ9" s="445"/>
      <c r="CR9" s="459">
        <v>439</v>
      </c>
      <c r="CS9" s="459">
        <v>3353</v>
      </c>
      <c r="CT9" s="459">
        <v>123</v>
      </c>
      <c r="CU9" s="459">
        <v>1116</v>
      </c>
      <c r="CV9" s="459">
        <v>10774</v>
      </c>
      <c r="CW9" s="459">
        <v>3146</v>
      </c>
      <c r="CX9" s="459">
        <v>4051</v>
      </c>
    </row>
    <row r="10" spans="1:102" ht="15.75" customHeight="1">
      <c r="A10" s="653" t="s">
        <v>143</v>
      </c>
      <c r="B10" s="740">
        <v>3874</v>
      </c>
      <c r="C10" s="745">
        <v>18.100000000000001</v>
      </c>
      <c r="D10" s="1333">
        <v>3242</v>
      </c>
      <c r="E10" s="443"/>
      <c r="F10" s="555">
        <v>1</v>
      </c>
      <c r="G10" s="1392">
        <v>50</v>
      </c>
      <c r="H10" s="1373">
        <v>10</v>
      </c>
      <c r="I10" s="1373">
        <v>584</v>
      </c>
      <c r="J10" s="1373">
        <v>8</v>
      </c>
      <c r="K10" s="1373">
        <v>194</v>
      </c>
      <c r="L10" s="1392" t="s">
        <v>307</v>
      </c>
      <c r="M10" s="1392" t="s">
        <v>307</v>
      </c>
      <c r="N10" s="1393">
        <v>55</v>
      </c>
      <c r="O10" s="1336">
        <v>2102</v>
      </c>
      <c r="P10" s="658">
        <v>785</v>
      </c>
      <c r="Q10" s="1392">
        <v>5</v>
      </c>
      <c r="R10" s="1393">
        <v>169</v>
      </c>
      <c r="S10" s="1392">
        <v>2</v>
      </c>
      <c r="T10" s="1392">
        <v>7</v>
      </c>
      <c r="U10" s="1393">
        <v>730</v>
      </c>
      <c r="V10" s="1392">
        <v>2</v>
      </c>
      <c r="W10" s="1393">
        <v>148</v>
      </c>
      <c r="X10" s="1336">
        <v>5</v>
      </c>
      <c r="Y10" s="444"/>
      <c r="Z10" s="658">
        <v>70178</v>
      </c>
      <c r="AA10" s="1392">
        <v>11472</v>
      </c>
      <c r="AB10" s="1392">
        <v>19985428875</v>
      </c>
      <c r="AC10" s="1394">
        <v>97.8</v>
      </c>
      <c r="AD10" s="1395">
        <v>13</v>
      </c>
      <c r="AE10" s="445"/>
      <c r="AF10" s="740">
        <v>41058</v>
      </c>
      <c r="AG10" s="1331">
        <v>19</v>
      </c>
      <c r="AH10" s="1333">
        <v>29084</v>
      </c>
      <c r="AI10" s="1331">
        <v>26.5</v>
      </c>
      <c r="AJ10" s="1333">
        <v>415766</v>
      </c>
      <c r="AK10" s="1332">
        <v>93.3</v>
      </c>
      <c r="AL10" s="1331">
        <v>34</v>
      </c>
      <c r="AM10" s="833">
        <v>23.7</v>
      </c>
      <c r="AN10" s="446"/>
      <c r="AO10" s="460">
        <v>1223</v>
      </c>
      <c r="AP10" s="1396">
        <v>29</v>
      </c>
      <c r="AQ10" s="1396">
        <v>2856</v>
      </c>
      <c r="AR10" s="1396">
        <v>68</v>
      </c>
      <c r="AS10" s="1377">
        <v>2059</v>
      </c>
      <c r="AT10" s="1377">
        <v>59</v>
      </c>
      <c r="AU10" s="1396">
        <v>540</v>
      </c>
      <c r="AV10" s="1396">
        <v>12.795999999999999</v>
      </c>
      <c r="AW10" s="1377" t="s">
        <v>307</v>
      </c>
      <c r="AX10" s="1396" t="s">
        <v>307</v>
      </c>
      <c r="AY10" s="1396" t="s">
        <v>307</v>
      </c>
      <c r="AZ10" s="1396" t="s">
        <v>307</v>
      </c>
      <c r="BA10" s="1939" t="s">
        <v>307</v>
      </c>
      <c r="BB10" s="460">
        <v>16</v>
      </c>
      <c r="BC10" s="1396">
        <v>404</v>
      </c>
      <c r="BD10" s="1396">
        <v>386</v>
      </c>
      <c r="BE10" s="1396">
        <v>325</v>
      </c>
      <c r="BF10" s="2097">
        <v>235</v>
      </c>
      <c r="BG10" s="2108" t="s">
        <v>307</v>
      </c>
      <c r="BH10" s="2108" t="s">
        <v>307</v>
      </c>
      <c r="BI10" s="2108" t="s">
        <v>307</v>
      </c>
      <c r="BJ10" s="2108" t="s">
        <v>307</v>
      </c>
      <c r="BK10" s="1926" t="s">
        <v>307</v>
      </c>
      <c r="BL10" s="1926" t="s">
        <v>307</v>
      </c>
      <c r="BM10" s="1939" t="s">
        <v>307</v>
      </c>
      <c r="BN10" s="460">
        <v>68</v>
      </c>
      <c r="BO10" s="1926">
        <v>1099</v>
      </c>
      <c r="BP10" s="1926">
        <v>2787</v>
      </c>
      <c r="BQ10" s="1926">
        <v>2232</v>
      </c>
      <c r="BR10" s="1926">
        <v>719</v>
      </c>
      <c r="BS10" s="1926">
        <v>2506</v>
      </c>
      <c r="BT10" s="1926">
        <v>1770</v>
      </c>
      <c r="BU10" s="1926">
        <v>2</v>
      </c>
      <c r="BV10" s="1926">
        <v>31</v>
      </c>
      <c r="BW10" s="1926">
        <v>27</v>
      </c>
      <c r="BX10" s="1926" t="s">
        <v>307</v>
      </c>
      <c r="BY10" s="1926">
        <v>15</v>
      </c>
      <c r="BZ10" s="1939">
        <v>13</v>
      </c>
      <c r="CA10" s="447"/>
      <c r="CB10" s="460">
        <v>20</v>
      </c>
      <c r="CC10" s="1377">
        <v>1</v>
      </c>
      <c r="CD10" s="1398">
        <v>3997</v>
      </c>
      <c r="CE10" s="1377">
        <v>628</v>
      </c>
      <c r="CF10" s="826">
        <v>1845</v>
      </c>
      <c r="CG10" s="1377">
        <v>149</v>
      </c>
      <c r="CH10" s="1377">
        <v>3</v>
      </c>
      <c r="CI10" s="1396">
        <v>92</v>
      </c>
      <c r="CJ10" s="1378">
        <v>1</v>
      </c>
      <c r="CK10" s="460">
        <v>573</v>
      </c>
      <c r="CL10" s="1331">
        <v>264.5</v>
      </c>
      <c r="CM10" s="1377">
        <v>148</v>
      </c>
      <c r="CN10" s="1376">
        <v>68.3</v>
      </c>
      <c r="CO10" s="516">
        <v>488</v>
      </c>
      <c r="CP10" s="1399">
        <v>225.3</v>
      </c>
      <c r="CQ10" s="445"/>
      <c r="CR10" s="827">
        <v>284</v>
      </c>
      <c r="CS10" s="827">
        <v>2572</v>
      </c>
      <c r="CT10" s="827">
        <v>102</v>
      </c>
      <c r="CU10" s="827">
        <v>744</v>
      </c>
      <c r="CV10" s="827">
        <v>8359</v>
      </c>
      <c r="CW10" s="827">
        <v>2317</v>
      </c>
      <c r="CX10" s="827">
        <v>3243</v>
      </c>
    </row>
    <row r="11" spans="1:102" ht="15.75" customHeight="1">
      <c r="A11" s="651" t="s">
        <v>144</v>
      </c>
      <c r="B11" s="479">
        <v>3919</v>
      </c>
      <c r="C11" s="533">
        <v>16.100000000000001</v>
      </c>
      <c r="D11" s="1426">
        <v>4555</v>
      </c>
      <c r="E11" s="443"/>
      <c r="F11" s="469">
        <v>2</v>
      </c>
      <c r="G11" s="1428">
        <v>100</v>
      </c>
      <c r="H11" s="1428">
        <v>22</v>
      </c>
      <c r="I11" s="1428">
        <v>1483</v>
      </c>
      <c r="J11" s="1428">
        <v>4</v>
      </c>
      <c r="K11" s="1428">
        <v>116</v>
      </c>
      <c r="L11" s="1428">
        <v>2</v>
      </c>
      <c r="M11" s="1428">
        <v>94</v>
      </c>
      <c r="N11" s="1409">
        <v>130</v>
      </c>
      <c r="O11" s="1416">
        <v>3419</v>
      </c>
      <c r="P11" s="627">
        <v>1046</v>
      </c>
      <c r="Q11" s="1428">
        <v>4</v>
      </c>
      <c r="R11" s="1409">
        <v>205</v>
      </c>
      <c r="S11" s="1428">
        <v>28</v>
      </c>
      <c r="T11" s="1428">
        <v>9</v>
      </c>
      <c r="U11" s="1409">
        <v>874</v>
      </c>
      <c r="V11" s="1428">
        <v>6</v>
      </c>
      <c r="W11" s="1409">
        <v>298</v>
      </c>
      <c r="X11" s="1416">
        <v>3</v>
      </c>
      <c r="Y11" s="444"/>
      <c r="Z11" s="627">
        <v>81583</v>
      </c>
      <c r="AA11" s="1428">
        <v>17067</v>
      </c>
      <c r="AB11" s="1428">
        <v>26306254722</v>
      </c>
      <c r="AC11" s="1437">
        <v>98.73</v>
      </c>
      <c r="AD11" s="1416">
        <v>11</v>
      </c>
      <c r="AE11" s="445"/>
      <c r="AF11" s="479">
        <v>47616</v>
      </c>
      <c r="AG11" s="1425">
        <v>17.100000000000001</v>
      </c>
      <c r="AH11" s="1426">
        <v>33508</v>
      </c>
      <c r="AI11" s="1425">
        <v>24.3</v>
      </c>
      <c r="AJ11" s="815">
        <v>437303</v>
      </c>
      <c r="AK11" s="1417">
        <v>94.16</v>
      </c>
      <c r="AL11" s="1425">
        <v>44.7</v>
      </c>
      <c r="AM11" s="828">
        <v>11.2</v>
      </c>
      <c r="AN11" s="446"/>
      <c r="AO11" s="479">
        <v>1198</v>
      </c>
      <c r="AP11" s="966">
        <v>21</v>
      </c>
      <c r="AQ11" s="1418">
        <v>3774</v>
      </c>
      <c r="AR11" s="1419">
        <v>67</v>
      </c>
      <c r="AS11" s="1426">
        <v>2861</v>
      </c>
      <c r="AT11" s="1466">
        <v>58</v>
      </c>
      <c r="AU11" s="1418">
        <v>787</v>
      </c>
      <c r="AV11" s="1419">
        <v>14</v>
      </c>
      <c r="AW11" s="1426">
        <v>8</v>
      </c>
      <c r="AX11" s="1418">
        <v>392</v>
      </c>
      <c r="AY11" s="1418">
        <v>193</v>
      </c>
      <c r="AZ11" s="1418">
        <v>285</v>
      </c>
      <c r="BA11" s="1896">
        <v>157</v>
      </c>
      <c r="BB11" s="479">
        <v>36</v>
      </c>
      <c r="BC11" s="1418">
        <v>1692</v>
      </c>
      <c r="BD11" s="1418">
        <v>1264</v>
      </c>
      <c r="BE11" s="1418">
        <v>1658</v>
      </c>
      <c r="BF11" s="1895">
        <v>1094</v>
      </c>
      <c r="BG11" s="2107" t="s">
        <v>307</v>
      </c>
      <c r="BH11" s="2107" t="s">
        <v>307</v>
      </c>
      <c r="BI11" s="2107" t="s">
        <v>307</v>
      </c>
      <c r="BJ11" s="2107" t="s">
        <v>307</v>
      </c>
      <c r="BK11" s="2107" t="s">
        <v>307</v>
      </c>
      <c r="BL11" s="2107" t="s">
        <v>307</v>
      </c>
      <c r="BM11" s="2007" t="s">
        <v>307</v>
      </c>
      <c r="BN11" s="479">
        <v>36</v>
      </c>
      <c r="BO11" s="1886">
        <v>1358</v>
      </c>
      <c r="BP11" s="1886">
        <v>1977</v>
      </c>
      <c r="BQ11" s="1886">
        <v>1460</v>
      </c>
      <c r="BR11" s="1886">
        <v>982</v>
      </c>
      <c r="BS11" s="1886">
        <v>1935</v>
      </c>
      <c r="BT11" s="1886">
        <v>1322</v>
      </c>
      <c r="BU11" s="1886">
        <v>28</v>
      </c>
      <c r="BV11" s="1886">
        <v>420</v>
      </c>
      <c r="BW11" s="1886">
        <v>319</v>
      </c>
      <c r="BX11" s="2107" t="s">
        <v>307</v>
      </c>
      <c r="BY11" s="1886">
        <v>43</v>
      </c>
      <c r="BZ11" s="1896">
        <v>8</v>
      </c>
      <c r="CA11" s="447"/>
      <c r="CB11" s="479">
        <v>26</v>
      </c>
      <c r="CC11" s="1426">
        <v>1</v>
      </c>
      <c r="CD11" s="1442">
        <v>4720</v>
      </c>
      <c r="CE11" s="1426">
        <v>268</v>
      </c>
      <c r="CF11" s="829">
        <v>1695.3414029668477</v>
      </c>
      <c r="CG11" s="1426">
        <v>263</v>
      </c>
      <c r="CH11" s="1426">
        <v>3</v>
      </c>
      <c r="CI11" s="1418">
        <v>183</v>
      </c>
      <c r="CJ11" s="429" t="s">
        <v>307</v>
      </c>
      <c r="CK11" s="479">
        <v>867</v>
      </c>
      <c r="CL11" s="1425">
        <v>311.41122804496968</v>
      </c>
      <c r="CM11" s="1426">
        <v>445</v>
      </c>
      <c r="CN11" s="1425">
        <v>159.83621277971338</v>
      </c>
      <c r="CO11" s="525">
        <v>885</v>
      </c>
      <c r="CP11" s="1421">
        <v>317.8765130562839</v>
      </c>
      <c r="CQ11" s="445"/>
      <c r="CR11" s="830">
        <v>335</v>
      </c>
      <c r="CS11" s="830">
        <v>2851</v>
      </c>
      <c r="CT11" s="830">
        <v>128</v>
      </c>
      <c r="CU11" s="830">
        <v>1206</v>
      </c>
      <c r="CV11" s="830">
        <v>9795</v>
      </c>
      <c r="CW11" s="830">
        <v>2447</v>
      </c>
      <c r="CX11" s="830">
        <v>3761</v>
      </c>
    </row>
    <row r="12" spans="1:102" ht="15.75" customHeight="1">
      <c r="A12" s="653" t="s">
        <v>145</v>
      </c>
      <c r="B12" s="747">
        <v>4352</v>
      </c>
      <c r="C12" s="1400">
        <v>17.600000000000001</v>
      </c>
      <c r="D12" s="1478">
        <v>5267</v>
      </c>
      <c r="E12" s="443"/>
      <c r="F12" s="611">
        <v>3</v>
      </c>
      <c r="G12" s="1373">
        <v>205</v>
      </c>
      <c r="H12" s="1493">
        <v>22</v>
      </c>
      <c r="I12" s="1493">
        <v>1468</v>
      </c>
      <c r="J12" s="1493">
        <v>5</v>
      </c>
      <c r="K12" s="1493">
        <v>145</v>
      </c>
      <c r="L12" s="1493">
        <v>1</v>
      </c>
      <c r="M12" s="1493">
        <v>50</v>
      </c>
      <c r="N12" s="1423">
        <v>60</v>
      </c>
      <c r="O12" s="1336">
        <v>1753</v>
      </c>
      <c r="P12" s="1502">
        <v>906</v>
      </c>
      <c r="Q12" s="1493">
        <v>9</v>
      </c>
      <c r="R12" s="1494">
        <v>370</v>
      </c>
      <c r="S12" s="1493">
        <v>1</v>
      </c>
      <c r="T12" s="1392">
        <v>13</v>
      </c>
      <c r="U12" s="1393">
        <v>1318</v>
      </c>
      <c r="V12" s="511" t="s">
        <v>307</v>
      </c>
      <c r="W12" s="511" t="s">
        <v>307</v>
      </c>
      <c r="X12" s="1501">
        <v>3</v>
      </c>
      <c r="Y12" s="444"/>
      <c r="Z12" s="555">
        <v>97706</v>
      </c>
      <c r="AA12" s="1392">
        <v>20098</v>
      </c>
      <c r="AB12" s="1392">
        <v>27687329957</v>
      </c>
      <c r="AC12" s="1394">
        <v>97.8</v>
      </c>
      <c r="AD12" s="1501">
        <v>18</v>
      </c>
      <c r="AE12" s="445"/>
      <c r="AF12" s="740">
        <v>51341</v>
      </c>
      <c r="AG12" s="1331">
        <v>17.399999999999999</v>
      </c>
      <c r="AH12" s="1333">
        <v>36197</v>
      </c>
      <c r="AI12" s="1331">
        <v>24.7</v>
      </c>
      <c r="AJ12" s="1333">
        <f>25286438702/51341</f>
        <v>492519.40363452211</v>
      </c>
      <c r="AK12" s="1503">
        <f>(4427653430/4803066800)*100</f>
        <v>92.183881973076026</v>
      </c>
      <c r="AL12" s="1400">
        <v>37</v>
      </c>
      <c r="AM12" s="831">
        <v>17.2</v>
      </c>
      <c r="AN12" s="446"/>
      <c r="AO12" s="747">
        <v>1205</v>
      </c>
      <c r="AP12" s="1504">
        <v>21.727371078254599</v>
      </c>
      <c r="AQ12" s="1479">
        <v>4006</v>
      </c>
      <c r="AR12" s="1479">
        <v>72.232239451857197</v>
      </c>
      <c r="AS12" s="1478">
        <v>2800</v>
      </c>
      <c r="AT12" s="1478">
        <v>59.271803556308214</v>
      </c>
      <c r="AU12" s="1479">
        <v>495</v>
      </c>
      <c r="AV12" s="1479">
        <v>8.9253516047601877</v>
      </c>
      <c r="AW12" s="1478">
        <v>5</v>
      </c>
      <c r="AX12" s="1479">
        <v>264</v>
      </c>
      <c r="AY12" s="1479">
        <v>167</v>
      </c>
      <c r="AZ12" s="1479">
        <v>146</v>
      </c>
      <c r="BA12" s="2008">
        <v>78</v>
      </c>
      <c r="BB12" s="747">
        <v>41</v>
      </c>
      <c r="BC12" s="1479">
        <v>1581</v>
      </c>
      <c r="BD12" s="1479">
        <v>1710</v>
      </c>
      <c r="BE12" s="1479">
        <v>1707</v>
      </c>
      <c r="BF12" s="2098">
        <v>1308</v>
      </c>
      <c r="BG12" s="1926" t="s">
        <v>307</v>
      </c>
      <c r="BH12" s="1926" t="s">
        <v>307</v>
      </c>
      <c r="BI12" s="1926" t="s">
        <v>307</v>
      </c>
      <c r="BJ12" s="1926" t="s">
        <v>307</v>
      </c>
      <c r="BK12" s="1926" t="s">
        <v>307</v>
      </c>
      <c r="BL12" s="1926" t="s">
        <v>307</v>
      </c>
      <c r="BM12" s="1939" t="s">
        <v>307</v>
      </c>
      <c r="BN12" s="747">
        <v>35</v>
      </c>
      <c r="BO12" s="2116">
        <v>1316</v>
      </c>
      <c r="BP12" s="2116">
        <v>2147</v>
      </c>
      <c r="BQ12" s="2116">
        <v>1692</v>
      </c>
      <c r="BR12" s="2116">
        <v>849</v>
      </c>
      <c r="BS12" s="2116">
        <v>2140</v>
      </c>
      <c r="BT12" s="2116">
        <v>1238</v>
      </c>
      <c r="BU12" s="2116">
        <v>18</v>
      </c>
      <c r="BV12" s="2116">
        <v>322</v>
      </c>
      <c r="BW12" s="2108">
        <v>175</v>
      </c>
      <c r="BX12" s="1926" t="s">
        <v>307</v>
      </c>
      <c r="BY12" s="2116">
        <v>33</v>
      </c>
      <c r="BZ12" s="2008">
        <v>9</v>
      </c>
      <c r="CA12" s="447"/>
      <c r="CB12" s="460">
        <v>21</v>
      </c>
      <c r="CC12" s="1377" t="s">
        <v>203</v>
      </c>
      <c r="CD12" s="1505">
        <v>5446</v>
      </c>
      <c r="CE12" s="1377" t="s">
        <v>203</v>
      </c>
      <c r="CF12" s="826">
        <v>1845.7</v>
      </c>
      <c r="CG12" s="1377">
        <v>289</v>
      </c>
      <c r="CH12" s="1377" t="s">
        <v>203</v>
      </c>
      <c r="CI12" s="1396">
        <v>149</v>
      </c>
      <c r="CJ12" s="1378" t="s">
        <v>203</v>
      </c>
      <c r="CK12" s="460">
        <v>1272</v>
      </c>
      <c r="CL12" s="1376">
        <v>431.1</v>
      </c>
      <c r="CM12" s="1377">
        <v>230</v>
      </c>
      <c r="CN12" s="1376">
        <v>77.900000000000006</v>
      </c>
      <c r="CO12" s="516">
        <v>907</v>
      </c>
      <c r="CP12" s="1399">
        <v>307.39999999999998</v>
      </c>
      <c r="CQ12" s="445"/>
      <c r="CR12" s="832">
        <v>310</v>
      </c>
      <c r="CS12" s="832">
        <v>3177</v>
      </c>
      <c r="CT12" s="832">
        <v>87</v>
      </c>
      <c r="CU12" s="832">
        <v>918</v>
      </c>
      <c r="CV12" s="832">
        <v>12873</v>
      </c>
      <c r="CW12" s="832">
        <v>2523</v>
      </c>
      <c r="CX12" s="832">
        <v>3306</v>
      </c>
    </row>
    <row r="13" spans="1:102" ht="15.75" customHeight="1">
      <c r="A13" s="651" t="s">
        <v>146</v>
      </c>
      <c r="B13" s="448">
        <v>2135</v>
      </c>
      <c r="C13" s="428">
        <v>8.8000000000000007</v>
      </c>
      <c r="D13" s="1434">
        <v>1793</v>
      </c>
      <c r="E13" s="443"/>
      <c r="F13" s="449">
        <v>2</v>
      </c>
      <c r="G13" s="1371">
        <v>150</v>
      </c>
      <c r="H13" s="1371">
        <v>15</v>
      </c>
      <c r="I13" s="1371">
        <v>1296</v>
      </c>
      <c r="J13" s="1371">
        <v>17</v>
      </c>
      <c r="K13" s="1371">
        <v>484</v>
      </c>
      <c r="L13" s="1371">
        <v>1</v>
      </c>
      <c r="M13" s="1371">
        <v>50</v>
      </c>
      <c r="N13" s="1368">
        <v>73</v>
      </c>
      <c r="O13" s="1372">
        <v>2101</v>
      </c>
      <c r="P13" s="451">
        <v>797</v>
      </c>
      <c r="Q13" s="1371">
        <v>2</v>
      </c>
      <c r="R13" s="1368">
        <v>100</v>
      </c>
      <c r="S13" s="1371">
        <v>5</v>
      </c>
      <c r="T13" s="1371">
        <v>5</v>
      </c>
      <c r="U13" s="1368">
        <v>429</v>
      </c>
      <c r="V13" s="1371">
        <v>1</v>
      </c>
      <c r="W13" s="1368">
        <v>18</v>
      </c>
      <c r="X13" s="450" t="s">
        <v>307</v>
      </c>
      <c r="Y13" s="444"/>
      <c r="Z13" s="449">
        <v>73140</v>
      </c>
      <c r="AA13" s="1371">
        <v>12314</v>
      </c>
      <c r="AB13" s="1371">
        <v>21510056462</v>
      </c>
      <c r="AC13" s="1441">
        <v>98.7</v>
      </c>
      <c r="AD13" s="1372">
        <v>14</v>
      </c>
      <c r="AE13" s="445"/>
      <c r="AF13" s="448">
        <v>39379</v>
      </c>
      <c r="AG13" s="1455">
        <v>16.600000000000001</v>
      </c>
      <c r="AH13" s="1434">
        <v>26735</v>
      </c>
      <c r="AI13" s="1455">
        <v>25.3</v>
      </c>
      <c r="AJ13" s="1434">
        <v>450214</v>
      </c>
      <c r="AK13" s="1517">
        <v>93.2</v>
      </c>
      <c r="AL13" s="1455">
        <v>45.1</v>
      </c>
      <c r="AM13" s="454">
        <v>28.6</v>
      </c>
      <c r="AN13" s="446"/>
      <c r="AO13" s="448">
        <v>944</v>
      </c>
      <c r="AP13" s="812">
        <v>19.3</v>
      </c>
      <c r="AQ13" s="1512">
        <v>3364</v>
      </c>
      <c r="AR13" s="1512">
        <v>68.7</v>
      </c>
      <c r="AS13" s="1434">
        <v>2478</v>
      </c>
      <c r="AT13" s="1434">
        <v>55.3</v>
      </c>
      <c r="AU13" s="1512">
        <v>511</v>
      </c>
      <c r="AV13" s="1419">
        <v>10.4</v>
      </c>
      <c r="AW13" s="1434">
        <v>10</v>
      </c>
      <c r="AX13" s="1512">
        <v>638</v>
      </c>
      <c r="AY13" s="1512">
        <v>342</v>
      </c>
      <c r="AZ13" s="1512">
        <v>415</v>
      </c>
      <c r="BA13" s="2007">
        <v>274</v>
      </c>
      <c r="BB13" s="448">
        <v>30</v>
      </c>
      <c r="BC13" s="1512">
        <v>1442</v>
      </c>
      <c r="BD13" s="1512">
        <v>1162</v>
      </c>
      <c r="BE13" s="1512">
        <v>1298</v>
      </c>
      <c r="BF13" s="2096">
        <v>922</v>
      </c>
      <c r="BG13" s="2107" t="s">
        <v>307</v>
      </c>
      <c r="BH13" s="2107" t="s">
        <v>307</v>
      </c>
      <c r="BI13" s="2107" t="s">
        <v>307</v>
      </c>
      <c r="BJ13" s="2107" t="s">
        <v>307</v>
      </c>
      <c r="BK13" s="2107" t="s">
        <v>307</v>
      </c>
      <c r="BL13" s="2107" t="s">
        <v>307</v>
      </c>
      <c r="BM13" s="2007" t="s">
        <v>307</v>
      </c>
      <c r="BN13" s="448">
        <v>32</v>
      </c>
      <c r="BO13" s="2107">
        <v>966</v>
      </c>
      <c r="BP13" s="2107">
        <v>1646</v>
      </c>
      <c r="BQ13" s="2107">
        <v>1202</v>
      </c>
      <c r="BR13" s="2107">
        <v>704</v>
      </c>
      <c r="BS13" s="2107">
        <v>1581</v>
      </c>
      <c r="BT13" s="2107">
        <v>1044</v>
      </c>
      <c r="BU13" s="2107">
        <v>24</v>
      </c>
      <c r="BV13" s="2107">
        <v>219</v>
      </c>
      <c r="BW13" s="2107">
        <v>153</v>
      </c>
      <c r="BX13" s="2107" t="s">
        <v>307</v>
      </c>
      <c r="BY13" s="2107">
        <v>3</v>
      </c>
      <c r="BZ13" s="2007">
        <v>26</v>
      </c>
      <c r="CA13" s="447"/>
      <c r="CB13" s="448">
        <v>17</v>
      </c>
      <c r="CC13" s="1434">
        <v>1</v>
      </c>
      <c r="CD13" s="1518">
        <v>5060</v>
      </c>
      <c r="CE13" s="1434">
        <v>528</v>
      </c>
      <c r="CF13" s="457">
        <v>2104.0813356342392</v>
      </c>
      <c r="CG13" s="1434">
        <v>253</v>
      </c>
      <c r="CH13" s="1434">
        <v>2</v>
      </c>
      <c r="CI13" s="1512">
        <v>136</v>
      </c>
      <c r="CJ13" s="429" t="s">
        <v>307</v>
      </c>
      <c r="CK13" s="448">
        <v>1245</v>
      </c>
      <c r="CL13" s="1455">
        <v>517.70380689024262</v>
      </c>
      <c r="CM13" s="1434">
        <v>217</v>
      </c>
      <c r="CN13" s="1455">
        <v>90.234318148741082</v>
      </c>
      <c r="CO13" s="458">
        <v>765</v>
      </c>
      <c r="CP13" s="1402">
        <v>318.107158450631</v>
      </c>
      <c r="CQ13" s="445"/>
      <c r="CR13" s="459">
        <v>207</v>
      </c>
      <c r="CS13" s="459">
        <v>1834</v>
      </c>
      <c r="CT13" s="459">
        <v>81</v>
      </c>
      <c r="CU13" s="459">
        <v>1072</v>
      </c>
      <c r="CV13" s="459">
        <v>10818</v>
      </c>
      <c r="CW13" s="459">
        <v>1858</v>
      </c>
      <c r="CX13" s="459">
        <v>1860</v>
      </c>
    </row>
    <row r="14" spans="1:102" ht="15.75" customHeight="1">
      <c r="A14" s="653" t="s">
        <v>147</v>
      </c>
      <c r="B14" s="1561">
        <v>3272</v>
      </c>
      <c r="C14" s="1562">
        <v>12</v>
      </c>
      <c r="D14" s="1563">
        <v>2717</v>
      </c>
      <c r="E14" s="443"/>
      <c r="F14" s="1544">
        <v>2</v>
      </c>
      <c r="G14" s="1564">
        <v>150</v>
      </c>
      <c r="H14" s="1564">
        <v>25</v>
      </c>
      <c r="I14" s="1564">
        <v>1597</v>
      </c>
      <c r="J14" s="1564">
        <v>3</v>
      </c>
      <c r="K14" s="1564">
        <v>73</v>
      </c>
      <c r="L14" s="1564">
        <v>1</v>
      </c>
      <c r="M14" s="1564">
        <v>60</v>
      </c>
      <c r="N14" s="1565">
        <v>34</v>
      </c>
      <c r="O14" s="1566">
        <v>1317</v>
      </c>
      <c r="P14" s="1567">
        <v>970</v>
      </c>
      <c r="Q14" s="1564">
        <v>8</v>
      </c>
      <c r="R14" s="1565">
        <v>300</v>
      </c>
      <c r="S14" s="1564">
        <v>3</v>
      </c>
      <c r="T14" s="1564">
        <v>12</v>
      </c>
      <c r="U14" s="1565">
        <v>1109</v>
      </c>
      <c r="V14" s="511" t="s">
        <v>307</v>
      </c>
      <c r="W14" s="511" t="s">
        <v>307</v>
      </c>
      <c r="X14" s="511" t="s">
        <v>307</v>
      </c>
      <c r="Y14" s="444"/>
      <c r="Z14" s="1567">
        <v>83488</v>
      </c>
      <c r="AA14" s="1564">
        <v>17095</v>
      </c>
      <c r="AB14" s="1564">
        <v>25819989060</v>
      </c>
      <c r="AC14" s="1568">
        <v>99.1</v>
      </c>
      <c r="AD14" s="1566">
        <v>22</v>
      </c>
      <c r="AE14" s="445"/>
      <c r="AF14" s="1552">
        <v>47151</v>
      </c>
      <c r="AG14" s="1376">
        <v>17.7</v>
      </c>
      <c r="AH14" s="1541">
        <v>32110</v>
      </c>
      <c r="AI14" s="1533">
        <v>25.8</v>
      </c>
      <c r="AJ14" s="1541">
        <v>389492</v>
      </c>
      <c r="AK14" s="1533">
        <v>94.8</v>
      </c>
      <c r="AL14" s="1533">
        <v>44.3</v>
      </c>
      <c r="AM14" s="1569">
        <v>12.9</v>
      </c>
      <c r="AN14" s="446"/>
      <c r="AO14" s="1561">
        <v>609</v>
      </c>
      <c r="AP14" s="1570">
        <v>11</v>
      </c>
      <c r="AQ14" s="1570">
        <v>3335</v>
      </c>
      <c r="AR14" s="1570">
        <v>62</v>
      </c>
      <c r="AS14" s="1570">
        <v>2507</v>
      </c>
      <c r="AT14" s="1570">
        <v>56</v>
      </c>
      <c r="AU14" s="1571">
        <v>816</v>
      </c>
      <c r="AV14" s="1571">
        <v>15</v>
      </c>
      <c r="AW14" s="1571">
        <v>11</v>
      </c>
      <c r="AX14" s="1571">
        <v>461</v>
      </c>
      <c r="AY14" s="1571">
        <v>329</v>
      </c>
      <c r="AZ14" s="1571">
        <v>467</v>
      </c>
      <c r="BA14" s="2009">
        <v>248</v>
      </c>
      <c r="BB14" s="1561">
        <v>34</v>
      </c>
      <c r="BC14" s="1571">
        <v>1663</v>
      </c>
      <c r="BD14" s="1571">
        <v>1307</v>
      </c>
      <c r="BE14" s="1571">
        <v>1758</v>
      </c>
      <c r="BF14" s="2099">
        <v>1253</v>
      </c>
      <c r="BG14" s="2113">
        <v>3</v>
      </c>
      <c r="BH14" s="2113">
        <v>165</v>
      </c>
      <c r="BI14" s="2113">
        <v>210</v>
      </c>
      <c r="BJ14" s="2113">
        <v>90</v>
      </c>
      <c r="BK14" s="2113">
        <v>64</v>
      </c>
      <c r="BL14" s="2113">
        <v>192</v>
      </c>
      <c r="BM14" s="2127">
        <v>85</v>
      </c>
      <c r="BN14" s="1561">
        <v>12</v>
      </c>
      <c r="BO14" s="2113">
        <v>446</v>
      </c>
      <c r="BP14" s="2113">
        <v>665</v>
      </c>
      <c r="BQ14" s="2113">
        <v>402</v>
      </c>
      <c r="BR14" s="2113">
        <v>308</v>
      </c>
      <c r="BS14" s="2113">
        <v>694</v>
      </c>
      <c r="BT14" s="2113">
        <v>385</v>
      </c>
      <c r="BU14" s="2113">
        <v>22</v>
      </c>
      <c r="BV14" s="2113">
        <v>398</v>
      </c>
      <c r="BW14" s="2113">
        <v>322</v>
      </c>
      <c r="BX14" s="1926" t="s">
        <v>307</v>
      </c>
      <c r="BY14" s="2126">
        <v>3</v>
      </c>
      <c r="BZ14" s="2127">
        <v>23</v>
      </c>
      <c r="CA14" s="447"/>
      <c r="CB14" s="1552">
        <v>21</v>
      </c>
      <c r="CC14" s="461" t="s">
        <v>307</v>
      </c>
      <c r="CD14" s="1541">
        <v>4178</v>
      </c>
      <c r="CE14" s="461" t="s">
        <v>307</v>
      </c>
      <c r="CF14" s="826">
        <v>1569.9684</v>
      </c>
      <c r="CG14" s="1563">
        <v>251</v>
      </c>
      <c r="CH14" s="1563">
        <v>3</v>
      </c>
      <c r="CI14" s="1563">
        <v>132</v>
      </c>
      <c r="CJ14" s="1563">
        <v>1</v>
      </c>
      <c r="CK14" s="1563">
        <v>1212</v>
      </c>
      <c r="CL14" s="1572">
        <v>435.97122300000001</v>
      </c>
      <c r="CM14" s="1563">
        <v>198</v>
      </c>
      <c r="CN14" s="1572">
        <v>71.2</v>
      </c>
      <c r="CO14" s="1563">
        <v>766</v>
      </c>
      <c r="CP14" s="1573">
        <v>275.5</v>
      </c>
      <c r="CQ14" s="445"/>
      <c r="CR14" s="1565">
        <v>300</v>
      </c>
      <c r="CS14" s="2205">
        <v>3779</v>
      </c>
      <c r="CT14" s="2129">
        <v>69</v>
      </c>
      <c r="CU14" s="2205">
        <v>966</v>
      </c>
      <c r="CV14" s="2205">
        <v>9451</v>
      </c>
      <c r="CW14" s="1574">
        <v>2817</v>
      </c>
      <c r="CX14" s="1574">
        <v>3291</v>
      </c>
    </row>
    <row r="15" spans="1:102" ht="15.75" customHeight="1">
      <c r="A15" s="651" t="s">
        <v>148</v>
      </c>
      <c r="B15" s="479">
        <v>3383</v>
      </c>
      <c r="C15" s="428">
        <v>10.6</v>
      </c>
      <c r="D15" s="1426">
        <v>2853</v>
      </c>
      <c r="E15" s="443"/>
      <c r="F15" s="469">
        <v>1</v>
      </c>
      <c r="G15" s="1428">
        <v>74</v>
      </c>
      <c r="H15" s="1428">
        <v>17</v>
      </c>
      <c r="I15" s="1428">
        <v>1224</v>
      </c>
      <c r="J15" s="1428">
        <v>7</v>
      </c>
      <c r="K15" s="1428">
        <v>171</v>
      </c>
      <c r="L15" s="1428">
        <v>1</v>
      </c>
      <c r="M15" s="1428">
        <v>60</v>
      </c>
      <c r="N15" s="1409">
        <v>55</v>
      </c>
      <c r="O15" s="1416">
        <v>1760</v>
      </c>
      <c r="P15" s="451">
        <v>1025</v>
      </c>
      <c r="Q15" s="1428">
        <v>4</v>
      </c>
      <c r="R15" s="1409">
        <v>170</v>
      </c>
      <c r="S15" s="1428">
        <v>1</v>
      </c>
      <c r="T15" s="1428">
        <v>9</v>
      </c>
      <c r="U15" s="1409">
        <v>854</v>
      </c>
      <c r="V15" s="1428">
        <v>3</v>
      </c>
      <c r="W15" s="1409">
        <v>150</v>
      </c>
      <c r="X15" s="1416">
        <v>6</v>
      </c>
      <c r="Y15" s="444"/>
      <c r="Z15" s="627">
        <v>88324</v>
      </c>
      <c r="AA15" s="1428">
        <v>16461</v>
      </c>
      <c r="AB15" s="1428">
        <v>25373701746</v>
      </c>
      <c r="AC15" s="1437">
        <v>97.3</v>
      </c>
      <c r="AD15" s="1416">
        <v>18</v>
      </c>
      <c r="AE15" s="445"/>
      <c r="AF15" s="479">
        <v>57712</v>
      </c>
      <c r="AG15" s="1589">
        <v>18.399999999999999</v>
      </c>
      <c r="AH15" s="1426">
        <v>39390</v>
      </c>
      <c r="AI15" s="1589">
        <v>27.1</v>
      </c>
      <c r="AJ15" s="815">
        <f>ROUND((22908411450+0)/AF15,)</f>
        <v>396944</v>
      </c>
      <c r="AK15" s="1417">
        <v>91.6</v>
      </c>
      <c r="AL15" s="1425">
        <v>40.700000000000003</v>
      </c>
      <c r="AM15" s="828">
        <v>18.600000000000001</v>
      </c>
      <c r="AN15" s="446"/>
      <c r="AO15" s="448">
        <v>1434</v>
      </c>
      <c r="AP15" s="812">
        <v>21</v>
      </c>
      <c r="AQ15" s="1512">
        <v>3004</v>
      </c>
      <c r="AR15" s="1434">
        <v>43</v>
      </c>
      <c r="AS15" s="1434">
        <v>2545</v>
      </c>
      <c r="AT15" s="1434">
        <v>43</v>
      </c>
      <c r="AU15" s="1512">
        <v>1785</v>
      </c>
      <c r="AV15" s="1434">
        <v>26</v>
      </c>
      <c r="AW15" s="1434">
        <v>25</v>
      </c>
      <c r="AX15" s="1512">
        <v>1196</v>
      </c>
      <c r="AY15" s="1512">
        <v>804</v>
      </c>
      <c r="AZ15" s="1512">
        <v>1020</v>
      </c>
      <c r="BA15" s="2007">
        <v>688</v>
      </c>
      <c r="BB15" s="448">
        <v>34</v>
      </c>
      <c r="BC15" s="1512">
        <v>1337</v>
      </c>
      <c r="BD15" s="1512">
        <v>1086</v>
      </c>
      <c r="BE15" s="1512">
        <v>1323</v>
      </c>
      <c r="BF15" s="2096">
        <v>1084</v>
      </c>
      <c r="BG15" s="2107" t="s">
        <v>203</v>
      </c>
      <c r="BH15" s="2107" t="s">
        <v>203</v>
      </c>
      <c r="BI15" s="2107" t="s">
        <v>203</v>
      </c>
      <c r="BJ15" s="2107" t="s">
        <v>203</v>
      </c>
      <c r="BK15" s="2107" t="s">
        <v>203</v>
      </c>
      <c r="BL15" s="2107" t="s">
        <v>203</v>
      </c>
      <c r="BM15" s="2007" t="s">
        <v>203</v>
      </c>
      <c r="BN15" s="448">
        <v>8</v>
      </c>
      <c r="BO15" s="2107">
        <v>417</v>
      </c>
      <c r="BP15" s="2107">
        <v>574</v>
      </c>
      <c r="BQ15" s="2107">
        <v>287</v>
      </c>
      <c r="BR15" s="2107">
        <v>331</v>
      </c>
      <c r="BS15" s="2107">
        <v>615</v>
      </c>
      <c r="BT15" s="2107">
        <v>304</v>
      </c>
      <c r="BU15" s="2107">
        <v>22</v>
      </c>
      <c r="BV15" s="2107">
        <v>508</v>
      </c>
      <c r="BW15" s="2107">
        <v>452</v>
      </c>
      <c r="BX15" s="2107" t="s">
        <v>307</v>
      </c>
      <c r="BY15" s="2107">
        <v>1</v>
      </c>
      <c r="BZ15" s="2007">
        <v>5</v>
      </c>
      <c r="CA15" s="447"/>
      <c r="CB15" s="479">
        <v>22</v>
      </c>
      <c r="CC15" s="1426">
        <v>1</v>
      </c>
      <c r="CD15" s="1442">
        <v>5613</v>
      </c>
      <c r="CE15" s="1426">
        <v>40</v>
      </c>
      <c r="CF15" s="829">
        <v>1755.8</v>
      </c>
      <c r="CG15" s="1426">
        <v>242</v>
      </c>
      <c r="CH15" s="1426">
        <v>3</v>
      </c>
      <c r="CI15" s="1418">
        <v>163</v>
      </c>
      <c r="CJ15" s="1420" t="s">
        <v>203</v>
      </c>
      <c r="CK15" s="479">
        <v>866</v>
      </c>
      <c r="CL15" s="1425">
        <v>267.3</v>
      </c>
      <c r="CM15" s="1426">
        <v>434</v>
      </c>
      <c r="CN15" s="1425">
        <v>134</v>
      </c>
      <c r="CO15" s="525">
        <v>835</v>
      </c>
      <c r="CP15" s="1421">
        <v>257.7</v>
      </c>
      <c r="CQ15" s="445"/>
      <c r="CR15" s="830">
        <v>240</v>
      </c>
      <c r="CS15" s="830">
        <v>2633</v>
      </c>
      <c r="CT15" s="830">
        <v>101</v>
      </c>
      <c r="CU15" s="830">
        <v>1420</v>
      </c>
      <c r="CV15" s="830">
        <v>10229</v>
      </c>
      <c r="CW15" s="830">
        <v>2838</v>
      </c>
      <c r="CX15" s="830">
        <v>3210</v>
      </c>
    </row>
    <row r="16" spans="1:102" ht="15.75" customHeight="1">
      <c r="A16" s="653" t="s">
        <v>149</v>
      </c>
      <c r="B16" s="460">
        <v>4143</v>
      </c>
      <c r="C16" s="515">
        <v>13.745898294287638</v>
      </c>
      <c r="D16" s="461">
        <v>3336</v>
      </c>
      <c r="E16" s="443"/>
      <c r="F16" s="555">
        <v>2</v>
      </c>
      <c r="G16" s="554">
        <v>180</v>
      </c>
      <c r="H16" s="554">
        <v>16</v>
      </c>
      <c r="I16" s="554">
        <v>1335</v>
      </c>
      <c r="J16" s="554">
        <v>11</v>
      </c>
      <c r="K16" s="554">
        <v>310</v>
      </c>
      <c r="L16" s="554">
        <v>1</v>
      </c>
      <c r="M16" s="554">
        <v>50</v>
      </c>
      <c r="N16" s="1039">
        <v>65</v>
      </c>
      <c r="O16" s="1066">
        <v>1908</v>
      </c>
      <c r="P16" s="658">
        <v>747</v>
      </c>
      <c r="Q16" s="554">
        <v>5</v>
      </c>
      <c r="R16" s="1039">
        <v>180</v>
      </c>
      <c r="S16" s="554">
        <v>4</v>
      </c>
      <c r="T16" s="554">
        <v>10</v>
      </c>
      <c r="U16" s="1039">
        <v>1001</v>
      </c>
      <c r="V16" s="554">
        <v>8</v>
      </c>
      <c r="W16" s="1039">
        <v>189</v>
      </c>
      <c r="X16" s="1066">
        <v>1</v>
      </c>
      <c r="Y16" s="444"/>
      <c r="Z16" s="555">
        <v>98538</v>
      </c>
      <c r="AA16" s="511">
        <v>21092</v>
      </c>
      <c r="AB16" s="554">
        <v>27994973646</v>
      </c>
      <c r="AC16" s="824">
        <v>98.06</v>
      </c>
      <c r="AD16" s="1066">
        <v>9</v>
      </c>
      <c r="AE16" s="445"/>
      <c r="AF16" s="740">
        <v>54918</v>
      </c>
      <c r="AG16" s="742">
        <v>18</v>
      </c>
      <c r="AH16" s="646">
        <v>38500</v>
      </c>
      <c r="AI16" s="742">
        <v>26.3</v>
      </c>
      <c r="AJ16" s="646">
        <v>426496</v>
      </c>
      <c r="AK16" s="989">
        <v>92.1</v>
      </c>
      <c r="AL16" s="515">
        <v>35.200000000000003</v>
      </c>
      <c r="AM16" s="833">
        <v>26.3</v>
      </c>
      <c r="AN16" s="446"/>
      <c r="AO16" s="740">
        <v>1686</v>
      </c>
      <c r="AP16" s="834">
        <v>26.5</v>
      </c>
      <c r="AQ16" s="1002">
        <v>3870</v>
      </c>
      <c r="AR16" s="1067">
        <v>60.9</v>
      </c>
      <c r="AS16" s="646">
        <v>2345</v>
      </c>
      <c r="AT16" s="835">
        <v>43.8</v>
      </c>
      <c r="AU16" s="1002">
        <v>1036</v>
      </c>
      <c r="AV16" s="1002">
        <v>11.3</v>
      </c>
      <c r="AW16" s="646">
        <v>30</v>
      </c>
      <c r="AX16" s="1002">
        <v>1400</v>
      </c>
      <c r="AY16" s="1003">
        <v>728</v>
      </c>
      <c r="AZ16" s="1002">
        <v>1171</v>
      </c>
      <c r="BA16" s="2010">
        <v>626</v>
      </c>
      <c r="BB16" s="740">
        <v>24</v>
      </c>
      <c r="BC16" s="1002">
        <v>1593</v>
      </c>
      <c r="BD16" s="1002">
        <v>1262</v>
      </c>
      <c r="BE16" s="1002">
        <v>1476</v>
      </c>
      <c r="BF16" s="2100">
        <v>1016</v>
      </c>
      <c r="BG16" s="2108" t="s">
        <v>307</v>
      </c>
      <c r="BH16" s="2108" t="s">
        <v>307</v>
      </c>
      <c r="BI16" s="2108" t="s">
        <v>307</v>
      </c>
      <c r="BJ16" s="2108" t="s">
        <v>307</v>
      </c>
      <c r="BK16" s="2108" t="s">
        <v>307</v>
      </c>
      <c r="BL16" s="2108" t="s">
        <v>307</v>
      </c>
      <c r="BM16" s="2010" t="s">
        <v>307</v>
      </c>
      <c r="BN16" s="740">
        <v>18</v>
      </c>
      <c r="BO16" s="2108">
        <v>1110</v>
      </c>
      <c r="BP16" s="2108">
        <v>1125</v>
      </c>
      <c r="BQ16" s="2108">
        <v>657</v>
      </c>
      <c r="BR16" s="2108">
        <v>920</v>
      </c>
      <c r="BS16" s="2108">
        <v>1042</v>
      </c>
      <c r="BT16" s="2108">
        <v>574</v>
      </c>
      <c r="BU16" s="1926">
        <v>18</v>
      </c>
      <c r="BV16" s="2108">
        <v>353</v>
      </c>
      <c r="BW16" s="2108">
        <v>299</v>
      </c>
      <c r="BX16" s="2108">
        <v>1</v>
      </c>
      <c r="BY16" s="2108">
        <v>1</v>
      </c>
      <c r="BZ16" s="2010">
        <v>6</v>
      </c>
      <c r="CA16" s="447"/>
      <c r="CB16" s="740">
        <v>25</v>
      </c>
      <c r="CC16" s="646">
        <v>1</v>
      </c>
      <c r="CD16" s="825">
        <v>4583</v>
      </c>
      <c r="CE16" s="646">
        <v>700</v>
      </c>
      <c r="CF16" s="836">
        <v>1503.7026586302952</v>
      </c>
      <c r="CG16" s="646">
        <v>245</v>
      </c>
      <c r="CH16" s="646">
        <v>6</v>
      </c>
      <c r="CI16" s="1002">
        <v>150</v>
      </c>
      <c r="CJ16" s="1016">
        <v>1</v>
      </c>
      <c r="CK16" s="740">
        <v>618</v>
      </c>
      <c r="CL16" s="742">
        <v>202.76854528333459</v>
      </c>
      <c r="CM16" s="646">
        <v>227</v>
      </c>
      <c r="CN16" s="742">
        <v>74.479708380771768</v>
      </c>
      <c r="CO16" s="741">
        <v>795</v>
      </c>
      <c r="CP16" s="996">
        <v>260.84303155380422</v>
      </c>
      <c r="CQ16" s="445"/>
      <c r="CR16" s="827">
        <v>312</v>
      </c>
      <c r="CS16" s="827">
        <v>2191</v>
      </c>
      <c r="CT16" s="832">
        <v>123</v>
      </c>
      <c r="CU16" s="832">
        <v>1550</v>
      </c>
      <c r="CV16" s="832">
        <v>12148</v>
      </c>
      <c r="CW16" s="832">
        <v>2994</v>
      </c>
      <c r="CX16" s="832">
        <v>2841</v>
      </c>
    </row>
    <row r="17" spans="1:102" s="1288" customFormat="1" ht="15.75" customHeight="1">
      <c r="A17" s="1591" t="s">
        <v>713</v>
      </c>
      <c r="B17" s="1592">
        <v>5149</v>
      </c>
      <c r="C17" s="1601">
        <v>19.2</v>
      </c>
      <c r="D17" s="1596">
        <v>4144</v>
      </c>
      <c r="E17" s="819"/>
      <c r="F17" s="697">
        <v>2</v>
      </c>
      <c r="G17" s="1607">
        <v>170</v>
      </c>
      <c r="H17" s="1607">
        <v>26</v>
      </c>
      <c r="I17" s="1607">
        <v>1801</v>
      </c>
      <c r="J17" s="1607">
        <v>2</v>
      </c>
      <c r="K17" s="1607">
        <v>43</v>
      </c>
      <c r="L17" s="1607" t="s">
        <v>307</v>
      </c>
      <c r="M17" s="1607" t="s">
        <v>307</v>
      </c>
      <c r="N17" s="1629">
        <v>26</v>
      </c>
      <c r="O17" s="1599">
        <v>1262</v>
      </c>
      <c r="P17" s="1630">
        <v>837</v>
      </c>
      <c r="Q17" s="1607">
        <v>5</v>
      </c>
      <c r="R17" s="1629">
        <v>240</v>
      </c>
      <c r="S17" s="1607">
        <v>8</v>
      </c>
      <c r="T17" s="1607">
        <v>13</v>
      </c>
      <c r="U17" s="1629">
        <v>1138</v>
      </c>
      <c r="V17" s="1607" t="s">
        <v>307</v>
      </c>
      <c r="W17" s="1629" t="s">
        <v>307</v>
      </c>
      <c r="X17" s="1599" t="s">
        <v>307</v>
      </c>
      <c r="Y17" s="820"/>
      <c r="Z17" s="697">
        <v>72782</v>
      </c>
      <c r="AA17" s="1607">
        <v>14231</v>
      </c>
      <c r="AB17" s="1607">
        <v>23076339852</v>
      </c>
      <c r="AC17" s="1623">
        <v>97.05</v>
      </c>
      <c r="AD17" s="1599">
        <v>1</v>
      </c>
      <c r="AE17" s="662"/>
      <c r="AF17" s="1592">
        <v>49157</v>
      </c>
      <c r="AG17" s="1594">
        <v>18.3</v>
      </c>
      <c r="AH17" s="1596">
        <v>33318</v>
      </c>
      <c r="AI17" s="1594">
        <v>25.4</v>
      </c>
      <c r="AJ17" s="1596">
        <v>351515</v>
      </c>
      <c r="AK17" s="1595">
        <v>91.8</v>
      </c>
      <c r="AL17" s="1594">
        <v>30.7</v>
      </c>
      <c r="AM17" s="1631">
        <v>10.199999999999999</v>
      </c>
      <c r="AN17" s="821"/>
      <c r="AO17" s="1592">
        <v>1872</v>
      </c>
      <c r="AP17" s="1632">
        <v>30</v>
      </c>
      <c r="AQ17" s="1633">
        <v>3859</v>
      </c>
      <c r="AR17" s="1633">
        <v>63</v>
      </c>
      <c r="AS17" s="1596">
        <v>2518</v>
      </c>
      <c r="AT17" s="1596">
        <v>46</v>
      </c>
      <c r="AU17" s="1633">
        <v>370</v>
      </c>
      <c r="AV17" s="1633">
        <v>6</v>
      </c>
      <c r="AW17" s="1596">
        <v>11</v>
      </c>
      <c r="AX17" s="1633">
        <v>562</v>
      </c>
      <c r="AY17" s="1633">
        <v>308</v>
      </c>
      <c r="AZ17" s="1633">
        <v>437</v>
      </c>
      <c r="BA17" s="2011">
        <v>223</v>
      </c>
      <c r="BB17" s="1592">
        <v>49</v>
      </c>
      <c r="BC17" s="1633">
        <v>2538</v>
      </c>
      <c r="BD17" s="1633">
        <v>2057</v>
      </c>
      <c r="BE17" s="1633">
        <v>2596</v>
      </c>
      <c r="BF17" s="2101">
        <v>1798</v>
      </c>
      <c r="BG17" s="2109">
        <v>5</v>
      </c>
      <c r="BH17" s="2114">
        <v>320</v>
      </c>
      <c r="BI17" s="2114">
        <v>179</v>
      </c>
      <c r="BJ17" s="2114">
        <v>41</v>
      </c>
      <c r="BK17" s="2114">
        <v>134</v>
      </c>
      <c r="BL17" s="2114">
        <v>109</v>
      </c>
      <c r="BM17" s="2011">
        <v>31</v>
      </c>
      <c r="BN17" s="1592">
        <v>15</v>
      </c>
      <c r="BO17" s="2114">
        <v>1743</v>
      </c>
      <c r="BP17" s="2114">
        <v>628</v>
      </c>
      <c r="BQ17" s="2114">
        <v>181</v>
      </c>
      <c r="BR17" s="2114">
        <v>1080</v>
      </c>
      <c r="BS17" s="2114">
        <v>748</v>
      </c>
      <c r="BT17" s="2114">
        <v>195</v>
      </c>
      <c r="BU17" s="2114">
        <v>27</v>
      </c>
      <c r="BV17" s="2114">
        <v>397</v>
      </c>
      <c r="BW17" s="2114">
        <v>305</v>
      </c>
      <c r="BX17" s="2114">
        <v>1</v>
      </c>
      <c r="BY17" s="2114">
        <v>1</v>
      </c>
      <c r="BZ17" s="2011">
        <v>18</v>
      </c>
      <c r="CA17" s="965"/>
      <c r="CB17" s="1592">
        <v>25</v>
      </c>
      <c r="CC17" s="1596" t="s">
        <v>307</v>
      </c>
      <c r="CD17" s="1634">
        <v>3344</v>
      </c>
      <c r="CE17" s="1596" t="s">
        <v>307</v>
      </c>
      <c r="CF17" s="1635">
        <v>1248.2</v>
      </c>
      <c r="CG17" s="1596">
        <v>248</v>
      </c>
      <c r="CH17" s="1596">
        <v>3</v>
      </c>
      <c r="CI17" s="1633">
        <v>168</v>
      </c>
      <c r="CJ17" s="1613" t="s">
        <v>307</v>
      </c>
      <c r="CK17" s="1592">
        <v>777</v>
      </c>
      <c r="CL17" s="1594">
        <v>287.8</v>
      </c>
      <c r="CM17" s="1596">
        <v>234</v>
      </c>
      <c r="CN17" s="1594">
        <v>86.7</v>
      </c>
      <c r="CO17" s="1593">
        <v>789</v>
      </c>
      <c r="CP17" s="1597">
        <v>292.2</v>
      </c>
      <c r="CQ17" s="662"/>
      <c r="CR17" s="1636">
        <v>390</v>
      </c>
      <c r="CS17" s="1636">
        <v>2731</v>
      </c>
      <c r="CT17" s="1636">
        <v>121</v>
      </c>
      <c r="CU17" s="1636">
        <v>1271</v>
      </c>
      <c r="CV17" s="1636">
        <v>8505</v>
      </c>
      <c r="CW17" s="1636">
        <v>2679</v>
      </c>
      <c r="CX17" s="1636">
        <v>3007</v>
      </c>
    </row>
    <row r="18" spans="1:102" ht="16.05" customHeight="1">
      <c r="A18" s="653" t="s">
        <v>151</v>
      </c>
      <c r="B18" s="460">
        <v>8223</v>
      </c>
      <c r="C18" s="517">
        <v>16</v>
      </c>
      <c r="D18" s="1377">
        <v>6788</v>
      </c>
      <c r="E18" s="443"/>
      <c r="F18" s="510">
        <v>1</v>
      </c>
      <c r="G18" s="1373">
        <v>110</v>
      </c>
      <c r="H18" s="1373">
        <v>35</v>
      </c>
      <c r="I18" s="1373">
        <v>2235</v>
      </c>
      <c r="J18" s="1373">
        <v>10</v>
      </c>
      <c r="K18" s="1373">
        <v>281</v>
      </c>
      <c r="L18" s="1392" t="s">
        <v>307</v>
      </c>
      <c r="M18" s="1392" t="s">
        <v>307</v>
      </c>
      <c r="N18" s="1423">
        <v>67</v>
      </c>
      <c r="O18" s="1336">
        <v>2581</v>
      </c>
      <c r="P18" s="445">
        <v>1273</v>
      </c>
      <c r="Q18" s="1373">
        <v>13</v>
      </c>
      <c r="R18" s="1423">
        <v>575</v>
      </c>
      <c r="S18" s="1373">
        <v>5</v>
      </c>
      <c r="T18" s="1373">
        <v>10</v>
      </c>
      <c r="U18" s="1423">
        <v>1038</v>
      </c>
      <c r="V18" s="1373">
        <v>2</v>
      </c>
      <c r="W18" s="1423">
        <v>194</v>
      </c>
      <c r="X18" s="1373" t="s">
        <v>307</v>
      </c>
      <c r="Y18" s="444"/>
      <c r="Z18" s="510">
        <v>135417</v>
      </c>
      <c r="AA18" s="1373">
        <v>23825</v>
      </c>
      <c r="AB18" s="1373">
        <v>33302389132</v>
      </c>
      <c r="AC18" s="1483">
        <v>97.5</v>
      </c>
      <c r="AD18" s="1336">
        <v>25</v>
      </c>
      <c r="AE18" s="445"/>
      <c r="AF18" s="460">
        <v>91399</v>
      </c>
      <c r="AG18" s="1376">
        <f>91399/514157*100</f>
        <v>17.776476834896734</v>
      </c>
      <c r="AH18" s="1377">
        <v>62573</v>
      </c>
      <c r="AI18" s="1376">
        <f>62573/245286*100</f>
        <v>25.510220721932765</v>
      </c>
      <c r="AJ18" s="1377">
        <f>38197748101/94231</f>
        <v>405362.86467298446</v>
      </c>
      <c r="AK18" s="1507">
        <v>91.95</v>
      </c>
      <c r="AL18" s="1376">
        <v>29.5</v>
      </c>
      <c r="AM18" s="833">
        <v>24.6</v>
      </c>
      <c r="AN18" s="446"/>
      <c r="AO18" s="460">
        <v>3263</v>
      </c>
      <c r="AP18" s="447">
        <v>28</v>
      </c>
      <c r="AQ18" s="1396">
        <v>6418</v>
      </c>
      <c r="AR18" s="1396">
        <v>55</v>
      </c>
      <c r="AS18" s="1377">
        <v>4587</v>
      </c>
      <c r="AT18" s="1377">
        <v>46</v>
      </c>
      <c r="AU18" s="1396">
        <v>1206</v>
      </c>
      <c r="AV18" s="1396">
        <v>10</v>
      </c>
      <c r="AW18" s="1377">
        <v>9</v>
      </c>
      <c r="AX18" s="1396">
        <v>799</v>
      </c>
      <c r="AY18" s="1396">
        <v>491</v>
      </c>
      <c r="AZ18" s="1396">
        <v>650</v>
      </c>
      <c r="BA18" s="1939">
        <v>287</v>
      </c>
      <c r="BB18" s="460">
        <v>77</v>
      </c>
      <c r="BC18" s="1396">
        <v>3802</v>
      </c>
      <c r="BD18" s="1396">
        <v>3140</v>
      </c>
      <c r="BE18" s="1396">
        <v>4084</v>
      </c>
      <c r="BF18" s="2097">
        <v>2897</v>
      </c>
      <c r="BG18" s="1926" t="s">
        <v>307</v>
      </c>
      <c r="BH18" s="1926" t="s">
        <v>307</v>
      </c>
      <c r="BI18" s="1926" t="s">
        <v>307</v>
      </c>
      <c r="BJ18" s="1926" t="s">
        <v>307</v>
      </c>
      <c r="BK18" s="1926" t="s">
        <v>307</v>
      </c>
      <c r="BL18" s="1926" t="s">
        <v>307</v>
      </c>
      <c r="BM18" s="1939" t="s">
        <v>307</v>
      </c>
      <c r="BN18" s="460">
        <v>31</v>
      </c>
      <c r="BO18" s="1926">
        <v>4316</v>
      </c>
      <c r="BP18" s="1926">
        <v>1429</v>
      </c>
      <c r="BQ18" s="1926">
        <v>803</v>
      </c>
      <c r="BR18" s="1926">
        <v>2934</v>
      </c>
      <c r="BS18" s="1926">
        <v>1651</v>
      </c>
      <c r="BT18" s="1926">
        <v>751</v>
      </c>
      <c r="BU18" s="1926">
        <v>53</v>
      </c>
      <c r="BV18" s="1926">
        <v>733</v>
      </c>
      <c r="BW18" s="1926">
        <v>682</v>
      </c>
      <c r="BX18" s="1926" t="s">
        <v>307</v>
      </c>
      <c r="BY18" s="1926">
        <v>3</v>
      </c>
      <c r="BZ18" s="1939">
        <v>12</v>
      </c>
      <c r="CA18" s="447"/>
      <c r="CB18" s="460">
        <v>32</v>
      </c>
      <c r="CC18" s="461" t="s">
        <v>307</v>
      </c>
      <c r="CD18" s="1505">
        <v>6615</v>
      </c>
      <c r="CE18" s="461" t="s">
        <v>307</v>
      </c>
      <c r="CF18" s="826">
        <v>1293.2</v>
      </c>
      <c r="CG18" s="1377">
        <v>441</v>
      </c>
      <c r="CH18" s="461" t="s">
        <v>307</v>
      </c>
      <c r="CI18" s="1396">
        <v>296</v>
      </c>
      <c r="CJ18" s="461" t="s">
        <v>307</v>
      </c>
      <c r="CK18" s="460">
        <v>1182</v>
      </c>
      <c r="CL18" s="1376">
        <v>231</v>
      </c>
      <c r="CM18" s="1377">
        <v>433</v>
      </c>
      <c r="CN18" s="1376">
        <v>84.6</v>
      </c>
      <c r="CO18" s="516">
        <v>1278</v>
      </c>
      <c r="CP18" s="1399">
        <v>249.8</v>
      </c>
      <c r="CQ18" s="445"/>
      <c r="CR18" s="827">
        <v>539</v>
      </c>
      <c r="CS18" s="827">
        <v>4475</v>
      </c>
      <c r="CT18" s="827">
        <v>195</v>
      </c>
      <c r="CU18" s="827">
        <v>2468</v>
      </c>
      <c r="CV18" s="827">
        <v>14542</v>
      </c>
      <c r="CW18" s="827">
        <v>4898</v>
      </c>
      <c r="CX18" s="827">
        <v>5754</v>
      </c>
    </row>
    <row r="19" spans="1:102" ht="15.75" customHeight="1">
      <c r="A19" s="651" t="s">
        <v>152</v>
      </c>
      <c r="B19" s="448">
        <v>4201</v>
      </c>
      <c r="C19" s="428">
        <v>12.9</v>
      </c>
      <c r="D19" s="429">
        <v>3571</v>
      </c>
      <c r="E19" s="443"/>
      <c r="F19" s="449">
        <v>2</v>
      </c>
      <c r="G19" s="450">
        <v>130</v>
      </c>
      <c r="H19" s="450">
        <v>28</v>
      </c>
      <c r="I19" s="450">
        <v>1804</v>
      </c>
      <c r="J19" s="450">
        <v>8</v>
      </c>
      <c r="K19" s="450">
        <v>155</v>
      </c>
      <c r="L19" s="450">
        <v>1</v>
      </c>
      <c r="M19" s="450">
        <v>80</v>
      </c>
      <c r="N19" s="1038">
        <v>106</v>
      </c>
      <c r="O19" s="1045">
        <v>3415</v>
      </c>
      <c r="P19" s="451">
        <v>1242</v>
      </c>
      <c r="Q19" s="450">
        <v>9</v>
      </c>
      <c r="R19" s="1038">
        <v>330</v>
      </c>
      <c r="S19" s="450">
        <v>5</v>
      </c>
      <c r="T19" s="450">
        <v>11</v>
      </c>
      <c r="U19" s="1038">
        <v>1005</v>
      </c>
      <c r="V19" s="450">
        <v>1</v>
      </c>
      <c r="W19" s="1038">
        <v>65</v>
      </c>
      <c r="X19" s="450" t="s">
        <v>307</v>
      </c>
      <c r="Y19" s="444"/>
      <c r="Z19" s="449">
        <v>98982</v>
      </c>
      <c r="AA19" s="450">
        <v>17929</v>
      </c>
      <c r="AB19" s="450">
        <v>30690492826</v>
      </c>
      <c r="AC19" s="452">
        <v>98.6</v>
      </c>
      <c r="AD19" s="1045">
        <v>12</v>
      </c>
      <c r="AE19" s="445"/>
      <c r="AF19" s="448">
        <v>63716</v>
      </c>
      <c r="AG19" s="453">
        <v>19.3</v>
      </c>
      <c r="AH19" s="429">
        <v>43329</v>
      </c>
      <c r="AI19" s="453">
        <v>27.8</v>
      </c>
      <c r="AJ19" s="429">
        <v>406539</v>
      </c>
      <c r="AK19" s="984">
        <v>96.7</v>
      </c>
      <c r="AL19" s="430">
        <v>39.200000000000003</v>
      </c>
      <c r="AM19" s="454">
        <v>22.5</v>
      </c>
      <c r="AN19" s="446"/>
      <c r="AO19" s="448">
        <v>1450</v>
      </c>
      <c r="AP19" s="692">
        <v>21</v>
      </c>
      <c r="AQ19" s="1001">
        <v>4179</v>
      </c>
      <c r="AR19" s="1068">
        <v>60</v>
      </c>
      <c r="AS19" s="429">
        <v>2616</v>
      </c>
      <c r="AT19" s="453">
        <v>44</v>
      </c>
      <c r="AU19" s="1001">
        <v>368</v>
      </c>
      <c r="AV19" s="1068">
        <v>5</v>
      </c>
      <c r="AW19" s="429">
        <v>16</v>
      </c>
      <c r="AX19" s="1001">
        <v>1148</v>
      </c>
      <c r="AY19" s="1001">
        <v>572</v>
      </c>
      <c r="AZ19" s="1001">
        <v>848</v>
      </c>
      <c r="BA19" s="2007">
        <v>343</v>
      </c>
      <c r="BB19" s="448">
        <v>20</v>
      </c>
      <c r="BC19" s="1001">
        <v>919</v>
      </c>
      <c r="BD19" s="1001">
        <v>821</v>
      </c>
      <c r="BE19" s="1001">
        <v>885</v>
      </c>
      <c r="BF19" s="2096">
        <v>703</v>
      </c>
      <c r="BG19" s="2107" t="s">
        <v>307</v>
      </c>
      <c r="BH19" s="2107" t="s">
        <v>307</v>
      </c>
      <c r="BI19" s="2107" t="s">
        <v>307</v>
      </c>
      <c r="BJ19" s="2107" t="s">
        <v>307</v>
      </c>
      <c r="BK19" s="2107" t="s">
        <v>307</v>
      </c>
      <c r="BL19" s="2107" t="s">
        <v>307</v>
      </c>
      <c r="BM19" s="2007" t="s">
        <v>307</v>
      </c>
      <c r="BN19" s="448">
        <v>50</v>
      </c>
      <c r="BO19" s="2107">
        <v>2294</v>
      </c>
      <c r="BP19" s="2107">
        <v>3342</v>
      </c>
      <c r="BQ19" s="2107">
        <v>2409</v>
      </c>
      <c r="BR19" s="2107">
        <v>1409</v>
      </c>
      <c r="BS19" s="2107">
        <v>3332</v>
      </c>
      <c r="BT19" s="2107">
        <v>1885</v>
      </c>
      <c r="BU19" s="2107" t="s">
        <v>307</v>
      </c>
      <c r="BV19" s="2107" t="s">
        <v>307</v>
      </c>
      <c r="BW19" s="2107" t="s">
        <v>307</v>
      </c>
      <c r="BX19" s="2107" t="s">
        <v>307</v>
      </c>
      <c r="BY19" s="2107">
        <v>5</v>
      </c>
      <c r="BZ19" s="2007">
        <v>18</v>
      </c>
      <c r="CA19" s="447"/>
      <c r="CB19" s="448">
        <v>20</v>
      </c>
      <c r="CC19" s="429" t="s">
        <v>307</v>
      </c>
      <c r="CD19" s="456">
        <v>4598</v>
      </c>
      <c r="CE19" s="429" t="s">
        <v>307</v>
      </c>
      <c r="CF19" s="457">
        <v>1397.5</v>
      </c>
      <c r="CG19" s="429">
        <v>345</v>
      </c>
      <c r="CH19" s="429">
        <v>3</v>
      </c>
      <c r="CI19" s="1001">
        <v>201</v>
      </c>
      <c r="CJ19" s="1014">
        <v>1</v>
      </c>
      <c r="CK19" s="448">
        <v>1568</v>
      </c>
      <c r="CL19" s="430">
        <v>476.6</v>
      </c>
      <c r="CM19" s="429">
        <v>265</v>
      </c>
      <c r="CN19" s="430">
        <v>80.5</v>
      </c>
      <c r="CO19" s="458">
        <v>952</v>
      </c>
      <c r="CP19" s="995">
        <v>289.3</v>
      </c>
      <c r="CQ19" s="445"/>
      <c r="CR19" s="459">
        <v>284</v>
      </c>
      <c r="CS19" s="459">
        <v>2420</v>
      </c>
      <c r="CT19" s="459">
        <v>100</v>
      </c>
      <c r="CU19" s="459">
        <v>1077</v>
      </c>
      <c r="CV19" s="459">
        <v>11458</v>
      </c>
      <c r="CW19" s="459">
        <v>2843</v>
      </c>
      <c r="CX19" s="459">
        <v>3454</v>
      </c>
    </row>
    <row r="20" spans="1:102" ht="15.75" customHeight="1">
      <c r="A20" s="653" t="s">
        <v>153</v>
      </c>
      <c r="B20" s="460">
        <v>3504</v>
      </c>
      <c r="C20" s="517">
        <v>9.5</v>
      </c>
      <c r="D20" s="461">
        <v>3020</v>
      </c>
      <c r="E20" s="443"/>
      <c r="F20" s="510">
        <v>3</v>
      </c>
      <c r="G20" s="511">
        <v>160</v>
      </c>
      <c r="H20" s="511">
        <v>31</v>
      </c>
      <c r="I20" s="511">
        <v>1836</v>
      </c>
      <c r="J20" s="511">
        <v>32</v>
      </c>
      <c r="K20" s="511">
        <v>836</v>
      </c>
      <c r="L20" s="511">
        <v>1</v>
      </c>
      <c r="M20" s="511">
        <v>80</v>
      </c>
      <c r="N20" s="962">
        <v>123</v>
      </c>
      <c r="O20" s="963">
        <v>4188</v>
      </c>
      <c r="P20" s="445">
        <v>1360</v>
      </c>
      <c r="Q20" s="511">
        <v>11</v>
      </c>
      <c r="R20" s="962">
        <v>348</v>
      </c>
      <c r="S20" s="511">
        <v>12</v>
      </c>
      <c r="T20" s="511">
        <v>21</v>
      </c>
      <c r="U20" s="962">
        <v>1438</v>
      </c>
      <c r="V20" s="511">
        <v>1</v>
      </c>
      <c r="W20" s="962">
        <v>19</v>
      </c>
      <c r="X20" s="963" t="s">
        <v>307</v>
      </c>
      <c r="Y20" s="444"/>
      <c r="Z20" s="510">
        <v>104542</v>
      </c>
      <c r="AA20" s="511">
        <v>18611</v>
      </c>
      <c r="AB20" s="511">
        <v>34655212365</v>
      </c>
      <c r="AC20" s="512">
        <v>98.7</v>
      </c>
      <c r="AD20" s="963">
        <v>30</v>
      </c>
      <c r="AE20" s="445"/>
      <c r="AF20" s="460">
        <v>67789</v>
      </c>
      <c r="AG20" s="515">
        <v>18.5</v>
      </c>
      <c r="AH20" s="461">
        <v>45281</v>
      </c>
      <c r="AI20" s="515">
        <v>26.3</v>
      </c>
      <c r="AJ20" s="461">
        <v>399180</v>
      </c>
      <c r="AK20" s="991">
        <v>97.2</v>
      </c>
      <c r="AL20" s="515">
        <v>39</v>
      </c>
      <c r="AM20" s="833">
        <v>19.25</v>
      </c>
      <c r="AN20" s="446"/>
      <c r="AO20" s="460">
        <v>1454</v>
      </c>
      <c r="AP20" s="447">
        <v>19</v>
      </c>
      <c r="AQ20" s="1003">
        <v>5150</v>
      </c>
      <c r="AR20" s="1003">
        <v>66</v>
      </c>
      <c r="AS20" s="461">
        <v>3421</v>
      </c>
      <c r="AT20" s="461">
        <v>47.9</v>
      </c>
      <c r="AU20" s="1003">
        <v>587</v>
      </c>
      <c r="AV20" s="1003">
        <v>7.5</v>
      </c>
      <c r="AW20" s="461">
        <v>21</v>
      </c>
      <c r="AX20" s="1003">
        <v>1564</v>
      </c>
      <c r="AY20" s="1003">
        <v>825</v>
      </c>
      <c r="AZ20" s="1003">
        <v>1051</v>
      </c>
      <c r="BA20" s="1939">
        <v>606</v>
      </c>
      <c r="BB20" s="460">
        <v>32</v>
      </c>
      <c r="BC20" s="1003">
        <v>1416</v>
      </c>
      <c r="BD20" s="1003">
        <v>1065</v>
      </c>
      <c r="BE20" s="1003">
        <v>1362</v>
      </c>
      <c r="BF20" s="2097">
        <v>899</v>
      </c>
      <c r="BG20" s="1926" t="s">
        <v>307</v>
      </c>
      <c r="BH20" s="1926" t="s">
        <v>307</v>
      </c>
      <c r="BI20" s="1926" t="s">
        <v>307</v>
      </c>
      <c r="BJ20" s="1926" t="s">
        <v>307</v>
      </c>
      <c r="BK20" s="1926" t="s">
        <v>307</v>
      </c>
      <c r="BL20" s="1926" t="s">
        <v>307</v>
      </c>
      <c r="BM20" s="1939" t="s">
        <v>307</v>
      </c>
      <c r="BN20" s="460">
        <v>53</v>
      </c>
      <c r="BO20" s="1926">
        <v>2296</v>
      </c>
      <c r="BP20" s="1926">
        <v>2869</v>
      </c>
      <c r="BQ20" s="1926">
        <v>2164</v>
      </c>
      <c r="BR20" s="1926">
        <v>1454</v>
      </c>
      <c r="BS20" s="1926">
        <v>2737</v>
      </c>
      <c r="BT20" s="1926">
        <v>1916</v>
      </c>
      <c r="BU20" s="1926" t="s">
        <v>307</v>
      </c>
      <c r="BV20" s="1926" t="s">
        <v>307</v>
      </c>
      <c r="BW20" s="1926" t="s">
        <v>307</v>
      </c>
      <c r="BX20" s="1926" t="s">
        <v>307</v>
      </c>
      <c r="BY20" s="1926">
        <v>5</v>
      </c>
      <c r="BZ20" s="1939">
        <v>15</v>
      </c>
      <c r="CA20" s="447"/>
      <c r="CB20" s="460">
        <v>25</v>
      </c>
      <c r="CC20" s="461" t="s">
        <v>307</v>
      </c>
      <c r="CD20" s="837">
        <v>4238</v>
      </c>
      <c r="CE20" s="461" t="s">
        <v>307</v>
      </c>
      <c r="CF20" s="826">
        <v>1156.2</v>
      </c>
      <c r="CG20" s="461">
        <v>360</v>
      </c>
      <c r="CH20" s="461">
        <v>1</v>
      </c>
      <c r="CI20" s="1003">
        <v>208</v>
      </c>
      <c r="CJ20" s="1015">
        <v>1</v>
      </c>
      <c r="CK20" s="460">
        <v>844</v>
      </c>
      <c r="CL20" s="515">
        <v>230.3</v>
      </c>
      <c r="CM20" s="461">
        <v>305</v>
      </c>
      <c r="CN20" s="515">
        <v>83.2</v>
      </c>
      <c r="CO20" s="516">
        <v>908</v>
      </c>
      <c r="CP20" s="997">
        <v>247.7</v>
      </c>
      <c r="CQ20" s="445"/>
      <c r="CR20" s="827">
        <v>345</v>
      </c>
      <c r="CS20" s="827">
        <v>2929</v>
      </c>
      <c r="CT20" s="827">
        <v>134</v>
      </c>
      <c r="CU20" s="827">
        <v>1451</v>
      </c>
      <c r="CV20" s="827">
        <v>11620</v>
      </c>
      <c r="CW20" s="827">
        <v>2978</v>
      </c>
      <c r="CX20" s="827">
        <v>3140</v>
      </c>
    </row>
    <row r="21" spans="1:102" ht="15.75" customHeight="1">
      <c r="A21" s="651" t="s">
        <v>154</v>
      </c>
      <c r="B21" s="448">
        <v>4150</v>
      </c>
      <c r="C21" s="428">
        <v>11.8</v>
      </c>
      <c r="D21" s="1684">
        <v>3391</v>
      </c>
      <c r="E21" s="443"/>
      <c r="F21" s="449">
        <v>1</v>
      </c>
      <c r="G21" s="1371">
        <v>100</v>
      </c>
      <c r="H21" s="1371">
        <v>16</v>
      </c>
      <c r="I21" s="1371">
        <v>1378</v>
      </c>
      <c r="J21" s="1371">
        <v>2</v>
      </c>
      <c r="K21" s="1371">
        <v>49</v>
      </c>
      <c r="L21" s="1371">
        <v>1</v>
      </c>
      <c r="M21" s="1371">
        <v>50</v>
      </c>
      <c r="N21" s="1368">
        <v>43</v>
      </c>
      <c r="O21" s="1372">
        <v>1850</v>
      </c>
      <c r="P21" s="451">
        <v>803</v>
      </c>
      <c r="Q21" s="1371">
        <v>2</v>
      </c>
      <c r="R21" s="1368">
        <v>102</v>
      </c>
      <c r="S21" s="1371">
        <v>1</v>
      </c>
      <c r="T21" s="1371">
        <v>8</v>
      </c>
      <c r="U21" s="1368">
        <v>700</v>
      </c>
      <c r="V21" s="1371">
        <v>1</v>
      </c>
      <c r="W21" s="1368">
        <v>47</v>
      </c>
      <c r="X21" s="1372">
        <v>3</v>
      </c>
      <c r="Y21" s="444"/>
      <c r="Z21" s="449">
        <v>95590</v>
      </c>
      <c r="AA21" s="1371">
        <v>18096</v>
      </c>
      <c r="AB21" s="1371">
        <v>24778751255</v>
      </c>
      <c r="AC21" s="1441">
        <v>98.4</v>
      </c>
      <c r="AD21" s="1372">
        <v>9</v>
      </c>
      <c r="AE21" s="445"/>
      <c r="AF21" s="448">
        <v>65491</v>
      </c>
      <c r="AG21" s="1455">
        <v>18.600000000000001</v>
      </c>
      <c r="AH21" s="1434">
        <v>45490</v>
      </c>
      <c r="AI21" s="1455">
        <v>27</v>
      </c>
      <c r="AJ21" s="1434">
        <v>386065</v>
      </c>
      <c r="AK21" s="1517">
        <v>93.79</v>
      </c>
      <c r="AL21" s="1455">
        <v>44.2</v>
      </c>
      <c r="AM21" s="454">
        <v>12.3</v>
      </c>
      <c r="AN21" s="446"/>
      <c r="AO21" s="448">
        <v>603</v>
      </c>
      <c r="AP21" s="812">
        <v>8</v>
      </c>
      <c r="AQ21" s="1512">
        <v>3609</v>
      </c>
      <c r="AR21" s="1512">
        <v>48</v>
      </c>
      <c r="AS21" s="1434">
        <v>3183</v>
      </c>
      <c r="AT21" s="1434">
        <v>49</v>
      </c>
      <c r="AU21" s="1512">
        <v>1328</v>
      </c>
      <c r="AV21" s="1512">
        <v>18</v>
      </c>
      <c r="AW21" s="1434">
        <v>20</v>
      </c>
      <c r="AX21" s="1512">
        <v>1191</v>
      </c>
      <c r="AY21" s="1512">
        <v>639</v>
      </c>
      <c r="AZ21" s="1512">
        <v>995</v>
      </c>
      <c r="BA21" s="2007">
        <v>540</v>
      </c>
      <c r="BB21" s="448">
        <v>37</v>
      </c>
      <c r="BC21" s="1512">
        <v>1722</v>
      </c>
      <c r="BD21" s="1512">
        <v>1294</v>
      </c>
      <c r="BE21" s="1512">
        <v>1725</v>
      </c>
      <c r="BF21" s="2096">
        <v>1242</v>
      </c>
      <c r="BG21" s="2107" t="s">
        <v>203</v>
      </c>
      <c r="BH21" s="2107" t="s">
        <v>307</v>
      </c>
      <c r="BI21" s="2107" t="s">
        <v>307</v>
      </c>
      <c r="BJ21" s="2107" t="s">
        <v>307</v>
      </c>
      <c r="BK21" s="2107" t="s">
        <v>307</v>
      </c>
      <c r="BL21" s="2107" t="s">
        <v>307</v>
      </c>
      <c r="BM21" s="2007" t="s">
        <v>307</v>
      </c>
      <c r="BN21" s="448">
        <v>10</v>
      </c>
      <c r="BO21" s="2107">
        <v>735</v>
      </c>
      <c r="BP21" s="2107">
        <v>348</v>
      </c>
      <c r="BQ21" s="2107">
        <v>215</v>
      </c>
      <c r="BR21" s="2107">
        <v>438</v>
      </c>
      <c r="BS21" s="2107">
        <v>437</v>
      </c>
      <c r="BT21" s="2107">
        <v>216</v>
      </c>
      <c r="BU21" s="2107">
        <v>31</v>
      </c>
      <c r="BV21" s="2107">
        <v>559</v>
      </c>
      <c r="BW21" s="2107">
        <v>474</v>
      </c>
      <c r="BX21" s="2107">
        <v>10</v>
      </c>
      <c r="BY21" s="2107">
        <v>3</v>
      </c>
      <c r="BZ21" s="2007">
        <v>24</v>
      </c>
      <c r="CA21" s="447"/>
      <c r="CB21" s="448">
        <v>24</v>
      </c>
      <c r="CC21" s="1434" t="s">
        <v>203</v>
      </c>
      <c r="CD21" s="1518">
        <v>4382</v>
      </c>
      <c r="CE21" s="1434" t="s">
        <v>203</v>
      </c>
      <c r="CF21" s="457">
        <v>1241.9367638222857</v>
      </c>
      <c r="CG21" s="1434">
        <v>227</v>
      </c>
      <c r="CH21" s="1434" t="s">
        <v>203</v>
      </c>
      <c r="CI21" s="1512">
        <v>183</v>
      </c>
      <c r="CJ21" s="1408">
        <v>1</v>
      </c>
      <c r="CK21" s="448">
        <v>944</v>
      </c>
      <c r="CL21" s="1455">
        <v>267.5463954925234</v>
      </c>
      <c r="CM21" s="1434">
        <v>254</v>
      </c>
      <c r="CN21" s="1455">
        <v>71.988119126166268</v>
      </c>
      <c r="CO21" s="458">
        <v>928</v>
      </c>
      <c r="CP21" s="1402">
        <v>263.01171082315864</v>
      </c>
      <c r="CQ21" s="445"/>
      <c r="CR21" s="459">
        <v>336</v>
      </c>
      <c r="CS21" s="459">
        <v>2854</v>
      </c>
      <c r="CT21" s="459">
        <v>58</v>
      </c>
      <c r="CU21" s="459">
        <v>1266</v>
      </c>
      <c r="CV21" s="459">
        <v>9659</v>
      </c>
      <c r="CW21" s="459">
        <v>3001</v>
      </c>
      <c r="CX21" s="459">
        <v>3977</v>
      </c>
    </row>
    <row r="22" spans="1:102" ht="15.75" customHeight="1">
      <c r="A22" s="653" t="s">
        <v>220</v>
      </c>
      <c r="B22" s="460">
        <v>11693</v>
      </c>
      <c r="C22" s="517">
        <v>19.3</v>
      </c>
      <c r="D22" s="1377">
        <v>9464</v>
      </c>
      <c r="E22" s="443"/>
      <c r="F22" s="510">
        <v>1</v>
      </c>
      <c r="G22" s="1373">
        <v>50</v>
      </c>
      <c r="H22" s="1373">
        <v>30</v>
      </c>
      <c r="I22" s="1373">
        <v>3142</v>
      </c>
      <c r="J22" s="1373">
        <v>4</v>
      </c>
      <c r="K22" s="1373">
        <v>99</v>
      </c>
      <c r="L22" s="1373" t="s">
        <v>721</v>
      </c>
      <c r="M22" s="1373" t="s">
        <v>307</v>
      </c>
      <c r="N22" s="1423">
        <v>117</v>
      </c>
      <c r="O22" s="1336">
        <v>5584</v>
      </c>
      <c r="P22" s="445">
        <v>1350</v>
      </c>
      <c r="Q22" s="1373">
        <v>2</v>
      </c>
      <c r="R22" s="1423">
        <v>80</v>
      </c>
      <c r="S22" s="1373">
        <v>10</v>
      </c>
      <c r="T22" s="1373">
        <v>7</v>
      </c>
      <c r="U22" s="1423">
        <v>854</v>
      </c>
      <c r="V22" s="1373">
        <v>4</v>
      </c>
      <c r="W22" s="1423">
        <v>269</v>
      </c>
      <c r="X22" s="1336" t="s">
        <v>307</v>
      </c>
      <c r="Y22" s="444"/>
      <c r="Z22" s="510">
        <v>138593</v>
      </c>
      <c r="AA22" s="1373">
        <v>25329</v>
      </c>
      <c r="AB22" s="1373">
        <v>39799389945</v>
      </c>
      <c r="AC22" s="1483">
        <v>97.26</v>
      </c>
      <c r="AD22" s="1336">
        <v>20</v>
      </c>
      <c r="AE22" s="445"/>
      <c r="AF22" s="460">
        <v>112653</v>
      </c>
      <c r="AG22" s="1376">
        <v>18.55</v>
      </c>
      <c r="AH22" s="1377">
        <v>78755</v>
      </c>
      <c r="AI22" s="1376">
        <v>25.87</v>
      </c>
      <c r="AJ22" s="1377">
        <v>345841</v>
      </c>
      <c r="AK22" s="1507">
        <v>92.49</v>
      </c>
      <c r="AL22" s="1376">
        <v>35.700000000000003</v>
      </c>
      <c r="AM22" s="2186">
        <v>16.5</v>
      </c>
      <c r="AN22" s="446"/>
      <c r="AO22" s="460">
        <v>1039</v>
      </c>
      <c r="AP22" s="447">
        <v>7.89</v>
      </c>
      <c r="AQ22" s="1396">
        <v>8825</v>
      </c>
      <c r="AR22" s="1396">
        <v>67.08</v>
      </c>
      <c r="AS22" s="1377">
        <v>6376</v>
      </c>
      <c r="AT22" s="1377">
        <v>54.37</v>
      </c>
      <c r="AU22" s="1396">
        <v>1713</v>
      </c>
      <c r="AV22" s="1396">
        <v>31</v>
      </c>
      <c r="AW22" s="1377">
        <v>41</v>
      </c>
      <c r="AX22" s="1396">
        <v>2998</v>
      </c>
      <c r="AY22" s="1396">
        <v>1344</v>
      </c>
      <c r="AZ22" s="1396">
        <v>2528</v>
      </c>
      <c r="BA22" s="1939">
        <v>1292</v>
      </c>
      <c r="BB22" s="460">
        <v>92</v>
      </c>
      <c r="BC22" s="1396">
        <v>3810</v>
      </c>
      <c r="BD22" s="1396">
        <v>2533</v>
      </c>
      <c r="BE22" s="1396">
        <v>3439</v>
      </c>
      <c r="BF22" s="2097">
        <v>2501</v>
      </c>
      <c r="BG22" s="1926" t="s">
        <v>307</v>
      </c>
      <c r="BH22" s="1926" t="s">
        <v>307</v>
      </c>
      <c r="BI22" s="1926" t="s">
        <v>307</v>
      </c>
      <c r="BJ22" s="1926" t="s">
        <v>307</v>
      </c>
      <c r="BK22" s="1926" t="s">
        <v>307</v>
      </c>
      <c r="BL22" s="1926" t="s">
        <v>307</v>
      </c>
      <c r="BM22" s="1939" t="s">
        <v>307</v>
      </c>
      <c r="BN22" s="460">
        <v>5</v>
      </c>
      <c r="BO22" s="1926">
        <v>1014</v>
      </c>
      <c r="BP22" s="1926">
        <v>285</v>
      </c>
      <c r="BQ22" s="1926">
        <v>162</v>
      </c>
      <c r="BR22" s="1926">
        <v>709</v>
      </c>
      <c r="BS22" s="1926">
        <v>322</v>
      </c>
      <c r="BT22" s="1926">
        <v>161</v>
      </c>
      <c r="BU22" s="1926">
        <v>61</v>
      </c>
      <c r="BV22" s="1926">
        <v>1084</v>
      </c>
      <c r="BW22" s="1926">
        <v>893</v>
      </c>
      <c r="BX22" s="1926">
        <v>10</v>
      </c>
      <c r="BY22" s="1926">
        <v>3</v>
      </c>
      <c r="BZ22" s="1939">
        <v>58</v>
      </c>
      <c r="CA22" s="447"/>
      <c r="CB22" s="460">
        <v>22</v>
      </c>
      <c r="CC22" s="1377">
        <v>1</v>
      </c>
      <c r="CD22" s="1505">
        <v>3874</v>
      </c>
      <c r="CE22" s="1377">
        <v>510</v>
      </c>
      <c r="CF22" s="826">
        <v>637.92754236520602</v>
      </c>
      <c r="CG22" s="1377">
        <v>352</v>
      </c>
      <c r="CH22" s="1377">
        <v>4</v>
      </c>
      <c r="CI22" s="1396">
        <v>275</v>
      </c>
      <c r="CJ22" s="461" t="s">
        <v>307</v>
      </c>
      <c r="CK22" s="460">
        <v>932</v>
      </c>
      <c r="CL22" s="1376">
        <v>153.4714686330336</v>
      </c>
      <c r="CM22" s="1377">
        <v>390</v>
      </c>
      <c r="CN22" s="1376">
        <v>64.220893526698603</v>
      </c>
      <c r="CO22" s="516">
        <v>1126</v>
      </c>
      <c r="CP22" s="1399">
        <v>185.41724643862213</v>
      </c>
      <c r="CQ22" s="445"/>
      <c r="CR22" s="827">
        <v>432</v>
      </c>
      <c r="CS22" s="827">
        <v>3548</v>
      </c>
      <c r="CT22" s="827">
        <v>213</v>
      </c>
      <c r="CU22" s="827">
        <v>2418</v>
      </c>
      <c r="CV22" s="827">
        <v>17294</v>
      </c>
      <c r="CW22" s="827">
        <v>4488</v>
      </c>
      <c r="CX22" s="827">
        <v>6159</v>
      </c>
    </row>
    <row r="23" spans="1:102" ht="15.75" customHeight="1">
      <c r="A23" s="651" t="s">
        <v>156</v>
      </c>
      <c r="B23" s="448">
        <v>4455</v>
      </c>
      <c r="C23" s="428">
        <v>13</v>
      </c>
      <c r="D23" s="429">
        <v>3574</v>
      </c>
      <c r="E23" s="443"/>
      <c r="F23" s="449">
        <v>1</v>
      </c>
      <c r="G23" s="450">
        <v>49</v>
      </c>
      <c r="H23" s="450">
        <v>14</v>
      </c>
      <c r="I23" s="450">
        <v>1287</v>
      </c>
      <c r="J23" s="450">
        <v>5</v>
      </c>
      <c r="K23" s="450">
        <v>118</v>
      </c>
      <c r="L23" s="1607" t="s">
        <v>307</v>
      </c>
      <c r="M23" s="1607" t="s">
        <v>307</v>
      </c>
      <c r="N23" s="1038">
        <v>28</v>
      </c>
      <c r="O23" s="1045">
        <v>1768</v>
      </c>
      <c r="P23" s="451">
        <v>808</v>
      </c>
      <c r="Q23" s="450">
        <v>2</v>
      </c>
      <c r="R23" s="1038">
        <v>105</v>
      </c>
      <c r="S23" s="450">
        <v>4</v>
      </c>
      <c r="T23" s="450">
        <v>7</v>
      </c>
      <c r="U23" s="1038">
        <v>799</v>
      </c>
      <c r="V23" s="450" t="s">
        <v>307</v>
      </c>
      <c r="W23" s="450" t="s">
        <v>307</v>
      </c>
      <c r="X23" s="450" t="s">
        <v>307</v>
      </c>
      <c r="Y23" s="444"/>
      <c r="Z23" s="449">
        <v>87878</v>
      </c>
      <c r="AA23" s="450">
        <v>15647</v>
      </c>
      <c r="AB23" s="450">
        <v>22371377501</v>
      </c>
      <c r="AC23" s="452">
        <v>97.65</v>
      </c>
      <c r="AD23" s="1045">
        <v>12</v>
      </c>
      <c r="AE23" s="445"/>
      <c r="AF23" s="448">
        <v>59828</v>
      </c>
      <c r="AG23" s="430">
        <v>17.46</v>
      </c>
      <c r="AH23" s="429">
        <v>41531</v>
      </c>
      <c r="AI23" s="430">
        <v>25.58</v>
      </c>
      <c r="AJ23" s="429">
        <v>376861</v>
      </c>
      <c r="AK23" s="984">
        <v>92.4</v>
      </c>
      <c r="AL23" s="430">
        <v>40.5</v>
      </c>
      <c r="AM23" s="454">
        <v>20.399999999999999</v>
      </c>
      <c r="AN23" s="446"/>
      <c r="AO23" s="448">
        <v>764</v>
      </c>
      <c r="AP23" s="812">
        <v>10.199999999999999</v>
      </c>
      <c r="AQ23" s="1001">
        <v>3208</v>
      </c>
      <c r="AR23" s="1001">
        <v>42.6</v>
      </c>
      <c r="AS23" s="429">
        <v>2939</v>
      </c>
      <c r="AT23" s="429">
        <v>44</v>
      </c>
      <c r="AU23" s="1001">
        <v>1435</v>
      </c>
      <c r="AV23" s="1001">
        <v>19</v>
      </c>
      <c r="AW23" s="429">
        <v>18</v>
      </c>
      <c r="AX23" s="1001">
        <v>1450</v>
      </c>
      <c r="AY23" s="1001">
        <v>600</v>
      </c>
      <c r="AZ23" s="1001">
        <v>1237</v>
      </c>
      <c r="BA23" s="2007">
        <v>582</v>
      </c>
      <c r="BB23" s="448">
        <v>24</v>
      </c>
      <c r="BC23" s="1001">
        <v>1187</v>
      </c>
      <c r="BD23" s="1001">
        <v>848</v>
      </c>
      <c r="BE23" s="1001">
        <v>1267</v>
      </c>
      <c r="BF23" s="2096">
        <v>841</v>
      </c>
      <c r="BG23" s="2107" t="s">
        <v>307</v>
      </c>
      <c r="BH23" s="2107" t="s">
        <v>307</v>
      </c>
      <c r="BI23" s="2107" t="s">
        <v>307</v>
      </c>
      <c r="BJ23" s="2107" t="s">
        <v>307</v>
      </c>
      <c r="BK23" s="2107" t="s">
        <v>307</v>
      </c>
      <c r="BL23" s="2107" t="s">
        <v>307</v>
      </c>
      <c r="BM23" s="2007" t="s">
        <v>307</v>
      </c>
      <c r="BN23" s="448">
        <v>10</v>
      </c>
      <c r="BO23" s="2107">
        <v>1046</v>
      </c>
      <c r="BP23" s="2107">
        <v>658</v>
      </c>
      <c r="BQ23" s="2107">
        <v>305</v>
      </c>
      <c r="BR23" s="2107">
        <v>631</v>
      </c>
      <c r="BS23" s="2107">
        <v>659</v>
      </c>
      <c r="BT23" s="2107">
        <v>271</v>
      </c>
      <c r="BU23" s="2107">
        <v>66</v>
      </c>
      <c r="BV23" s="2107">
        <v>1139</v>
      </c>
      <c r="BW23" s="2107">
        <v>1007</v>
      </c>
      <c r="BX23" s="2107">
        <v>4</v>
      </c>
      <c r="BY23" s="2107">
        <v>2</v>
      </c>
      <c r="BZ23" s="2007">
        <v>19</v>
      </c>
      <c r="CA23" s="447"/>
      <c r="CB23" s="448">
        <v>15</v>
      </c>
      <c r="CC23" s="429">
        <v>1</v>
      </c>
      <c r="CD23" s="456">
        <v>3265</v>
      </c>
      <c r="CE23" s="429">
        <v>429</v>
      </c>
      <c r="CF23" s="457">
        <v>952.78115798658223</v>
      </c>
      <c r="CG23" s="429">
        <v>210</v>
      </c>
      <c r="CH23" s="429">
        <v>2</v>
      </c>
      <c r="CI23" s="1001">
        <v>171</v>
      </c>
      <c r="CJ23" s="429" t="s">
        <v>307</v>
      </c>
      <c r="CK23" s="448">
        <v>917</v>
      </c>
      <c r="CL23" s="430">
        <v>268.89999999999998</v>
      </c>
      <c r="CM23" s="429">
        <v>289</v>
      </c>
      <c r="CN23" s="430">
        <v>84.8</v>
      </c>
      <c r="CO23" s="458">
        <v>894</v>
      </c>
      <c r="CP23" s="995">
        <v>262.2</v>
      </c>
      <c r="CQ23" s="445"/>
      <c r="CR23" s="459">
        <v>272</v>
      </c>
      <c r="CS23" s="459">
        <v>2826</v>
      </c>
      <c r="CT23" s="459">
        <v>129</v>
      </c>
      <c r="CU23" s="459">
        <v>1849</v>
      </c>
      <c r="CV23" s="459">
        <v>9223</v>
      </c>
      <c r="CW23" s="459">
        <v>2712</v>
      </c>
      <c r="CX23" s="459">
        <v>4165</v>
      </c>
    </row>
    <row r="24" spans="1:102" ht="15.75" customHeight="1">
      <c r="A24" s="653" t="s">
        <v>157</v>
      </c>
      <c r="B24" s="460">
        <v>9353</v>
      </c>
      <c r="C24" s="517">
        <v>14.43</v>
      </c>
      <c r="D24" s="1699">
        <v>7544</v>
      </c>
      <c r="E24" s="443"/>
      <c r="F24" s="510">
        <v>1</v>
      </c>
      <c r="G24" s="1728">
        <v>52</v>
      </c>
      <c r="H24" s="1728">
        <v>35</v>
      </c>
      <c r="I24" s="1728">
        <v>2476</v>
      </c>
      <c r="J24" s="1728">
        <v>3</v>
      </c>
      <c r="K24" s="1728">
        <v>78</v>
      </c>
      <c r="L24" s="1728">
        <v>1</v>
      </c>
      <c r="M24" s="1728">
        <v>100</v>
      </c>
      <c r="N24" s="1729">
        <v>90</v>
      </c>
      <c r="O24" s="1700">
        <v>4365</v>
      </c>
      <c r="P24" s="445">
        <v>1420</v>
      </c>
      <c r="Q24" s="1728">
        <v>7</v>
      </c>
      <c r="R24" s="1729">
        <v>308</v>
      </c>
      <c r="S24" s="1728">
        <v>5</v>
      </c>
      <c r="T24" s="1728">
        <v>15</v>
      </c>
      <c r="U24" s="1729">
        <v>1477</v>
      </c>
      <c r="V24" s="511" t="s">
        <v>307</v>
      </c>
      <c r="W24" s="511" t="s">
        <v>307</v>
      </c>
      <c r="X24" s="1700">
        <v>30</v>
      </c>
      <c r="Y24" s="444"/>
      <c r="Z24" s="510">
        <v>154920</v>
      </c>
      <c r="AA24" s="1728">
        <v>32109</v>
      </c>
      <c r="AB24" s="1728">
        <v>45936737799</v>
      </c>
      <c r="AC24" s="1483">
        <v>98.656916800000005</v>
      </c>
      <c r="AD24" s="1700">
        <v>14</v>
      </c>
      <c r="AE24" s="445"/>
      <c r="AF24" s="460">
        <v>102670</v>
      </c>
      <c r="AG24" s="1376">
        <v>15.829625312599299</v>
      </c>
      <c r="AH24" s="1699">
        <v>73687</v>
      </c>
      <c r="AI24" s="1376">
        <v>22.947302204201598</v>
      </c>
      <c r="AJ24" s="1699">
        <v>379567.02326872502</v>
      </c>
      <c r="AK24" s="1730">
        <v>92.26</v>
      </c>
      <c r="AL24" s="1701">
        <v>41.4</v>
      </c>
      <c r="AM24" s="833">
        <v>29</v>
      </c>
      <c r="AN24" s="446"/>
      <c r="AO24" s="460">
        <v>1301</v>
      </c>
      <c r="AP24" s="447">
        <v>9.09</v>
      </c>
      <c r="AQ24" s="1731">
        <v>8137</v>
      </c>
      <c r="AR24" s="1731">
        <v>56.86</v>
      </c>
      <c r="AS24" s="1699">
        <v>6431</v>
      </c>
      <c r="AT24" s="1699">
        <v>50.91</v>
      </c>
      <c r="AU24" s="1731">
        <v>1322</v>
      </c>
      <c r="AV24" s="1731">
        <v>9.1999999999999993</v>
      </c>
      <c r="AW24" s="1699">
        <v>27</v>
      </c>
      <c r="AX24" s="1731">
        <v>2694</v>
      </c>
      <c r="AY24" s="1731">
        <v>1838</v>
      </c>
      <c r="AZ24" s="1731">
        <v>2315</v>
      </c>
      <c r="BA24" s="1939">
        <v>1381</v>
      </c>
      <c r="BB24" s="460">
        <v>98</v>
      </c>
      <c r="BC24" s="1731">
        <v>5017</v>
      </c>
      <c r="BD24" s="1731">
        <v>3617</v>
      </c>
      <c r="BE24" s="1731">
        <v>4807</v>
      </c>
      <c r="BF24" s="2097">
        <v>3416</v>
      </c>
      <c r="BG24" s="1926" t="s">
        <v>307</v>
      </c>
      <c r="BH24" s="1926" t="s">
        <v>307</v>
      </c>
      <c r="BI24" s="1926" t="s">
        <v>307</v>
      </c>
      <c r="BJ24" s="1926" t="s">
        <v>307</v>
      </c>
      <c r="BK24" s="1926" t="s">
        <v>307</v>
      </c>
      <c r="BL24" s="1926" t="s">
        <v>307</v>
      </c>
      <c r="BM24" s="1939" t="s">
        <v>307</v>
      </c>
      <c r="BN24" s="460">
        <v>11</v>
      </c>
      <c r="BO24" s="1926">
        <v>738</v>
      </c>
      <c r="BP24" s="1926">
        <v>580</v>
      </c>
      <c r="BQ24" s="1926">
        <v>232</v>
      </c>
      <c r="BR24" s="1926">
        <v>370</v>
      </c>
      <c r="BS24" s="1926">
        <v>609</v>
      </c>
      <c r="BT24" s="1926">
        <v>216</v>
      </c>
      <c r="BU24" s="1926">
        <v>36</v>
      </c>
      <c r="BV24" s="1926">
        <v>609</v>
      </c>
      <c r="BW24" s="1926">
        <v>547</v>
      </c>
      <c r="BX24" s="1926">
        <v>24</v>
      </c>
      <c r="BY24" s="1926">
        <v>21</v>
      </c>
      <c r="BZ24" s="1939">
        <v>23</v>
      </c>
      <c r="CA24" s="447"/>
      <c r="CB24" s="460">
        <v>22</v>
      </c>
      <c r="CC24" s="1699">
        <v>2</v>
      </c>
      <c r="CD24" s="1732">
        <v>4628</v>
      </c>
      <c r="CE24" s="1699">
        <v>649</v>
      </c>
      <c r="CF24" s="826">
        <v>714.1</v>
      </c>
      <c r="CG24" s="1699">
        <v>390</v>
      </c>
      <c r="CH24" s="1699">
        <v>4</v>
      </c>
      <c r="CI24" s="1731">
        <v>324</v>
      </c>
      <c r="CJ24" s="1715">
        <v>2</v>
      </c>
      <c r="CK24" s="460">
        <v>1075</v>
      </c>
      <c r="CL24" s="1701">
        <v>166.4</v>
      </c>
      <c r="CM24" s="1699">
        <v>464</v>
      </c>
      <c r="CN24" s="1701">
        <v>71.8</v>
      </c>
      <c r="CO24" s="516">
        <v>1638</v>
      </c>
      <c r="CP24" s="1702">
        <v>253.6</v>
      </c>
      <c r="CQ24" s="445"/>
      <c r="CR24" s="827">
        <v>518</v>
      </c>
      <c r="CS24" s="827">
        <v>4553</v>
      </c>
      <c r="CT24" s="827">
        <v>160</v>
      </c>
      <c r="CU24" s="827">
        <v>2631</v>
      </c>
      <c r="CV24" s="827">
        <v>15347</v>
      </c>
      <c r="CW24" s="827">
        <v>4094</v>
      </c>
      <c r="CX24" s="827">
        <v>7288</v>
      </c>
    </row>
    <row r="25" spans="1:102" ht="15.75" customHeight="1">
      <c r="A25" s="651" t="s">
        <v>158</v>
      </c>
      <c r="B25" s="448">
        <v>5021</v>
      </c>
      <c r="C25" s="428">
        <v>11.6</v>
      </c>
      <c r="D25" s="1761">
        <v>4103</v>
      </c>
      <c r="E25" s="443"/>
      <c r="F25" s="469">
        <v>1</v>
      </c>
      <c r="G25" s="1768">
        <v>70</v>
      </c>
      <c r="H25" s="1768">
        <v>22</v>
      </c>
      <c r="I25" s="1768">
        <v>1565</v>
      </c>
      <c r="J25" s="1768">
        <v>6</v>
      </c>
      <c r="K25" s="1768">
        <v>163</v>
      </c>
      <c r="L25" s="1768" t="s">
        <v>307</v>
      </c>
      <c r="M25" s="1768" t="s">
        <v>307</v>
      </c>
      <c r="N25" s="1790">
        <v>83</v>
      </c>
      <c r="O25" s="1769">
        <v>4187</v>
      </c>
      <c r="P25" s="627">
        <v>1147</v>
      </c>
      <c r="Q25" s="2200">
        <v>4</v>
      </c>
      <c r="R25" s="1790">
        <v>200</v>
      </c>
      <c r="S25" s="1768">
        <v>3</v>
      </c>
      <c r="T25" s="1768">
        <v>9</v>
      </c>
      <c r="U25" s="1790">
        <v>920</v>
      </c>
      <c r="V25" s="1768">
        <v>1</v>
      </c>
      <c r="W25" s="1790">
        <v>19</v>
      </c>
      <c r="X25" s="450" t="s">
        <v>307</v>
      </c>
      <c r="Y25" s="838"/>
      <c r="Z25" s="469">
        <v>112684</v>
      </c>
      <c r="AA25" s="1768">
        <v>20047</v>
      </c>
      <c r="AB25" s="1768">
        <v>28086260120</v>
      </c>
      <c r="AC25" s="1791">
        <v>98.2</v>
      </c>
      <c r="AD25" s="1769">
        <v>12</v>
      </c>
      <c r="AE25" s="445"/>
      <c r="AF25" s="479">
        <v>76729</v>
      </c>
      <c r="AG25" s="1776">
        <v>17.61</v>
      </c>
      <c r="AH25" s="1777">
        <v>53289</v>
      </c>
      <c r="AI25" s="1776">
        <v>25.74</v>
      </c>
      <c r="AJ25" s="1777">
        <v>384390</v>
      </c>
      <c r="AK25" s="1792">
        <v>91.07</v>
      </c>
      <c r="AL25" s="1759">
        <v>44.2</v>
      </c>
      <c r="AM25" s="454">
        <v>21.8</v>
      </c>
      <c r="AN25" s="446"/>
      <c r="AO25" s="479">
        <v>2026</v>
      </c>
      <c r="AP25" s="812">
        <v>19</v>
      </c>
      <c r="AQ25" s="1793">
        <v>5792</v>
      </c>
      <c r="AR25" s="1793">
        <v>54</v>
      </c>
      <c r="AS25" s="1777">
        <v>4171</v>
      </c>
      <c r="AT25" s="1777">
        <v>44</v>
      </c>
      <c r="AU25" s="1793">
        <v>872</v>
      </c>
      <c r="AV25" s="1793">
        <v>8</v>
      </c>
      <c r="AW25" s="1777">
        <v>22</v>
      </c>
      <c r="AX25" s="1793">
        <v>1851</v>
      </c>
      <c r="AY25" s="1793">
        <v>1060</v>
      </c>
      <c r="AZ25" s="1793">
        <v>1759</v>
      </c>
      <c r="BA25" s="1896">
        <v>1096</v>
      </c>
      <c r="BB25" s="479">
        <v>55</v>
      </c>
      <c r="BC25" s="1793">
        <v>2408</v>
      </c>
      <c r="BD25" s="1793">
        <v>1981</v>
      </c>
      <c r="BE25" s="1793">
        <v>2528</v>
      </c>
      <c r="BF25" s="1895">
        <v>2108</v>
      </c>
      <c r="BG25" s="2110" t="s">
        <v>307</v>
      </c>
      <c r="BH25" s="2110" t="s">
        <v>307</v>
      </c>
      <c r="BI25" s="2110" t="s">
        <v>307</v>
      </c>
      <c r="BJ25" s="2110" t="s">
        <v>307</v>
      </c>
      <c r="BK25" s="2110" t="s">
        <v>307</v>
      </c>
      <c r="BL25" s="2110" t="s">
        <v>307</v>
      </c>
      <c r="BM25" s="2016" t="s">
        <v>307</v>
      </c>
      <c r="BN25" s="479">
        <v>20</v>
      </c>
      <c r="BO25" s="1886">
        <v>2320</v>
      </c>
      <c r="BP25" s="1886">
        <v>1529</v>
      </c>
      <c r="BQ25" s="1886">
        <v>589</v>
      </c>
      <c r="BR25" s="1886">
        <v>1865</v>
      </c>
      <c r="BS25" s="1886">
        <v>1505</v>
      </c>
      <c r="BT25" s="1886">
        <v>685</v>
      </c>
      <c r="BU25" s="1886">
        <v>18</v>
      </c>
      <c r="BV25" s="1886">
        <v>328</v>
      </c>
      <c r="BW25" s="1886">
        <v>282</v>
      </c>
      <c r="BX25" s="1886" t="s">
        <v>307</v>
      </c>
      <c r="BY25" s="1886">
        <v>4</v>
      </c>
      <c r="BZ25" s="1896">
        <v>19</v>
      </c>
      <c r="CA25" s="447"/>
      <c r="CB25" s="479">
        <v>18</v>
      </c>
      <c r="CC25" s="1777">
        <v>1</v>
      </c>
      <c r="CD25" s="1794">
        <v>5271</v>
      </c>
      <c r="CE25" s="1777">
        <v>200</v>
      </c>
      <c r="CF25" s="457">
        <v>1209.9000000000001</v>
      </c>
      <c r="CG25" s="1777">
        <v>280</v>
      </c>
      <c r="CH25" s="1777">
        <v>3</v>
      </c>
      <c r="CI25" s="1763">
        <v>220</v>
      </c>
      <c r="CJ25" s="429" t="s">
        <v>307</v>
      </c>
      <c r="CK25" s="479">
        <v>1215</v>
      </c>
      <c r="CL25" s="1776">
        <v>280.10000000000002</v>
      </c>
      <c r="CM25" s="1777">
        <v>322</v>
      </c>
      <c r="CN25" s="1776">
        <v>74.2</v>
      </c>
      <c r="CO25" s="525">
        <v>1177</v>
      </c>
      <c r="CP25" s="1795">
        <v>271.39999999999998</v>
      </c>
      <c r="CQ25" s="445"/>
      <c r="CR25" s="459">
        <v>450</v>
      </c>
      <c r="CS25" s="830">
        <v>3178</v>
      </c>
      <c r="CT25" s="830">
        <v>185</v>
      </c>
      <c r="CU25" s="830">
        <v>2014</v>
      </c>
      <c r="CV25" s="830">
        <v>12265</v>
      </c>
      <c r="CW25" s="830">
        <v>3295</v>
      </c>
      <c r="CX25" s="830">
        <v>4522</v>
      </c>
    </row>
    <row r="26" spans="1:102" ht="15.75" customHeight="1">
      <c r="A26" s="653" t="s">
        <v>159</v>
      </c>
      <c r="B26" s="460">
        <v>10436</v>
      </c>
      <c r="C26" s="517">
        <v>18.600000000000001</v>
      </c>
      <c r="D26" s="1699">
        <v>8437</v>
      </c>
      <c r="E26" s="443"/>
      <c r="F26" s="555">
        <v>5</v>
      </c>
      <c r="G26" s="1705">
        <v>580</v>
      </c>
      <c r="H26" s="1705">
        <v>25</v>
      </c>
      <c r="I26" s="1705">
        <v>2497</v>
      </c>
      <c r="J26" s="1705">
        <v>3</v>
      </c>
      <c r="K26" s="1705">
        <v>87</v>
      </c>
      <c r="L26" s="1705" t="s">
        <v>307</v>
      </c>
      <c r="M26" s="1705" t="s">
        <v>307</v>
      </c>
      <c r="N26" s="1742">
        <v>78</v>
      </c>
      <c r="O26" s="1706">
        <v>4140</v>
      </c>
      <c r="P26" s="658">
        <v>1318</v>
      </c>
      <c r="Q26" s="1705" t="s">
        <v>307</v>
      </c>
      <c r="R26" s="1705" t="s">
        <v>307</v>
      </c>
      <c r="S26" s="1705">
        <v>2</v>
      </c>
      <c r="T26" s="1705">
        <v>8</v>
      </c>
      <c r="U26" s="1742">
        <v>935</v>
      </c>
      <c r="V26" s="1705">
        <v>3</v>
      </c>
      <c r="W26" s="1742">
        <v>621</v>
      </c>
      <c r="X26" s="1706" t="s">
        <v>307</v>
      </c>
      <c r="Y26" s="444"/>
      <c r="Z26" s="555">
        <v>154954</v>
      </c>
      <c r="AA26" s="1705">
        <v>31128</v>
      </c>
      <c r="AB26" s="1728">
        <v>41559532086</v>
      </c>
      <c r="AC26" s="1831">
        <v>97.5</v>
      </c>
      <c r="AD26" s="1706">
        <v>21</v>
      </c>
      <c r="AE26" s="445"/>
      <c r="AF26" s="747">
        <v>108973</v>
      </c>
      <c r="AG26" s="1733">
        <v>19.5</v>
      </c>
      <c r="AH26" s="1819">
        <v>76883</v>
      </c>
      <c r="AI26" s="1701">
        <v>27.2</v>
      </c>
      <c r="AJ26" s="1819">
        <v>381189</v>
      </c>
      <c r="AK26" s="1832">
        <v>96.4</v>
      </c>
      <c r="AL26" s="1701">
        <v>45.6</v>
      </c>
      <c r="AM26" s="1701">
        <v>26</v>
      </c>
      <c r="AN26" s="446"/>
      <c r="AO26" s="460">
        <v>1103</v>
      </c>
      <c r="AP26" s="964">
        <v>11</v>
      </c>
      <c r="AQ26" s="1731">
        <v>6234</v>
      </c>
      <c r="AR26" s="1833">
        <v>60</v>
      </c>
      <c r="AS26" s="1699">
        <v>4472</v>
      </c>
      <c r="AT26" s="1703">
        <v>51</v>
      </c>
      <c r="AU26" s="1731">
        <v>1262</v>
      </c>
      <c r="AV26" s="1833">
        <v>12</v>
      </c>
      <c r="AW26" s="1699">
        <v>15</v>
      </c>
      <c r="AX26" s="1731">
        <v>709</v>
      </c>
      <c r="AY26" s="1731">
        <v>295</v>
      </c>
      <c r="AZ26" s="1731">
        <v>683</v>
      </c>
      <c r="BA26" s="1939">
        <v>321</v>
      </c>
      <c r="BB26" s="460">
        <v>73</v>
      </c>
      <c r="BC26" s="1731">
        <v>4217</v>
      </c>
      <c r="BD26" s="1731">
        <v>3263</v>
      </c>
      <c r="BE26" s="1731">
        <v>4172</v>
      </c>
      <c r="BF26" s="2097">
        <v>3138</v>
      </c>
      <c r="BG26" s="1926" t="s">
        <v>307</v>
      </c>
      <c r="BH26" s="1926" t="s">
        <v>307</v>
      </c>
      <c r="BI26" s="1926" t="s">
        <v>307</v>
      </c>
      <c r="BJ26" s="1926" t="s">
        <v>307</v>
      </c>
      <c r="BK26" s="1926" t="s">
        <v>307</v>
      </c>
      <c r="BL26" s="1926" t="s">
        <v>307</v>
      </c>
      <c r="BM26" s="1939" t="s">
        <v>307</v>
      </c>
      <c r="BN26" s="460">
        <v>21</v>
      </c>
      <c r="BO26" s="1926">
        <v>1109</v>
      </c>
      <c r="BP26" s="1926">
        <v>1549</v>
      </c>
      <c r="BQ26" s="1926">
        <v>818</v>
      </c>
      <c r="BR26" s="1926">
        <v>562</v>
      </c>
      <c r="BS26" s="1926">
        <v>1379</v>
      </c>
      <c r="BT26" s="1926">
        <v>787</v>
      </c>
      <c r="BU26" s="1926">
        <v>27</v>
      </c>
      <c r="BV26" s="1926">
        <v>282</v>
      </c>
      <c r="BW26" s="1926">
        <v>226</v>
      </c>
      <c r="BX26" s="1926">
        <v>15</v>
      </c>
      <c r="BY26" s="1926">
        <v>12</v>
      </c>
      <c r="BZ26" s="1939">
        <v>47</v>
      </c>
      <c r="CA26" s="447"/>
      <c r="CB26" s="839">
        <v>35</v>
      </c>
      <c r="CC26" s="461" t="s">
        <v>307</v>
      </c>
      <c r="CD26" s="1835">
        <v>8065</v>
      </c>
      <c r="CE26" s="461" t="s">
        <v>307</v>
      </c>
      <c r="CF26" s="841">
        <v>1441.2</v>
      </c>
      <c r="CG26" s="1836">
        <v>388</v>
      </c>
      <c r="CH26" s="1836">
        <v>4</v>
      </c>
      <c r="CI26" s="1837">
        <v>279</v>
      </c>
      <c r="CJ26" s="461" t="s">
        <v>307</v>
      </c>
      <c r="CK26" s="842">
        <v>1157</v>
      </c>
      <c r="CL26" s="1838">
        <v>199.5</v>
      </c>
      <c r="CM26" s="1839">
        <v>406</v>
      </c>
      <c r="CN26" s="843">
        <v>70</v>
      </c>
      <c r="CO26" s="844">
        <v>1667</v>
      </c>
      <c r="CP26" s="845">
        <v>287.39999999999998</v>
      </c>
      <c r="CQ26" s="445"/>
      <c r="CR26" s="832">
        <v>678</v>
      </c>
      <c r="CS26" s="832">
        <v>5178</v>
      </c>
      <c r="CT26" s="832">
        <v>169</v>
      </c>
      <c r="CU26" s="832">
        <v>2333</v>
      </c>
      <c r="CV26" s="832">
        <v>15591</v>
      </c>
      <c r="CW26" s="832">
        <v>5242</v>
      </c>
      <c r="CX26" s="832">
        <v>7660</v>
      </c>
    </row>
    <row r="27" spans="1:102" ht="15.75" customHeight="1">
      <c r="A27" s="651" t="s">
        <v>160</v>
      </c>
      <c r="B27" s="479">
        <v>5500</v>
      </c>
      <c r="C27" s="533">
        <v>14.8</v>
      </c>
      <c r="D27" s="1426">
        <v>4405</v>
      </c>
      <c r="E27" s="443"/>
      <c r="F27" s="469">
        <v>2</v>
      </c>
      <c r="G27" s="1428">
        <v>122</v>
      </c>
      <c r="H27" s="1428">
        <v>21</v>
      </c>
      <c r="I27" s="1428">
        <v>2210</v>
      </c>
      <c r="J27" s="1435" t="s">
        <v>203</v>
      </c>
      <c r="K27" s="1435" t="s">
        <v>203</v>
      </c>
      <c r="L27" s="1435" t="s">
        <v>203</v>
      </c>
      <c r="M27" s="1435" t="s">
        <v>203</v>
      </c>
      <c r="N27" s="1409">
        <v>49</v>
      </c>
      <c r="O27" s="1416">
        <v>2691</v>
      </c>
      <c r="P27" s="627">
        <v>928</v>
      </c>
      <c r="Q27" s="1428">
        <v>3</v>
      </c>
      <c r="R27" s="1409">
        <v>170</v>
      </c>
      <c r="S27" s="1428">
        <v>3</v>
      </c>
      <c r="T27" s="1428">
        <v>10</v>
      </c>
      <c r="U27" s="1409">
        <v>992</v>
      </c>
      <c r="V27" s="1435" t="s">
        <v>203</v>
      </c>
      <c r="W27" s="1435" t="s">
        <v>203</v>
      </c>
      <c r="X27" s="1416">
        <v>1</v>
      </c>
      <c r="Y27" s="444"/>
      <c r="Z27" s="615">
        <v>124913</v>
      </c>
      <c r="AA27" s="1848">
        <v>24357</v>
      </c>
      <c r="AB27" s="1848">
        <v>35146872737</v>
      </c>
      <c r="AC27" s="1849">
        <v>98.2</v>
      </c>
      <c r="AD27" s="660">
        <v>12</v>
      </c>
      <c r="AE27" s="445"/>
      <c r="AF27" s="479">
        <v>75507</v>
      </c>
      <c r="AG27" s="1425">
        <v>19.815405771390783</v>
      </c>
      <c r="AH27" s="1426">
        <v>52494</v>
      </c>
      <c r="AI27" s="1425">
        <v>28.235028345829882</v>
      </c>
      <c r="AJ27" s="1426">
        <v>441640.78563576884</v>
      </c>
      <c r="AK27" s="1417">
        <v>92</v>
      </c>
      <c r="AL27" s="1850">
        <v>28.3</v>
      </c>
      <c r="AM27" s="846">
        <v>13.4</v>
      </c>
      <c r="AN27" s="847"/>
      <c r="AO27" s="479">
        <v>2800</v>
      </c>
      <c r="AP27" s="812">
        <v>42.6</v>
      </c>
      <c r="AQ27" s="1418">
        <v>2800</v>
      </c>
      <c r="AR27" s="1512">
        <v>42.6</v>
      </c>
      <c r="AS27" s="1426">
        <v>1890</v>
      </c>
      <c r="AT27" s="1434">
        <v>34.700000000000003</v>
      </c>
      <c r="AU27" s="1418">
        <v>633</v>
      </c>
      <c r="AV27" s="1512">
        <v>9.6</v>
      </c>
      <c r="AW27" s="1426">
        <v>8</v>
      </c>
      <c r="AX27" s="1418">
        <v>487</v>
      </c>
      <c r="AY27" s="1418">
        <v>273</v>
      </c>
      <c r="AZ27" s="1418">
        <v>380</v>
      </c>
      <c r="BA27" s="1896">
        <v>230</v>
      </c>
      <c r="BB27" s="479">
        <v>23</v>
      </c>
      <c r="BC27" s="1418">
        <v>964</v>
      </c>
      <c r="BD27" s="1418">
        <v>768</v>
      </c>
      <c r="BE27" s="1418">
        <v>980</v>
      </c>
      <c r="BF27" s="1895">
        <v>727</v>
      </c>
      <c r="BG27" s="1886">
        <v>1</v>
      </c>
      <c r="BH27" s="1886">
        <v>9</v>
      </c>
      <c r="BI27" s="1886">
        <v>91</v>
      </c>
      <c r="BJ27" s="1886">
        <v>50</v>
      </c>
      <c r="BK27" s="1886">
        <v>4</v>
      </c>
      <c r="BL27" s="1886">
        <v>73</v>
      </c>
      <c r="BM27" s="1896">
        <v>46</v>
      </c>
      <c r="BN27" s="479">
        <v>29</v>
      </c>
      <c r="BO27" s="1886">
        <v>2042</v>
      </c>
      <c r="BP27" s="1886">
        <v>1403</v>
      </c>
      <c r="BQ27" s="1886">
        <v>740</v>
      </c>
      <c r="BR27" s="1886">
        <v>1609</v>
      </c>
      <c r="BS27" s="1886">
        <v>1367</v>
      </c>
      <c r="BT27" s="1886">
        <v>780</v>
      </c>
      <c r="BU27" s="1886">
        <v>17</v>
      </c>
      <c r="BV27" s="1886">
        <v>121</v>
      </c>
      <c r="BW27" s="1886">
        <v>107</v>
      </c>
      <c r="BX27" s="1886">
        <v>6</v>
      </c>
      <c r="BY27" s="2117" t="s">
        <v>203</v>
      </c>
      <c r="BZ27" s="1896">
        <v>6</v>
      </c>
      <c r="CA27" s="447"/>
      <c r="CB27" s="479">
        <v>12</v>
      </c>
      <c r="CC27" s="1426">
        <v>2</v>
      </c>
      <c r="CD27" s="1442">
        <v>3325</v>
      </c>
      <c r="CE27" s="1426">
        <v>899</v>
      </c>
      <c r="CF27" s="829">
        <v>872.58</v>
      </c>
      <c r="CG27" s="1426">
        <v>313</v>
      </c>
      <c r="CH27" s="1426">
        <v>6</v>
      </c>
      <c r="CI27" s="1418">
        <v>211</v>
      </c>
      <c r="CJ27" s="429" t="s">
        <v>307</v>
      </c>
      <c r="CK27" s="479">
        <v>832</v>
      </c>
      <c r="CL27" s="1425">
        <v>218.34</v>
      </c>
      <c r="CM27" s="1426">
        <v>540</v>
      </c>
      <c r="CN27" s="1425">
        <v>141.71</v>
      </c>
      <c r="CO27" s="525">
        <v>845</v>
      </c>
      <c r="CP27" s="1421">
        <v>221.75</v>
      </c>
      <c r="CQ27" s="445"/>
      <c r="CR27" s="830">
        <v>332</v>
      </c>
      <c r="CS27" s="830">
        <v>2936</v>
      </c>
      <c r="CT27" s="830">
        <v>100</v>
      </c>
      <c r="CU27" s="830">
        <v>1154</v>
      </c>
      <c r="CV27" s="830">
        <v>12577</v>
      </c>
      <c r="CW27" s="830">
        <v>3732</v>
      </c>
      <c r="CX27" s="830">
        <v>4928</v>
      </c>
    </row>
    <row r="28" spans="1:102" ht="15.75" customHeight="1">
      <c r="A28" s="653" t="s">
        <v>161</v>
      </c>
      <c r="B28" s="460">
        <v>2673</v>
      </c>
      <c r="C28" s="517">
        <v>6.6</v>
      </c>
      <c r="D28" s="1699">
        <v>2288</v>
      </c>
      <c r="E28" s="443"/>
      <c r="F28" s="555">
        <v>2</v>
      </c>
      <c r="G28" s="1705">
        <v>180</v>
      </c>
      <c r="H28" s="1728">
        <v>25</v>
      </c>
      <c r="I28" s="1705">
        <v>1702</v>
      </c>
      <c r="J28" s="1705">
        <v>14</v>
      </c>
      <c r="K28" s="1705">
        <v>354</v>
      </c>
      <c r="L28" s="1705">
        <v>1</v>
      </c>
      <c r="M28" s="1705">
        <v>70</v>
      </c>
      <c r="N28" s="1742">
        <v>109</v>
      </c>
      <c r="O28" s="1706">
        <v>3175</v>
      </c>
      <c r="P28" s="658">
        <v>1423</v>
      </c>
      <c r="Q28" s="1705">
        <v>8</v>
      </c>
      <c r="R28" s="1705">
        <v>521</v>
      </c>
      <c r="S28" s="1705">
        <v>5</v>
      </c>
      <c r="T28" s="1705">
        <v>17</v>
      </c>
      <c r="U28" s="1742">
        <v>1683</v>
      </c>
      <c r="V28" s="1705">
        <v>12</v>
      </c>
      <c r="W28" s="1742">
        <v>924</v>
      </c>
      <c r="X28" s="1706">
        <v>2</v>
      </c>
      <c r="Y28" s="444"/>
      <c r="Z28" s="555">
        <v>122126</v>
      </c>
      <c r="AA28" s="1705">
        <v>24961</v>
      </c>
      <c r="AB28" s="1728">
        <v>39037530047</v>
      </c>
      <c r="AC28" s="1831">
        <v>98.8</v>
      </c>
      <c r="AD28" s="1706">
        <v>32</v>
      </c>
      <c r="AE28" s="445"/>
      <c r="AF28" s="747">
        <v>60764</v>
      </c>
      <c r="AG28" s="1733">
        <v>15.008274260873861</v>
      </c>
      <c r="AH28" s="1819">
        <v>43362</v>
      </c>
      <c r="AI28" s="1733">
        <v>23.376875427918336</v>
      </c>
      <c r="AJ28" s="1819">
        <v>437880.41220782098</v>
      </c>
      <c r="AK28" s="1832">
        <v>94.2</v>
      </c>
      <c r="AL28" s="1701">
        <v>35.4</v>
      </c>
      <c r="AM28" s="1701">
        <v>15.6</v>
      </c>
      <c r="AN28" s="446"/>
      <c r="AO28" s="460">
        <v>1604</v>
      </c>
      <c r="AP28" s="2122">
        <v>18.8</v>
      </c>
      <c r="AQ28" s="1731">
        <v>6703</v>
      </c>
      <c r="AR28" s="1396">
        <v>78.7</v>
      </c>
      <c r="AS28" s="1699">
        <v>4203</v>
      </c>
      <c r="AT28" s="1699">
        <v>55.3</v>
      </c>
      <c r="AU28" s="1731">
        <v>342</v>
      </c>
      <c r="AV28" s="1833">
        <v>4</v>
      </c>
      <c r="AW28" s="1699">
        <v>33</v>
      </c>
      <c r="AX28" s="1731">
        <v>1566</v>
      </c>
      <c r="AY28" s="1731">
        <v>959</v>
      </c>
      <c r="AZ28" s="1731">
        <v>1280</v>
      </c>
      <c r="BA28" s="1939">
        <v>720</v>
      </c>
      <c r="BB28" s="460">
        <v>1</v>
      </c>
      <c r="BC28" s="1731">
        <v>95</v>
      </c>
      <c r="BD28" s="1731">
        <v>70</v>
      </c>
      <c r="BE28" s="1731">
        <v>93</v>
      </c>
      <c r="BF28" s="2097">
        <v>65</v>
      </c>
      <c r="BG28" s="1926">
        <v>2</v>
      </c>
      <c r="BH28" s="1926">
        <v>114</v>
      </c>
      <c r="BI28" s="1926">
        <v>200</v>
      </c>
      <c r="BJ28" s="1926">
        <v>140</v>
      </c>
      <c r="BK28" s="1926">
        <v>64</v>
      </c>
      <c r="BL28" s="1926">
        <v>189</v>
      </c>
      <c r="BM28" s="1939">
        <v>118</v>
      </c>
      <c r="BN28" s="460">
        <v>71</v>
      </c>
      <c r="BO28" s="1926">
        <v>1809</v>
      </c>
      <c r="BP28" s="1926">
        <v>5752</v>
      </c>
      <c r="BQ28" s="1926">
        <v>3641</v>
      </c>
      <c r="BR28" s="1926">
        <v>1177</v>
      </c>
      <c r="BS28" s="1926">
        <v>5034</v>
      </c>
      <c r="BT28" s="1926">
        <v>2969</v>
      </c>
      <c r="BU28" s="1926">
        <v>11</v>
      </c>
      <c r="BV28" s="1926">
        <v>243</v>
      </c>
      <c r="BW28" s="1926">
        <v>96</v>
      </c>
      <c r="BX28" s="1926" t="s">
        <v>307</v>
      </c>
      <c r="BY28" s="1926">
        <v>13</v>
      </c>
      <c r="BZ28" s="1939">
        <v>16</v>
      </c>
      <c r="CA28" s="447"/>
      <c r="CB28" s="839">
        <v>44</v>
      </c>
      <c r="CC28" s="1834">
        <v>2</v>
      </c>
      <c r="CD28" s="1835">
        <v>6836</v>
      </c>
      <c r="CE28" s="840">
        <v>595</v>
      </c>
      <c r="CF28" s="841">
        <v>1688.4</v>
      </c>
      <c r="CG28" s="1836">
        <v>349</v>
      </c>
      <c r="CH28" s="1836">
        <v>5</v>
      </c>
      <c r="CI28" s="1837">
        <v>191</v>
      </c>
      <c r="CJ28" s="461" t="s">
        <v>307</v>
      </c>
      <c r="CK28" s="2210">
        <v>1560</v>
      </c>
      <c r="CL28" s="2211">
        <v>381.4</v>
      </c>
      <c r="CM28" s="1836">
        <v>280</v>
      </c>
      <c r="CN28" s="2212">
        <v>68.5</v>
      </c>
      <c r="CO28" s="2213">
        <v>1511</v>
      </c>
      <c r="CP28" s="2214">
        <v>369.4</v>
      </c>
      <c r="CQ28" s="445"/>
      <c r="CR28" s="832">
        <v>472</v>
      </c>
      <c r="CS28" s="832">
        <v>3468</v>
      </c>
      <c r="CT28" s="832">
        <v>76</v>
      </c>
      <c r="CU28" s="832">
        <v>1706</v>
      </c>
      <c r="CV28" s="832">
        <v>16896</v>
      </c>
      <c r="CW28" s="832">
        <v>3376</v>
      </c>
      <c r="CX28" s="832">
        <v>4102</v>
      </c>
    </row>
    <row r="29" spans="1:102" ht="15.75" customHeight="1">
      <c r="A29" s="651" t="s">
        <v>221</v>
      </c>
      <c r="B29" s="479">
        <v>4209</v>
      </c>
      <c r="C29" s="533">
        <v>9.25</v>
      </c>
      <c r="D29" s="1426">
        <v>3702</v>
      </c>
      <c r="E29" s="443"/>
      <c r="F29" s="135">
        <v>2</v>
      </c>
      <c r="G29" s="1443">
        <v>240</v>
      </c>
      <c r="H29" s="1371">
        <v>20</v>
      </c>
      <c r="I29" s="1371">
        <v>1848</v>
      </c>
      <c r="J29" s="1371">
        <v>24</v>
      </c>
      <c r="K29" s="1371">
        <v>694</v>
      </c>
      <c r="L29" s="1443" t="s">
        <v>307</v>
      </c>
      <c r="M29" s="1443" t="s">
        <v>307</v>
      </c>
      <c r="N29" s="1371">
        <v>83</v>
      </c>
      <c r="O29" s="1372">
        <v>3446</v>
      </c>
      <c r="P29" s="518">
        <v>1699</v>
      </c>
      <c r="Q29" s="1443">
        <v>8</v>
      </c>
      <c r="R29" s="1445">
        <v>747</v>
      </c>
      <c r="S29" s="1443">
        <v>5</v>
      </c>
      <c r="T29" s="1371">
        <v>12</v>
      </c>
      <c r="U29" s="1371">
        <v>1429</v>
      </c>
      <c r="V29" s="1371">
        <v>5</v>
      </c>
      <c r="W29" s="1371">
        <v>304</v>
      </c>
      <c r="X29" s="1444">
        <v>15</v>
      </c>
      <c r="Y29" s="444"/>
      <c r="Z29" s="469">
        <v>122373</v>
      </c>
      <c r="AA29" s="1428">
        <v>24583</v>
      </c>
      <c r="AB29" s="1371">
        <v>38123491602</v>
      </c>
      <c r="AC29" s="1441">
        <v>98.39</v>
      </c>
      <c r="AD29" s="1444">
        <v>20</v>
      </c>
      <c r="AE29" s="445"/>
      <c r="AF29" s="479">
        <v>74324</v>
      </c>
      <c r="AG29" s="1425">
        <v>16.78140417028867</v>
      </c>
      <c r="AH29" s="1426">
        <v>52206</v>
      </c>
      <c r="AI29" s="1425">
        <v>24.512506045253712</v>
      </c>
      <c r="AJ29" s="1434">
        <v>467421.52288628166</v>
      </c>
      <c r="AK29" s="1417">
        <v>93.6</v>
      </c>
      <c r="AL29" s="1425">
        <v>40.700000000000003</v>
      </c>
      <c r="AM29" s="828">
        <v>25.1</v>
      </c>
      <c r="AN29" s="446"/>
      <c r="AO29" s="479">
        <v>1633</v>
      </c>
      <c r="AP29" s="848">
        <v>17</v>
      </c>
      <c r="AQ29" s="1418">
        <v>7236</v>
      </c>
      <c r="AR29" s="1418">
        <v>75</v>
      </c>
      <c r="AS29" s="1426">
        <v>4538</v>
      </c>
      <c r="AT29" s="1426">
        <v>53</v>
      </c>
      <c r="AU29" s="1418">
        <v>276</v>
      </c>
      <c r="AV29" s="1418">
        <v>2.859510982179859</v>
      </c>
      <c r="AW29" s="1426">
        <v>13</v>
      </c>
      <c r="AX29" s="1418">
        <v>735</v>
      </c>
      <c r="AY29" s="1418">
        <v>488</v>
      </c>
      <c r="AZ29" s="1418">
        <v>506</v>
      </c>
      <c r="BA29" s="1896">
        <v>261</v>
      </c>
      <c r="BB29" s="479">
        <v>17</v>
      </c>
      <c r="BC29" s="1512">
        <v>891</v>
      </c>
      <c r="BD29" s="1512">
        <v>665</v>
      </c>
      <c r="BE29" s="1418">
        <v>769</v>
      </c>
      <c r="BF29" s="1895">
        <v>505</v>
      </c>
      <c r="BG29" s="2107" t="s">
        <v>307</v>
      </c>
      <c r="BH29" s="2107" t="s">
        <v>307</v>
      </c>
      <c r="BI29" s="2107" t="s">
        <v>307</v>
      </c>
      <c r="BJ29" s="2107" t="s">
        <v>307</v>
      </c>
      <c r="BK29" s="2107" t="s">
        <v>307</v>
      </c>
      <c r="BL29" s="2107" t="s">
        <v>307</v>
      </c>
      <c r="BM29" s="2007" t="s">
        <v>307</v>
      </c>
      <c r="BN29" s="479">
        <v>110</v>
      </c>
      <c r="BO29" s="1886">
        <v>2759</v>
      </c>
      <c r="BP29" s="1886">
        <v>6434</v>
      </c>
      <c r="BQ29" s="1886">
        <v>4636</v>
      </c>
      <c r="BR29" s="1886">
        <v>1633</v>
      </c>
      <c r="BS29" s="1886">
        <v>5961</v>
      </c>
      <c r="BT29" s="1886">
        <v>3772</v>
      </c>
      <c r="BU29" s="2107" t="s">
        <v>307</v>
      </c>
      <c r="BV29" s="2107" t="s">
        <v>307</v>
      </c>
      <c r="BW29" s="2107" t="s">
        <v>307</v>
      </c>
      <c r="BX29" s="2107" t="s">
        <v>307</v>
      </c>
      <c r="BY29" s="1888">
        <v>32</v>
      </c>
      <c r="BZ29" s="1890">
        <v>14</v>
      </c>
      <c r="CA29" s="447"/>
      <c r="CB29" s="479">
        <v>43</v>
      </c>
      <c r="CC29" s="1426">
        <v>1</v>
      </c>
      <c r="CD29" s="1442">
        <v>9291</v>
      </c>
      <c r="CE29" s="1426">
        <v>306</v>
      </c>
      <c r="CF29" s="829">
        <v>2097</v>
      </c>
      <c r="CG29" s="1426">
        <v>426</v>
      </c>
      <c r="CH29" s="429" t="s">
        <v>307</v>
      </c>
      <c r="CI29" s="1512">
        <v>226</v>
      </c>
      <c r="CJ29" s="429" t="s">
        <v>307</v>
      </c>
      <c r="CK29" s="479">
        <v>1882</v>
      </c>
      <c r="CL29" s="1425">
        <v>409.1</v>
      </c>
      <c r="CM29" s="1426">
        <v>366</v>
      </c>
      <c r="CN29" s="1425">
        <v>79.599999999999994</v>
      </c>
      <c r="CO29" s="525">
        <v>1495</v>
      </c>
      <c r="CP29" s="1421">
        <v>325</v>
      </c>
      <c r="CQ29" s="445"/>
      <c r="CR29" s="830">
        <v>514</v>
      </c>
      <c r="CS29" s="830">
        <v>4206</v>
      </c>
      <c r="CT29" s="830">
        <v>196</v>
      </c>
      <c r="CU29" s="830">
        <v>1286</v>
      </c>
      <c r="CV29" s="830">
        <v>14579</v>
      </c>
      <c r="CW29" s="830">
        <v>3466</v>
      </c>
      <c r="CX29" s="830">
        <v>5420</v>
      </c>
    </row>
    <row r="30" spans="1:102" ht="15.75" customHeight="1">
      <c r="A30" s="653" t="s">
        <v>222</v>
      </c>
      <c r="B30" s="460">
        <v>2637</v>
      </c>
      <c r="C30" s="517">
        <v>10.36</v>
      </c>
      <c r="D30" s="1377">
        <v>2191</v>
      </c>
      <c r="E30" s="443"/>
      <c r="F30" s="510">
        <v>1</v>
      </c>
      <c r="G30" s="1373">
        <v>100</v>
      </c>
      <c r="H30" s="1373">
        <v>21</v>
      </c>
      <c r="I30" s="1373">
        <v>1484</v>
      </c>
      <c r="J30" s="1373">
        <v>15</v>
      </c>
      <c r="K30" s="1373">
        <v>424</v>
      </c>
      <c r="L30" s="1373" t="s">
        <v>307</v>
      </c>
      <c r="M30" s="1373" t="s">
        <v>307</v>
      </c>
      <c r="N30" s="1423">
        <v>35</v>
      </c>
      <c r="O30" s="1336">
        <v>1134</v>
      </c>
      <c r="P30" s="445">
        <v>1048</v>
      </c>
      <c r="Q30" s="1373">
        <v>9</v>
      </c>
      <c r="R30" s="1423">
        <v>434</v>
      </c>
      <c r="S30" s="1373">
        <v>1</v>
      </c>
      <c r="T30" s="1373">
        <v>9</v>
      </c>
      <c r="U30" s="1423">
        <v>972</v>
      </c>
      <c r="V30" s="1373">
        <v>1</v>
      </c>
      <c r="W30" s="1423">
        <v>100</v>
      </c>
      <c r="X30" s="1336" t="s">
        <v>307</v>
      </c>
      <c r="Y30" s="444"/>
      <c r="Z30" s="510">
        <v>76215</v>
      </c>
      <c r="AA30" s="1373">
        <v>14546</v>
      </c>
      <c r="AB30" s="1373">
        <v>24479956854</v>
      </c>
      <c r="AC30" s="1483">
        <v>99.61</v>
      </c>
      <c r="AD30" s="1336">
        <v>13</v>
      </c>
      <c r="AE30" s="445"/>
      <c r="AF30" s="460">
        <v>37955</v>
      </c>
      <c r="AG30" s="1376">
        <v>14.9</v>
      </c>
      <c r="AH30" s="1377">
        <v>26571</v>
      </c>
      <c r="AI30" s="1376">
        <v>24.6</v>
      </c>
      <c r="AJ30" s="1377">
        <v>463841</v>
      </c>
      <c r="AK30" s="1507">
        <v>95.95</v>
      </c>
      <c r="AL30" s="1376">
        <v>31.1</v>
      </c>
      <c r="AM30" s="833">
        <v>7.7</v>
      </c>
      <c r="AN30" s="849"/>
      <c r="AO30" s="460">
        <v>789</v>
      </c>
      <c r="AP30" s="447">
        <v>14</v>
      </c>
      <c r="AQ30" s="1396">
        <v>4657</v>
      </c>
      <c r="AR30" s="1396">
        <v>82</v>
      </c>
      <c r="AS30" s="1377">
        <v>3078</v>
      </c>
      <c r="AT30" s="1377">
        <v>59</v>
      </c>
      <c r="AU30" s="1396">
        <v>341</v>
      </c>
      <c r="AV30" s="1396">
        <v>4</v>
      </c>
      <c r="AW30" s="1377">
        <v>17</v>
      </c>
      <c r="AX30" s="1396">
        <v>1031</v>
      </c>
      <c r="AY30" s="1396">
        <v>579</v>
      </c>
      <c r="AZ30" s="1396">
        <v>539</v>
      </c>
      <c r="BA30" s="1939">
        <v>316</v>
      </c>
      <c r="BB30" s="460">
        <v>5</v>
      </c>
      <c r="BC30" s="1396">
        <v>227</v>
      </c>
      <c r="BD30" s="1396">
        <v>153</v>
      </c>
      <c r="BE30" s="1396">
        <v>184</v>
      </c>
      <c r="BF30" s="2097">
        <v>131</v>
      </c>
      <c r="BG30" s="1926">
        <v>8</v>
      </c>
      <c r="BH30" s="1926">
        <v>90</v>
      </c>
      <c r="BI30" s="1926">
        <v>413</v>
      </c>
      <c r="BJ30" s="1926">
        <v>237</v>
      </c>
      <c r="BK30" s="1926">
        <v>21</v>
      </c>
      <c r="BL30" s="1926">
        <v>228</v>
      </c>
      <c r="BM30" s="1939">
        <v>125</v>
      </c>
      <c r="BN30" s="460">
        <v>61</v>
      </c>
      <c r="BO30" s="1926">
        <v>1111</v>
      </c>
      <c r="BP30" s="1926">
        <v>4064</v>
      </c>
      <c r="BQ30" s="1926">
        <v>2887</v>
      </c>
      <c r="BR30" s="1926">
        <v>677</v>
      </c>
      <c r="BS30" s="1926">
        <v>3706</v>
      </c>
      <c r="BT30" s="1926">
        <v>2506</v>
      </c>
      <c r="BU30" s="1926" t="s">
        <v>307</v>
      </c>
      <c r="BV30" s="1926" t="s">
        <v>307</v>
      </c>
      <c r="BW30" s="1926" t="s">
        <v>307</v>
      </c>
      <c r="BX30" s="1926" t="s">
        <v>307</v>
      </c>
      <c r="BY30" s="1926">
        <v>25</v>
      </c>
      <c r="BZ30" s="1939">
        <v>11</v>
      </c>
      <c r="CA30" s="447"/>
      <c r="CB30" s="460">
        <v>27</v>
      </c>
      <c r="CC30" s="1377" t="s">
        <v>307</v>
      </c>
      <c r="CD30" s="1505">
        <v>5015</v>
      </c>
      <c r="CE30" s="1377" t="s">
        <v>307</v>
      </c>
      <c r="CF30" s="826">
        <v>1970.5</v>
      </c>
      <c r="CG30" s="1377">
        <v>261</v>
      </c>
      <c r="CH30" s="1377">
        <v>7</v>
      </c>
      <c r="CI30" s="1396">
        <v>133</v>
      </c>
      <c r="CJ30" s="461" t="s">
        <v>307</v>
      </c>
      <c r="CK30" s="460">
        <v>1004</v>
      </c>
      <c r="CL30" s="1376">
        <v>394.5</v>
      </c>
      <c r="CM30" s="1377">
        <v>193</v>
      </c>
      <c r="CN30" s="1376">
        <v>75.8</v>
      </c>
      <c r="CO30" s="516">
        <v>687</v>
      </c>
      <c r="CP30" s="1399">
        <v>269.89999999999998</v>
      </c>
      <c r="CQ30" s="445"/>
      <c r="CR30" s="827">
        <v>288</v>
      </c>
      <c r="CS30" s="827">
        <v>2805</v>
      </c>
      <c r="CT30" s="827">
        <v>106</v>
      </c>
      <c r="CU30" s="827">
        <v>1077</v>
      </c>
      <c r="CV30" s="827">
        <v>9576</v>
      </c>
      <c r="CW30" s="827">
        <v>2251</v>
      </c>
      <c r="CX30" s="827">
        <v>3218</v>
      </c>
    </row>
    <row r="31" spans="1:102" ht="15.75" customHeight="1">
      <c r="A31" s="651" t="s">
        <v>223</v>
      </c>
      <c r="B31" s="479">
        <v>2730</v>
      </c>
      <c r="C31" s="533">
        <v>14.8</v>
      </c>
      <c r="D31" s="523">
        <v>2313</v>
      </c>
      <c r="E31" s="443"/>
      <c r="F31" s="469">
        <v>3</v>
      </c>
      <c r="G31" s="470">
        <v>220</v>
      </c>
      <c r="H31" s="470">
        <v>12</v>
      </c>
      <c r="I31" s="470">
        <v>767</v>
      </c>
      <c r="J31" s="470">
        <v>17</v>
      </c>
      <c r="K31" s="470">
        <v>475</v>
      </c>
      <c r="L31" s="450">
        <v>1</v>
      </c>
      <c r="M31" s="450">
        <v>50</v>
      </c>
      <c r="N31" s="1368">
        <v>40</v>
      </c>
      <c r="O31" s="1372">
        <v>1041</v>
      </c>
      <c r="P31" s="451">
        <v>805</v>
      </c>
      <c r="Q31" s="450">
        <v>4</v>
      </c>
      <c r="R31" s="1368">
        <v>200</v>
      </c>
      <c r="S31" s="470">
        <v>5</v>
      </c>
      <c r="T31" s="470">
        <v>5</v>
      </c>
      <c r="U31" s="1409">
        <v>481</v>
      </c>
      <c r="V31" s="470">
        <v>2</v>
      </c>
      <c r="W31" s="1409">
        <v>178</v>
      </c>
      <c r="X31" s="1416" t="s">
        <v>307</v>
      </c>
      <c r="Y31" s="444"/>
      <c r="Z31" s="469">
        <v>54717</v>
      </c>
      <c r="AA31" s="470">
        <v>11212</v>
      </c>
      <c r="AB31" s="470">
        <v>19715852354</v>
      </c>
      <c r="AC31" s="522">
        <v>98.28</v>
      </c>
      <c r="AD31" s="1416">
        <v>9</v>
      </c>
      <c r="AE31" s="445"/>
      <c r="AF31" s="479">
        <v>36692</v>
      </c>
      <c r="AG31" s="524">
        <v>19.940000000000001</v>
      </c>
      <c r="AH31" s="523">
        <v>25482</v>
      </c>
      <c r="AI31" s="524">
        <v>27.11</v>
      </c>
      <c r="AJ31" s="523">
        <v>397674</v>
      </c>
      <c r="AK31" s="1417">
        <v>93.26</v>
      </c>
      <c r="AL31" s="430">
        <v>36.799999999999997</v>
      </c>
      <c r="AM31" s="454">
        <v>27</v>
      </c>
      <c r="AN31" s="446"/>
      <c r="AO31" s="479">
        <v>1167</v>
      </c>
      <c r="AP31" s="812">
        <v>30.8</v>
      </c>
      <c r="AQ31" s="1418">
        <v>2433</v>
      </c>
      <c r="AR31" s="1418">
        <v>64.3</v>
      </c>
      <c r="AS31" s="523">
        <v>1675</v>
      </c>
      <c r="AT31" s="523">
        <v>50.1</v>
      </c>
      <c r="AU31" s="1418">
        <v>281</v>
      </c>
      <c r="AV31" s="1418">
        <v>7.4</v>
      </c>
      <c r="AW31" s="523">
        <v>5</v>
      </c>
      <c r="AX31" s="1418">
        <v>262</v>
      </c>
      <c r="AY31" s="1418">
        <v>173</v>
      </c>
      <c r="AZ31" s="1418">
        <v>124</v>
      </c>
      <c r="BA31" s="1896">
        <v>58</v>
      </c>
      <c r="BB31" s="479">
        <v>13</v>
      </c>
      <c r="BC31" s="1418">
        <v>792</v>
      </c>
      <c r="BD31" s="1418">
        <v>598</v>
      </c>
      <c r="BE31" s="1418">
        <v>691</v>
      </c>
      <c r="BF31" s="1895">
        <v>417</v>
      </c>
      <c r="BG31" s="1887" t="s">
        <v>307</v>
      </c>
      <c r="BH31" s="1887" t="s">
        <v>307</v>
      </c>
      <c r="BI31" s="1887" t="s">
        <v>307</v>
      </c>
      <c r="BJ31" s="1887" t="s">
        <v>307</v>
      </c>
      <c r="BK31" s="2107" t="s">
        <v>307</v>
      </c>
      <c r="BL31" s="2107" t="s">
        <v>307</v>
      </c>
      <c r="BM31" s="2007" t="s">
        <v>307</v>
      </c>
      <c r="BN31" s="448">
        <v>42</v>
      </c>
      <c r="BO31" s="2107">
        <v>1672</v>
      </c>
      <c r="BP31" s="2107">
        <v>2041</v>
      </c>
      <c r="BQ31" s="2107">
        <v>1398</v>
      </c>
      <c r="BR31" s="2107">
        <v>1167</v>
      </c>
      <c r="BS31" s="2107">
        <v>1618</v>
      </c>
      <c r="BT31" s="2107">
        <v>1093</v>
      </c>
      <c r="BU31" s="2107">
        <v>8</v>
      </c>
      <c r="BV31" s="2107">
        <v>122</v>
      </c>
      <c r="BW31" s="2107">
        <v>107</v>
      </c>
      <c r="BX31" s="2107" t="s">
        <v>307</v>
      </c>
      <c r="BY31" s="1886">
        <v>6</v>
      </c>
      <c r="BZ31" s="1896">
        <v>15</v>
      </c>
      <c r="CA31" s="447"/>
      <c r="CB31" s="479">
        <v>14</v>
      </c>
      <c r="CC31" s="523">
        <v>1</v>
      </c>
      <c r="CD31" s="816">
        <v>3407</v>
      </c>
      <c r="CE31" s="523">
        <v>399</v>
      </c>
      <c r="CF31" s="829">
        <v>1851.8</v>
      </c>
      <c r="CG31" s="523">
        <v>226</v>
      </c>
      <c r="CH31" s="523">
        <v>2</v>
      </c>
      <c r="CI31" s="1418">
        <v>132</v>
      </c>
      <c r="CJ31" s="429" t="s">
        <v>307</v>
      </c>
      <c r="CK31" s="479">
        <v>719</v>
      </c>
      <c r="CL31" s="524">
        <v>390.8</v>
      </c>
      <c r="CM31" s="523">
        <v>196</v>
      </c>
      <c r="CN31" s="524">
        <v>106.5</v>
      </c>
      <c r="CO31" s="525">
        <v>651</v>
      </c>
      <c r="CP31" s="1421">
        <v>353.8</v>
      </c>
      <c r="CQ31" s="445"/>
      <c r="CR31" s="459">
        <v>298</v>
      </c>
      <c r="CS31" s="830">
        <v>1851</v>
      </c>
      <c r="CT31" s="459">
        <v>92</v>
      </c>
      <c r="CU31" s="830">
        <v>788</v>
      </c>
      <c r="CV31" s="830">
        <v>8583</v>
      </c>
      <c r="CW31" s="459">
        <v>1639</v>
      </c>
      <c r="CX31" s="459">
        <v>2539</v>
      </c>
    </row>
    <row r="32" spans="1:102" ht="15.75" customHeight="1">
      <c r="A32" s="603" t="s">
        <v>165</v>
      </c>
      <c r="B32" s="460">
        <v>3118</v>
      </c>
      <c r="C32" s="517">
        <v>8.6</v>
      </c>
      <c r="D32" s="461">
        <v>2581</v>
      </c>
      <c r="E32" s="443"/>
      <c r="F32" s="510">
        <v>2</v>
      </c>
      <c r="G32" s="511">
        <v>150</v>
      </c>
      <c r="H32" s="554">
        <v>23</v>
      </c>
      <c r="I32" s="554">
        <v>1685</v>
      </c>
      <c r="J32" s="554">
        <v>23</v>
      </c>
      <c r="K32" s="554">
        <v>638</v>
      </c>
      <c r="L32" s="511">
        <v>1</v>
      </c>
      <c r="M32" s="511">
        <v>50</v>
      </c>
      <c r="N32" s="1423">
        <v>88</v>
      </c>
      <c r="O32" s="1336">
        <v>2192</v>
      </c>
      <c r="P32" s="658">
        <v>1169</v>
      </c>
      <c r="Q32" s="511">
        <v>8</v>
      </c>
      <c r="R32" s="1423">
        <v>319</v>
      </c>
      <c r="S32" s="511">
        <v>11</v>
      </c>
      <c r="T32" s="554">
        <v>13</v>
      </c>
      <c r="U32" s="1393">
        <v>1324</v>
      </c>
      <c r="V32" s="554">
        <v>2</v>
      </c>
      <c r="W32" s="1393">
        <v>209</v>
      </c>
      <c r="X32" s="1395">
        <v>9</v>
      </c>
      <c r="Y32" s="444"/>
      <c r="Z32" s="850">
        <v>111872</v>
      </c>
      <c r="AA32" s="851">
        <v>20581</v>
      </c>
      <c r="AB32" s="851">
        <v>30703249502</v>
      </c>
      <c r="AC32" s="824">
        <v>98.97</v>
      </c>
      <c r="AD32" s="1883">
        <v>20</v>
      </c>
      <c r="AE32" s="852"/>
      <c r="AF32" s="747">
        <v>62347</v>
      </c>
      <c r="AG32" s="749">
        <v>17.16</v>
      </c>
      <c r="AH32" s="748">
        <v>42494</v>
      </c>
      <c r="AI32" s="749">
        <v>25.84</v>
      </c>
      <c r="AJ32" s="748">
        <v>420658</v>
      </c>
      <c r="AK32" s="1884">
        <v>94.23</v>
      </c>
      <c r="AL32" s="749">
        <v>45.7</v>
      </c>
      <c r="AM32" s="831">
        <v>47.8</v>
      </c>
      <c r="AN32" s="446"/>
      <c r="AO32" s="460">
        <v>1372</v>
      </c>
      <c r="AP32" s="447">
        <v>18</v>
      </c>
      <c r="AQ32" s="1396">
        <v>4696</v>
      </c>
      <c r="AR32" s="1396">
        <v>62</v>
      </c>
      <c r="AS32" s="461">
        <v>2907</v>
      </c>
      <c r="AT32" s="461">
        <v>43</v>
      </c>
      <c r="AU32" s="1396">
        <v>814</v>
      </c>
      <c r="AV32" s="1396">
        <v>11</v>
      </c>
      <c r="AW32" s="461">
        <v>32</v>
      </c>
      <c r="AX32" s="1396">
        <v>1698</v>
      </c>
      <c r="AY32" s="1396">
        <v>950</v>
      </c>
      <c r="AZ32" s="1396">
        <v>1123</v>
      </c>
      <c r="BA32" s="1939">
        <v>607</v>
      </c>
      <c r="BB32" s="460">
        <v>30</v>
      </c>
      <c r="BC32" s="1396">
        <v>2136</v>
      </c>
      <c r="BD32" s="1396">
        <v>1289</v>
      </c>
      <c r="BE32" s="1396">
        <v>1888</v>
      </c>
      <c r="BF32" s="2097">
        <v>1188</v>
      </c>
      <c r="BG32" s="1926">
        <v>2</v>
      </c>
      <c r="BH32" s="1926">
        <v>41</v>
      </c>
      <c r="BI32" s="1926">
        <v>101</v>
      </c>
      <c r="BJ32" s="1926">
        <v>60</v>
      </c>
      <c r="BK32" s="1926">
        <v>13</v>
      </c>
      <c r="BL32" s="1926">
        <v>84</v>
      </c>
      <c r="BM32" s="1939">
        <v>48</v>
      </c>
      <c r="BN32" s="460">
        <v>24</v>
      </c>
      <c r="BO32" s="1926">
        <v>908</v>
      </c>
      <c r="BP32" s="1926">
        <v>1604</v>
      </c>
      <c r="BQ32" s="1926">
        <v>1070</v>
      </c>
      <c r="BR32" s="1926">
        <v>811</v>
      </c>
      <c r="BS32" s="1926">
        <v>1587</v>
      </c>
      <c r="BT32" s="1926">
        <v>998</v>
      </c>
      <c r="BU32" s="1926">
        <v>5</v>
      </c>
      <c r="BV32" s="1926">
        <v>79</v>
      </c>
      <c r="BW32" s="1926">
        <v>61</v>
      </c>
      <c r="BX32" s="1926">
        <v>2</v>
      </c>
      <c r="BY32" s="2108">
        <v>33</v>
      </c>
      <c r="BZ32" s="1939">
        <v>20</v>
      </c>
      <c r="CA32" s="447"/>
      <c r="CB32" s="740">
        <v>23</v>
      </c>
      <c r="CC32" s="461" t="s">
        <v>307</v>
      </c>
      <c r="CD32" s="837">
        <v>4912</v>
      </c>
      <c r="CE32" s="461" t="s">
        <v>307</v>
      </c>
      <c r="CF32" s="826">
        <v>1351.890637</v>
      </c>
      <c r="CG32" s="646">
        <v>307</v>
      </c>
      <c r="CH32" s="461">
        <v>9</v>
      </c>
      <c r="CI32" s="1397">
        <v>205</v>
      </c>
      <c r="CJ32" s="1378">
        <v>2</v>
      </c>
      <c r="CK32" s="740">
        <v>1014</v>
      </c>
      <c r="CL32" s="742">
        <v>279.07514387231902</v>
      </c>
      <c r="CM32" s="646">
        <v>296</v>
      </c>
      <c r="CN32" s="742">
        <v>81.465722471603968</v>
      </c>
      <c r="CO32" s="741">
        <v>883</v>
      </c>
      <c r="CP32" s="1334">
        <v>243.0210572379267</v>
      </c>
      <c r="CQ32" s="445"/>
      <c r="CR32" s="832">
        <v>389</v>
      </c>
      <c r="CS32" s="832">
        <v>3417</v>
      </c>
      <c r="CT32" s="832">
        <v>112</v>
      </c>
      <c r="CU32" s="832">
        <v>1394</v>
      </c>
      <c r="CV32" s="832">
        <v>14151</v>
      </c>
      <c r="CW32" s="832">
        <v>3735</v>
      </c>
      <c r="CX32" s="832">
        <v>5322</v>
      </c>
    </row>
    <row r="33" spans="1:102" ht="15.75" customHeight="1">
      <c r="A33" s="651" t="s">
        <v>166</v>
      </c>
      <c r="B33" s="479">
        <v>1793</v>
      </c>
      <c r="C33" s="533">
        <v>7.6</v>
      </c>
      <c r="D33" s="1886">
        <v>1552</v>
      </c>
      <c r="E33" s="443"/>
      <c r="F33" s="469">
        <v>2</v>
      </c>
      <c r="G33" s="1887">
        <v>200</v>
      </c>
      <c r="H33" s="1888">
        <v>10</v>
      </c>
      <c r="I33" s="1888">
        <v>765</v>
      </c>
      <c r="J33" s="1888">
        <v>4</v>
      </c>
      <c r="K33" s="1888">
        <v>116</v>
      </c>
      <c r="L33" s="1888" t="s">
        <v>203</v>
      </c>
      <c r="M33" s="1888" t="s">
        <v>203</v>
      </c>
      <c r="N33" s="1889">
        <v>72</v>
      </c>
      <c r="O33" s="1890">
        <v>2416</v>
      </c>
      <c r="P33" s="627">
        <v>747</v>
      </c>
      <c r="Q33" s="1888">
        <v>6</v>
      </c>
      <c r="R33" s="1891">
        <v>200</v>
      </c>
      <c r="S33" s="1888">
        <v>1</v>
      </c>
      <c r="T33" s="1888">
        <v>9</v>
      </c>
      <c r="U33" s="1891">
        <v>686</v>
      </c>
      <c r="V33" s="1888">
        <v>2</v>
      </c>
      <c r="W33" s="1891">
        <v>98</v>
      </c>
      <c r="X33" s="1890" t="s">
        <v>203</v>
      </c>
      <c r="Y33" s="444"/>
      <c r="Z33" s="469">
        <v>67045</v>
      </c>
      <c r="AA33" s="1888">
        <v>12627</v>
      </c>
      <c r="AB33" s="1888">
        <v>20405963317</v>
      </c>
      <c r="AC33" s="1892">
        <v>98.8</v>
      </c>
      <c r="AD33" s="1890">
        <v>12</v>
      </c>
      <c r="AE33" s="445"/>
      <c r="AF33" s="479">
        <v>41995</v>
      </c>
      <c r="AG33" s="1893">
        <v>17.899999999999999</v>
      </c>
      <c r="AH33" s="1886">
        <v>28299</v>
      </c>
      <c r="AI33" s="1893">
        <v>25.9</v>
      </c>
      <c r="AJ33" s="1886">
        <v>430752</v>
      </c>
      <c r="AK33" s="1894">
        <v>94</v>
      </c>
      <c r="AL33" s="1893">
        <v>42.4</v>
      </c>
      <c r="AM33" s="828">
        <v>40.299999999999997</v>
      </c>
      <c r="AN33" s="446"/>
      <c r="AO33" s="479">
        <v>889</v>
      </c>
      <c r="AP33" s="812">
        <v>17.2</v>
      </c>
      <c r="AQ33" s="1895">
        <v>3780</v>
      </c>
      <c r="AR33" s="812">
        <v>73.3</v>
      </c>
      <c r="AS33" s="1886">
        <v>1797</v>
      </c>
      <c r="AT33" s="812">
        <v>39</v>
      </c>
      <c r="AU33" s="1895">
        <v>454</v>
      </c>
      <c r="AV33" s="812">
        <v>8.8000000000000007</v>
      </c>
      <c r="AW33" s="1886">
        <v>41</v>
      </c>
      <c r="AX33" s="1895">
        <v>4402</v>
      </c>
      <c r="AY33" s="1895">
        <v>1299</v>
      </c>
      <c r="AZ33" s="1895">
        <v>2740</v>
      </c>
      <c r="BA33" s="1896">
        <v>1019</v>
      </c>
      <c r="BB33" s="479">
        <v>3</v>
      </c>
      <c r="BC33" s="1895">
        <v>163</v>
      </c>
      <c r="BD33" s="1895">
        <v>102</v>
      </c>
      <c r="BE33" s="1895">
        <v>151</v>
      </c>
      <c r="BF33" s="1895">
        <v>101</v>
      </c>
      <c r="BG33" s="1886" t="s">
        <v>203</v>
      </c>
      <c r="BH33" s="1886" t="s">
        <v>203</v>
      </c>
      <c r="BI33" s="1886" t="s">
        <v>203</v>
      </c>
      <c r="BJ33" s="1886" t="s">
        <v>203</v>
      </c>
      <c r="BK33" s="1886" t="s">
        <v>203</v>
      </c>
      <c r="BL33" s="1886" t="s">
        <v>203</v>
      </c>
      <c r="BM33" s="1896" t="s">
        <v>203</v>
      </c>
      <c r="BN33" s="479">
        <v>15</v>
      </c>
      <c r="BO33" s="1886">
        <v>583</v>
      </c>
      <c r="BP33" s="1886">
        <v>914</v>
      </c>
      <c r="BQ33" s="1886">
        <v>367</v>
      </c>
      <c r="BR33" s="1886">
        <v>429</v>
      </c>
      <c r="BS33" s="1886">
        <v>830</v>
      </c>
      <c r="BT33" s="1886">
        <v>353</v>
      </c>
      <c r="BU33" s="1886">
        <v>7</v>
      </c>
      <c r="BV33" s="1886">
        <v>128</v>
      </c>
      <c r="BW33" s="1886">
        <v>125</v>
      </c>
      <c r="BX33" s="1886">
        <v>15</v>
      </c>
      <c r="BY33" s="1886">
        <v>26</v>
      </c>
      <c r="BZ33" s="1896">
        <v>26</v>
      </c>
      <c r="CA33" s="447"/>
      <c r="CB33" s="479">
        <v>16</v>
      </c>
      <c r="CC33" s="1886">
        <v>1</v>
      </c>
      <c r="CD33" s="1897">
        <v>3674</v>
      </c>
      <c r="CE33" s="1886">
        <v>199</v>
      </c>
      <c r="CF33" s="829">
        <v>1558.6</v>
      </c>
      <c r="CG33" s="1886">
        <v>238</v>
      </c>
      <c r="CH33" s="1886">
        <v>9</v>
      </c>
      <c r="CI33" s="1895">
        <v>139</v>
      </c>
      <c r="CJ33" s="1896" t="s">
        <v>203</v>
      </c>
      <c r="CK33" s="479">
        <v>1322</v>
      </c>
      <c r="CL33" s="1893">
        <v>563.9</v>
      </c>
      <c r="CM33" s="1886">
        <v>244</v>
      </c>
      <c r="CN33" s="1893">
        <v>104.1</v>
      </c>
      <c r="CO33" s="525">
        <v>814</v>
      </c>
      <c r="CP33" s="1898">
        <v>347.2</v>
      </c>
      <c r="CQ33" s="445"/>
      <c r="CR33" s="830">
        <v>294</v>
      </c>
      <c r="CS33" s="830">
        <v>1873</v>
      </c>
      <c r="CT33" s="830">
        <v>63</v>
      </c>
      <c r="CU33" s="830">
        <v>757</v>
      </c>
      <c r="CV33" s="830">
        <v>9044</v>
      </c>
      <c r="CW33" s="830">
        <v>2284</v>
      </c>
      <c r="CX33" s="830">
        <v>3535</v>
      </c>
    </row>
    <row r="34" spans="1:102" ht="15.75" customHeight="1">
      <c r="A34" s="603" t="s">
        <v>167</v>
      </c>
      <c r="B34" s="460">
        <v>5721</v>
      </c>
      <c r="C34" s="517">
        <v>14.3</v>
      </c>
      <c r="D34" s="461">
        <v>4884</v>
      </c>
      <c r="E34" s="443"/>
      <c r="F34" s="510">
        <v>2</v>
      </c>
      <c r="G34" s="511">
        <v>200</v>
      </c>
      <c r="H34" s="511">
        <v>20</v>
      </c>
      <c r="I34" s="511">
        <v>1809</v>
      </c>
      <c r="J34" s="511">
        <v>7</v>
      </c>
      <c r="K34" s="511">
        <v>203</v>
      </c>
      <c r="L34" s="511" t="s">
        <v>203</v>
      </c>
      <c r="M34" s="1423" t="s">
        <v>203</v>
      </c>
      <c r="N34" s="1423">
        <v>96</v>
      </c>
      <c r="O34" s="1336">
        <v>2757</v>
      </c>
      <c r="P34" s="445">
        <v>1766</v>
      </c>
      <c r="Q34" s="511">
        <v>11</v>
      </c>
      <c r="R34" s="1423">
        <v>370</v>
      </c>
      <c r="S34" s="511">
        <v>9</v>
      </c>
      <c r="T34" s="511">
        <v>15</v>
      </c>
      <c r="U34" s="1423">
        <v>1383</v>
      </c>
      <c r="V34" s="511">
        <v>3</v>
      </c>
      <c r="W34" s="1423">
        <v>112</v>
      </c>
      <c r="X34" s="1336" t="s">
        <v>203</v>
      </c>
      <c r="Y34" s="444"/>
      <c r="Z34" s="510">
        <v>116851</v>
      </c>
      <c r="AA34" s="511">
        <v>25278</v>
      </c>
      <c r="AB34" s="511">
        <v>39947124067</v>
      </c>
      <c r="AC34" s="512">
        <v>97.3</v>
      </c>
      <c r="AD34" s="1336">
        <v>19</v>
      </c>
      <c r="AE34" s="445"/>
      <c r="AF34" s="460">
        <v>73123</v>
      </c>
      <c r="AG34" s="515">
        <v>18.3</v>
      </c>
      <c r="AH34" s="461">
        <v>49361</v>
      </c>
      <c r="AI34" s="515">
        <v>26.4</v>
      </c>
      <c r="AJ34" s="461">
        <v>463336</v>
      </c>
      <c r="AK34" s="1507">
        <v>92</v>
      </c>
      <c r="AL34" s="515">
        <v>38.799999999999997</v>
      </c>
      <c r="AM34" s="833">
        <v>26.9</v>
      </c>
      <c r="AN34" s="446"/>
      <c r="AO34" s="460">
        <v>371</v>
      </c>
      <c r="AP34" s="447">
        <v>4.2699999999999996</v>
      </c>
      <c r="AQ34" s="1396">
        <v>3315</v>
      </c>
      <c r="AR34" s="1396">
        <v>38.200000000000003</v>
      </c>
      <c r="AS34" s="461">
        <v>2622</v>
      </c>
      <c r="AT34" s="461">
        <v>34.96</v>
      </c>
      <c r="AU34" s="1396">
        <v>2187</v>
      </c>
      <c r="AV34" s="1396">
        <v>25.1</v>
      </c>
      <c r="AW34" s="461">
        <v>11</v>
      </c>
      <c r="AX34" s="1396">
        <v>481</v>
      </c>
      <c r="AY34" s="1396">
        <v>699</v>
      </c>
      <c r="AZ34" s="1396">
        <v>553</v>
      </c>
      <c r="BA34" s="1939">
        <v>351</v>
      </c>
      <c r="BB34" s="460">
        <v>23</v>
      </c>
      <c r="BC34" s="1396">
        <v>1580</v>
      </c>
      <c r="BD34" s="1396">
        <v>940</v>
      </c>
      <c r="BE34" s="1396">
        <v>1513</v>
      </c>
      <c r="BF34" s="2097">
        <v>924</v>
      </c>
      <c r="BG34" s="1926" t="s">
        <v>307</v>
      </c>
      <c r="BH34" s="1926" t="s">
        <v>307</v>
      </c>
      <c r="BI34" s="1926" t="s">
        <v>307</v>
      </c>
      <c r="BJ34" s="1926" t="s">
        <v>307</v>
      </c>
      <c r="BK34" s="1926" t="s">
        <v>307</v>
      </c>
      <c r="BL34" s="1926" t="s">
        <v>307</v>
      </c>
      <c r="BM34" s="1939" t="s">
        <v>307</v>
      </c>
      <c r="BN34" s="460">
        <v>17</v>
      </c>
      <c r="BO34" s="1926">
        <v>278</v>
      </c>
      <c r="BP34" s="1926">
        <v>1274</v>
      </c>
      <c r="BQ34" s="1926">
        <v>858</v>
      </c>
      <c r="BR34" s="1926">
        <v>229</v>
      </c>
      <c r="BS34" s="1926">
        <v>1428</v>
      </c>
      <c r="BT34" s="1926">
        <v>776</v>
      </c>
      <c r="BU34" s="1926">
        <v>32</v>
      </c>
      <c r="BV34" s="1926">
        <v>555</v>
      </c>
      <c r="BW34" s="1926">
        <v>571</v>
      </c>
      <c r="BX34" s="1926" t="s">
        <v>307</v>
      </c>
      <c r="BY34" s="1926">
        <v>13</v>
      </c>
      <c r="BZ34" s="1939">
        <v>6</v>
      </c>
      <c r="CA34" s="447"/>
      <c r="CB34" s="1948">
        <v>31</v>
      </c>
      <c r="CC34" s="76">
        <v>1</v>
      </c>
      <c r="CD34" s="1949">
        <v>6658</v>
      </c>
      <c r="CE34" s="76">
        <v>565</v>
      </c>
      <c r="CF34" s="1950">
        <v>1668.671679197995</v>
      </c>
      <c r="CG34" s="76">
        <v>404</v>
      </c>
      <c r="CH34" s="76">
        <v>4</v>
      </c>
      <c r="CI34" s="1530">
        <v>250</v>
      </c>
      <c r="CJ34" s="461" t="s">
        <v>307</v>
      </c>
      <c r="CK34" s="72">
        <v>1731</v>
      </c>
      <c r="CL34" s="71">
        <v>433.83458646616538</v>
      </c>
      <c r="CM34" s="76">
        <v>460</v>
      </c>
      <c r="CN34" s="71">
        <v>115.28822055137844</v>
      </c>
      <c r="CO34" s="77">
        <v>1365</v>
      </c>
      <c r="CP34" s="71">
        <v>342.10526315789474</v>
      </c>
      <c r="CQ34" s="445"/>
      <c r="CR34" s="827">
        <v>516</v>
      </c>
      <c r="CS34" s="827">
        <v>3821</v>
      </c>
      <c r="CT34" s="827">
        <v>165</v>
      </c>
      <c r="CU34" s="827">
        <v>2112</v>
      </c>
      <c r="CV34" s="827">
        <v>15638</v>
      </c>
      <c r="CW34" s="827">
        <v>4621</v>
      </c>
      <c r="CX34" s="1951">
        <v>5649</v>
      </c>
    </row>
    <row r="35" spans="1:102" ht="15.75" customHeight="1">
      <c r="A35" s="613" t="s">
        <v>168</v>
      </c>
      <c r="B35" s="448">
        <v>2715</v>
      </c>
      <c r="C35" s="428">
        <v>7.4</v>
      </c>
      <c r="D35" s="429">
        <v>2206</v>
      </c>
      <c r="E35" s="443"/>
      <c r="F35" s="449">
        <v>1</v>
      </c>
      <c r="G35" s="450">
        <v>60</v>
      </c>
      <c r="H35" s="450">
        <v>9</v>
      </c>
      <c r="I35" s="450">
        <v>762</v>
      </c>
      <c r="J35" s="450">
        <v>13</v>
      </c>
      <c r="K35" s="450">
        <v>377</v>
      </c>
      <c r="L35" s="450">
        <v>1</v>
      </c>
      <c r="M35" s="450">
        <v>100</v>
      </c>
      <c r="N35" s="1038">
        <v>42</v>
      </c>
      <c r="O35" s="1045">
        <v>1494</v>
      </c>
      <c r="P35" s="451">
        <v>764</v>
      </c>
      <c r="Q35" s="450">
        <v>6</v>
      </c>
      <c r="R35" s="1038">
        <v>151</v>
      </c>
      <c r="S35" s="450">
        <v>5</v>
      </c>
      <c r="T35" s="450">
        <v>7</v>
      </c>
      <c r="U35" s="1038">
        <v>686</v>
      </c>
      <c r="V35" s="450">
        <v>2</v>
      </c>
      <c r="W35" s="1038">
        <v>343</v>
      </c>
      <c r="X35" s="1045">
        <v>3</v>
      </c>
      <c r="Y35" s="444"/>
      <c r="Z35" s="449">
        <v>97611</v>
      </c>
      <c r="AA35" s="450">
        <v>15448</v>
      </c>
      <c r="AB35" s="450">
        <v>21485182591</v>
      </c>
      <c r="AC35" s="452">
        <v>99.09</v>
      </c>
      <c r="AD35" s="1045">
        <v>18</v>
      </c>
      <c r="AE35" s="445"/>
      <c r="AF35" s="448">
        <v>64445</v>
      </c>
      <c r="AG35" s="430">
        <v>17.55</v>
      </c>
      <c r="AH35" s="429">
        <v>42418</v>
      </c>
      <c r="AI35" s="430">
        <v>25.68</v>
      </c>
      <c r="AJ35" s="429">
        <v>398651.88414927456</v>
      </c>
      <c r="AK35" s="984">
        <v>94.8</v>
      </c>
      <c r="AL35" s="430">
        <v>39.1</v>
      </c>
      <c r="AM35" s="454">
        <v>14.7</v>
      </c>
      <c r="AN35" s="446"/>
      <c r="AO35" s="448">
        <v>1206</v>
      </c>
      <c r="AP35" s="812">
        <v>14.5</v>
      </c>
      <c r="AQ35" s="1001">
        <v>5214</v>
      </c>
      <c r="AR35" s="1001">
        <v>62.8</v>
      </c>
      <c r="AS35" s="429">
        <v>2802</v>
      </c>
      <c r="AT35" s="429">
        <v>39</v>
      </c>
      <c r="AU35" s="1001">
        <v>467</v>
      </c>
      <c r="AV35" s="1001">
        <v>6</v>
      </c>
      <c r="AW35" s="429">
        <v>4</v>
      </c>
      <c r="AX35" s="1001">
        <v>260</v>
      </c>
      <c r="AY35" s="1001">
        <v>250</v>
      </c>
      <c r="AZ35" s="1001">
        <v>242</v>
      </c>
      <c r="BA35" s="2007">
        <v>185</v>
      </c>
      <c r="BB35" s="448">
        <v>37</v>
      </c>
      <c r="BC35" s="1001">
        <v>3554</v>
      </c>
      <c r="BD35" s="1001">
        <v>2256</v>
      </c>
      <c r="BE35" s="1001">
        <v>3034</v>
      </c>
      <c r="BF35" s="2096">
        <v>1563</v>
      </c>
      <c r="BG35" s="2107">
        <v>1</v>
      </c>
      <c r="BH35" s="2107">
        <v>15</v>
      </c>
      <c r="BI35" s="2107">
        <v>90</v>
      </c>
      <c r="BJ35" s="2107">
        <v>60</v>
      </c>
      <c r="BK35" s="2107">
        <v>10</v>
      </c>
      <c r="BL35" s="2107">
        <v>94</v>
      </c>
      <c r="BM35" s="2007">
        <v>54</v>
      </c>
      <c r="BN35" s="448">
        <v>24</v>
      </c>
      <c r="BO35" s="2107">
        <v>1445</v>
      </c>
      <c r="BP35" s="2107">
        <v>2096</v>
      </c>
      <c r="BQ35" s="2107">
        <v>1309</v>
      </c>
      <c r="BR35" s="2107">
        <v>405</v>
      </c>
      <c r="BS35" s="2107">
        <v>1844</v>
      </c>
      <c r="BT35" s="2107">
        <v>997</v>
      </c>
      <c r="BU35" s="2107" t="s">
        <v>307</v>
      </c>
      <c r="BV35" s="2107" t="s">
        <v>307</v>
      </c>
      <c r="BW35" s="2107">
        <v>3</v>
      </c>
      <c r="BX35" s="2107" t="s">
        <v>307</v>
      </c>
      <c r="BY35" s="2107">
        <v>1</v>
      </c>
      <c r="BZ35" s="2007">
        <v>11</v>
      </c>
      <c r="CA35" s="447"/>
      <c r="CB35" s="448">
        <v>20</v>
      </c>
      <c r="CC35" s="429">
        <v>1</v>
      </c>
      <c r="CD35" s="456">
        <v>5126</v>
      </c>
      <c r="CE35" s="429">
        <v>800</v>
      </c>
      <c r="CF35" s="457">
        <v>1396.1900300156344</v>
      </c>
      <c r="CG35" s="429">
        <v>259</v>
      </c>
      <c r="CH35" s="429">
        <v>6</v>
      </c>
      <c r="CI35" s="1001">
        <v>178</v>
      </c>
      <c r="CJ35" s="1014">
        <v>1</v>
      </c>
      <c r="CK35" s="448">
        <v>806</v>
      </c>
      <c r="CL35" s="430">
        <v>219.5</v>
      </c>
      <c r="CM35" s="429">
        <v>280</v>
      </c>
      <c r="CN35" s="430">
        <v>76.3</v>
      </c>
      <c r="CO35" s="458">
        <v>709</v>
      </c>
      <c r="CP35" s="995">
        <v>193.1</v>
      </c>
      <c r="CQ35" s="445"/>
      <c r="CR35" s="459">
        <v>392</v>
      </c>
      <c r="CS35" s="459">
        <v>3423</v>
      </c>
      <c r="CT35" s="459">
        <v>143</v>
      </c>
      <c r="CU35" s="459">
        <v>1575</v>
      </c>
      <c r="CV35" s="459">
        <v>11091</v>
      </c>
      <c r="CW35" s="459">
        <v>3355</v>
      </c>
      <c r="CX35" s="459">
        <v>4958</v>
      </c>
    </row>
    <row r="36" spans="1:102" ht="15.75" customHeight="1" collapsed="1">
      <c r="A36" s="603" t="s">
        <v>169</v>
      </c>
      <c r="B36" s="460">
        <v>2581</v>
      </c>
      <c r="C36" s="517">
        <v>6.7</v>
      </c>
      <c r="D36" s="461">
        <v>2054</v>
      </c>
      <c r="E36" s="443"/>
      <c r="F36" s="510">
        <v>1</v>
      </c>
      <c r="G36" s="511">
        <v>70</v>
      </c>
      <c r="H36" s="511">
        <v>8</v>
      </c>
      <c r="I36" s="511">
        <v>720</v>
      </c>
      <c r="J36" s="511">
        <v>16</v>
      </c>
      <c r="K36" s="511">
        <v>464</v>
      </c>
      <c r="L36" s="511" t="s">
        <v>307</v>
      </c>
      <c r="M36" s="511" t="s">
        <v>307</v>
      </c>
      <c r="N36" s="1423">
        <v>51</v>
      </c>
      <c r="O36" s="1336">
        <v>1877</v>
      </c>
      <c r="P36" s="445">
        <v>852</v>
      </c>
      <c r="Q36" s="511">
        <v>5</v>
      </c>
      <c r="R36" s="1423">
        <v>170</v>
      </c>
      <c r="S36" s="511">
        <v>6</v>
      </c>
      <c r="T36" s="511">
        <v>7</v>
      </c>
      <c r="U36" s="1423">
        <v>806</v>
      </c>
      <c r="V36" s="511">
        <v>1</v>
      </c>
      <c r="W36" s="1423">
        <v>107</v>
      </c>
      <c r="X36" s="1336" t="s">
        <v>307</v>
      </c>
      <c r="Y36" s="444"/>
      <c r="Z36" s="510">
        <v>94322</v>
      </c>
      <c r="AA36" s="511">
        <v>16245</v>
      </c>
      <c r="AB36" s="511">
        <v>22019693944</v>
      </c>
      <c r="AC36" s="512">
        <v>98.78</v>
      </c>
      <c r="AD36" s="1336">
        <v>20</v>
      </c>
      <c r="AE36" s="445"/>
      <c r="AF36" s="460">
        <v>62429</v>
      </c>
      <c r="AG36" s="515">
        <v>16.3</v>
      </c>
      <c r="AH36" s="461">
        <v>41431</v>
      </c>
      <c r="AI36" s="515">
        <v>24.3</v>
      </c>
      <c r="AJ36" s="461">
        <v>384276</v>
      </c>
      <c r="AK36" s="1507">
        <v>94.507814979783205</v>
      </c>
      <c r="AL36" s="515">
        <v>47.6</v>
      </c>
      <c r="AM36" s="2178">
        <v>25.7</v>
      </c>
      <c r="AN36" s="853"/>
      <c r="AO36" s="460">
        <v>723</v>
      </c>
      <c r="AP36" s="447">
        <v>8</v>
      </c>
      <c r="AQ36" s="1396">
        <v>4688</v>
      </c>
      <c r="AR36" s="1396">
        <v>52</v>
      </c>
      <c r="AS36" s="461">
        <v>2335</v>
      </c>
      <c r="AT36" s="461">
        <v>28.440925700365401</v>
      </c>
      <c r="AU36" s="1396">
        <v>865</v>
      </c>
      <c r="AV36" s="1396">
        <v>9.4439541041482808</v>
      </c>
      <c r="AW36" s="461">
        <v>31</v>
      </c>
      <c r="AX36" s="1396">
        <v>3217</v>
      </c>
      <c r="AY36" s="1396">
        <v>1613</v>
      </c>
      <c r="AZ36" s="1396">
        <v>2468</v>
      </c>
      <c r="BA36" s="1939">
        <v>1221</v>
      </c>
      <c r="BB36" s="460">
        <v>20</v>
      </c>
      <c r="BC36" s="1396">
        <v>2259</v>
      </c>
      <c r="BD36" s="1396">
        <v>1121</v>
      </c>
      <c r="BE36" s="1396">
        <v>1908</v>
      </c>
      <c r="BF36" s="2097">
        <v>962</v>
      </c>
      <c r="BG36" s="1926">
        <v>5</v>
      </c>
      <c r="BH36" s="1926">
        <v>400</v>
      </c>
      <c r="BI36" s="1926">
        <v>306</v>
      </c>
      <c r="BJ36" s="1926">
        <v>54</v>
      </c>
      <c r="BK36" s="1926">
        <v>232</v>
      </c>
      <c r="BL36" s="1926">
        <v>199</v>
      </c>
      <c r="BM36" s="1939">
        <v>42</v>
      </c>
      <c r="BN36" s="460">
        <v>2</v>
      </c>
      <c r="BO36" s="1926">
        <f>130+75</f>
        <v>205</v>
      </c>
      <c r="BP36" s="1926">
        <f>60+60</f>
        <v>120</v>
      </c>
      <c r="BQ36" s="1926">
        <f>30+30</f>
        <v>60</v>
      </c>
      <c r="BR36" s="1926">
        <f>185</f>
        <v>185</v>
      </c>
      <c r="BS36" s="1926">
        <f>45+68</f>
        <v>113</v>
      </c>
      <c r="BT36" s="1926">
        <f>36+21</f>
        <v>57</v>
      </c>
      <c r="BU36" s="1926">
        <v>3</v>
      </c>
      <c r="BV36" s="1926">
        <v>57</v>
      </c>
      <c r="BW36" s="1926">
        <v>53</v>
      </c>
      <c r="BX36" s="1926">
        <v>19</v>
      </c>
      <c r="BY36" s="1926" t="s">
        <v>203</v>
      </c>
      <c r="BZ36" s="1939">
        <v>12</v>
      </c>
      <c r="CA36" s="447"/>
      <c r="CB36" s="460">
        <v>14</v>
      </c>
      <c r="CC36" s="461">
        <v>1</v>
      </c>
      <c r="CD36" s="837">
        <v>2724</v>
      </c>
      <c r="CE36" s="461">
        <v>680</v>
      </c>
      <c r="CF36" s="826">
        <v>711</v>
      </c>
      <c r="CG36" s="461">
        <v>239</v>
      </c>
      <c r="CH36" s="461">
        <v>4</v>
      </c>
      <c r="CI36" s="1396">
        <v>166</v>
      </c>
      <c r="CJ36" s="461" t="s">
        <v>307</v>
      </c>
      <c r="CK36" s="460">
        <v>751</v>
      </c>
      <c r="CL36" s="515">
        <v>195.1</v>
      </c>
      <c r="CM36" s="461">
        <v>247</v>
      </c>
      <c r="CN36" s="515">
        <v>64.2</v>
      </c>
      <c r="CO36" s="516">
        <v>720</v>
      </c>
      <c r="CP36" s="1399">
        <v>187</v>
      </c>
      <c r="CQ36" s="445"/>
      <c r="CR36" s="827">
        <v>292</v>
      </c>
      <c r="CS36" s="827">
        <v>2991</v>
      </c>
      <c r="CT36" s="827">
        <v>128</v>
      </c>
      <c r="CU36" s="827">
        <v>2203</v>
      </c>
      <c r="CV36" s="827">
        <v>11379</v>
      </c>
      <c r="CW36" s="827">
        <v>3380</v>
      </c>
      <c r="CX36" s="827">
        <v>5082</v>
      </c>
    </row>
    <row r="37" spans="1:102" ht="15.75" customHeight="1">
      <c r="A37" s="613" t="s">
        <v>170</v>
      </c>
      <c r="B37" s="448">
        <v>3677</v>
      </c>
      <c r="C37" s="428">
        <v>9.6999999999999993</v>
      </c>
      <c r="D37" s="429">
        <v>3021</v>
      </c>
      <c r="E37" s="443"/>
      <c r="F37" s="449">
        <v>1</v>
      </c>
      <c r="G37" s="450">
        <v>80</v>
      </c>
      <c r="H37" s="450">
        <v>17</v>
      </c>
      <c r="I37" s="450">
        <v>1500</v>
      </c>
      <c r="J37" s="450">
        <v>7</v>
      </c>
      <c r="K37" s="450">
        <v>203</v>
      </c>
      <c r="L37" s="450">
        <v>1</v>
      </c>
      <c r="M37" s="450">
        <v>50</v>
      </c>
      <c r="N37" s="1368">
        <v>110</v>
      </c>
      <c r="O37" s="1372">
        <v>3326</v>
      </c>
      <c r="P37" s="451">
        <v>1001</v>
      </c>
      <c r="Q37" s="450">
        <v>6</v>
      </c>
      <c r="R37" s="1368">
        <v>266</v>
      </c>
      <c r="S37" s="450">
        <v>4</v>
      </c>
      <c r="T37" s="450">
        <v>8</v>
      </c>
      <c r="U37" s="1368">
        <v>835</v>
      </c>
      <c r="V37" s="450" t="s">
        <v>203</v>
      </c>
      <c r="W37" s="1368" t="s">
        <v>203</v>
      </c>
      <c r="X37" s="1372">
        <v>12</v>
      </c>
      <c r="Y37" s="444"/>
      <c r="Z37" s="449">
        <v>103473</v>
      </c>
      <c r="AA37" s="450">
        <v>18580</v>
      </c>
      <c r="AB37" s="450">
        <v>29946676455</v>
      </c>
      <c r="AC37" s="1441">
        <v>98.85</v>
      </c>
      <c r="AD37" s="1372">
        <v>7</v>
      </c>
      <c r="AE37" s="445"/>
      <c r="AF37" s="448">
        <v>64946</v>
      </c>
      <c r="AG37" s="430">
        <v>17.2</v>
      </c>
      <c r="AH37" s="429">
        <v>43204</v>
      </c>
      <c r="AI37" s="430">
        <v>25.7</v>
      </c>
      <c r="AJ37" s="429">
        <v>353062</v>
      </c>
      <c r="AK37" s="1517">
        <v>94.1</v>
      </c>
      <c r="AL37" s="430">
        <v>43.2</v>
      </c>
      <c r="AM37" s="854">
        <v>10.3</v>
      </c>
      <c r="AN37" s="853"/>
      <c r="AO37" s="448">
        <v>769</v>
      </c>
      <c r="AP37" s="812">
        <v>8.9</v>
      </c>
      <c r="AQ37" s="1512">
        <v>5453</v>
      </c>
      <c r="AR37" s="1512">
        <v>63.1</v>
      </c>
      <c r="AS37" s="429">
        <v>2656</v>
      </c>
      <c r="AT37" s="429">
        <v>37.299999999999997</v>
      </c>
      <c r="AU37" s="1590">
        <v>958</v>
      </c>
      <c r="AV37" s="1590">
        <v>11</v>
      </c>
      <c r="AW37" s="429">
        <v>52</v>
      </c>
      <c r="AX37" s="1512">
        <v>5142</v>
      </c>
      <c r="AY37" s="1512">
        <v>1868</v>
      </c>
      <c r="AZ37" s="1512">
        <v>4123</v>
      </c>
      <c r="BA37" s="2007">
        <v>1557</v>
      </c>
      <c r="BB37" s="448">
        <v>18</v>
      </c>
      <c r="BC37" s="1512">
        <v>1278</v>
      </c>
      <c r="BD37" s="1512">
        <v>802</v>
      </c>
      <c r="BE37" s="1512">
        <v>1132</v>
      </c>
      <c r="BF37" s="2096">
        <v>675</v>
      </c>
      <c r="BG37" s="2107" t="s">
        <v>203</v>
      </c>
      <c r="BH37" s="2107" t="s">
        <v>203</v>
      </c>
      <c r="BI37" s="2107" t="s">
        <v>203</v>
      </c>
      <c r="BJ37" s="2107" t="s">
        <v>203</v>
      </c>
      <c r="BK37" s="2107" t="s">
        <v>203</v>
      </c>
      <c r="BL37" s="2107" t="s">
        <v>203</v>
      </c>
      <c r="BM37" s="2007" t="s">
        <v>203</v>
      </c>
      <c r="BN37" s="448">
        <v>4</v>
      </c>
      <c r="BO37" s="2107">
        <v>381</v>
      </c>
      <c r="BP37" s="2107">
        <v>169</v>
      </c>
      <c r="BQ37" s="2107">
        <v>84</v>
      </c>
      <c r="BR37" s="2107">
        <v>330</v>
      </c>
      <c r="BS37" s="2107">
        <v>194</v>
      </c>
      <c r="BT37" s="2107">
        <v>70</v>
      </c>
      <c r="BU37" s="2107">
        <v>22</v>
      </c>
      <c r="BV37" s="2107">
        <v>488</v>
      </c>
      <c r="BW37" s="2107">
        <v>343</v>
      </c>
      <c r="BX37" s="2107" t="s">
        <v>307</v>
      </c>
      <c r="BY37" s="2107">
        <v>25</v>
      </c>
      <c r="BZ37" s="2007">
        <v>8</v>
      </c>
      <c r="CA37" s="447"/>
      <c r="CB37" s="448">
        <v>14</v>
      </c>
      <c r="CC37" s="429">
        <v>2</v>
      </c>
      <c r="CD37" s="456">
        <v>3785</v>
      </c>
      <c r="CE37" s="429">
        <v>724</v>
      </c>
      <c r="CF37" s="457">
        <v>1002.2</v>
      </c>
      <c r="CG37" s="429">
        <v>259</v>
      </c>
      <c r="CH37" s="429">
        <v>15</v>
      </c>
      <c r="CI37" s="1512">
        <v>180</v>
      </c>
      <c r="CJ37" s="1408">
        <v>1</v>
      </c>
      <c r="CK37" s="448">
        <v>828</v>
      </c>
      <c r="CL37" s="430">
        <v>219.2</v>
      </c>
      <c r="CM37" s="429">
        <v>263</v>
      </c>
      <c r="CN37" s="430">
        <v>69.599999999999994</v>
      </c>
      <c r="CO37" s="458">
        <v>727</v>
      </c>
      <c r="CP37" s="1402">
        <v>192.5</v>
      </c>
      <c r="CQ37" s="445"/>
      <c r="CR37" s="459">
        <v>352</v>
      </c>
      <c r="CS37" s="459">
        <v>3439</v>
      </c>
      <c r="CT37" s="459">
        <v>130</v>
      </c>
      <c r="CU37" s="459">
        <v>1810</v>
      </c>
      <c r="CV37" s="459">
        <v>12784</v>
      </c>
      <c r="CW37" s="459">
        <v>3474</v>
      </c>
      <c r="CX37" s="459">
        <v>4582</v>
      </c>
    </row>
    <row r="38" spans="1:102" ht="15.75" customHeight="1">
      <c r="A38" s="603" t="s">
        <v>171</v>
      </c>
      <c r="B38" s="460">
        <v>2278</v>
      </c>
      <c r="C38" s="517">
        <v>5.48</v>
      </c>
      <c r="D38" s="461">
        <v>1770</v>
      </c>
      <c r="E38" s="443"/>
      <c r="F38" s="510">
        <v>1</v>
      </c>
      <c r="G38" s="511">
        <v>50</v>
      </c>
      <c r="H38" s="511">
        <v>14</v>
      </c>
      <c r="I38" s="511">
        <v>1101</v>
      </c>
      <c r="J38" s="511">
        <v>12</v>
      </c>
      <c r="K38" s="511">
        <v>348</v>
      </c>
      <c r="L38" s="511" t="s">
        <v>307</v>
      </c>
      <c r="M38" s="511" t="s">
        <v>307</v>
      </c>
      <c r="N38" s="1423">
        <v>48</v>
      </c>
      <c r="O38" s="1336">
        <v>1674</v>
      </c>
      <c r="P38" s="445">
        <v>887</v>
      </c>
      <c r="Q38" s="511">
        <v>2</v>
      </c>
      <c r="R38" s="1423">
        <v>100</v>
      </c>
      <c r="S38" s="511">
        <v>3</v>
      </c>
      <c r="T38" s="511">
        <v>8</v>
      </c>
      <c r="U38" s="1423">
        <v>691</v>
      </c>
      <c r="V38" s="511">
        <v>2</v>
      </c>
      <c r="W38" s="1423">
        <v>63</v>
      </c>
      <c r="X38" s="1336">
        <v>1</v>
      </c>
      <c r="Y38" s="444"/>
      <c r="Z38" s="510">
        <v>102143</v>
      </c>
      <c r="AA38" s="511">
        <v>16350</v>
      </c>
      <c r="AB38" s="511">
        <v>22844092138</v>
      </c>
      <c r="AC38" s="512">
        <v>99.6</v>
      </c>
      <c r="AD38" s="1336">
        <v>28</v>
      </c>
      <c r="AE38" s="445"/>
      <c r="AF38" s="460">
        <v>64973</v>
      </c>
      <c r="AG38" s="515">
        <v>15.624000000000001</v>
      </c>
      <c r="AH38" s="461">
        <v>43127</v>
      </c>
      <c r="AI38" s="515">
        <v>22.995000000000001</v>
      </c>
      <c r="AJ38" s="461">
        <v>413949.96</v>
      </c>
      <c r="AK38" s="1507">
        <v>96.21</v>
      </c>
      <c r="AL38" s="515">
        <v>35.799999999999997</v>
      </c>
      <c r="AM38" s="833">
        <v>15</v>
      </c>
      <c r="AN38" s="446"/>
      <c r="AO38" s="460">
        <v>2235</v>
      </c>
      <c r="AP38" s="447">
        <v>23</v>
      </c>
      <c r="AQ38" s="1396">
        <v>5250</v>
      </c>
      <c r="AR38" s="1396">
        <v>56</v>
      </c>
      <c r="AS38" s="461">
        <v>2437</v>
      </c>
      <c r="AT38" s="461">
        <v>30</v>
      </c>
      <c r="AU38" s="1396">
        <v>451</v>
      </c>
      <c r="AV38" s="1396">
        <v>5</v>
      </c>
      <c r="AW38" s="461">
        <v>51</v>
      </c>
      <c r="AX38" s="1396">
        <v>5044</v>
      </c>
      <c r="AY38" s="1396">
        <v>1309</v>
      </c>
      <c r="AZ38" s="1396">
        <v>2572</v>
      </c>
      <c r="BA38" s="1939">
        <v>1037</v>
      </c>
      <c r="BB38" s="460">
        <v>7</v>
      </c>
      <c r="BC38" s="1396">
        <v>864</v>
      </c>
      <c r="BD38" s="1396">
        <v>422</v>
      </c>
      <c r="BE38" s="1396">
        <v>505</v>
      </c>
      <c r="BF38" s="2097">
        <v>304</v>
      </c>
      <c r="BG38" s="1926" t="s">
        <v>307</v>
      </c>
      <c r="BH38" s="1926" t="s">
        <v>307</v>
      </c>
      <c r="BI38" s="1926" t="s">
        <v>307</v>
      </c>
      <c r="BJ38" s="1926" t="s">
        <v>307</v>
      </c>
      <c r="BK38" s="1926" t="s">
        <v>307</v>
      </c>
      <c r="BL38" s="1926" t="s">
        <v>307</v>
      </c>
      <c r="BM38" s="1939" t="s">
        <v>307</v>
      </c>
      <c r="BN38" s="460">
        <v>24</v>
      </c>
      <c r="BO38" s="1926">
        <v>1505</v>
      </c>
      <c r="BP38" s="1926">
        <v>2291</v>
      </c>
      <c r="BQ38" s="1926">
        <v>1008</v>
      </c>
      <c r="BR38" s="1926">
        <v>1277</v>
      </c>
      <c r="BS38" s="1926">
        <v>2085</v>
      </c>
      <c r="BT38" s="1926">
        <v>815</v>
      </c>
      <c r="BU38" s="1926">
        <v>4</v>
      </c>
      <c r="BV38" s="1926">
        <v>97</v>
      </c>
      <c r="BW38" s="1926">
        <v>75</v>
      </c>
      <c r="BX38" s="1926" t="s">
        <v>307</v>
      </c>
      <c r="BY38" s="1926" t="s">
        <v>203</v>
      </c>
      <c r="BZ38" s="1939">
        <v>12</v>
      </c>
      <c r="CA38" s="447"/>
      <c r="CB38" s="460">
        <v>18</v>
      </c>
      <c r="CC38" s="461" t="s">
        <v>307</v>
      </c>
      <c r="CD38" s="837">
        <v>3318</v>
      </c>
      <c r="CE38" s="461" t="s">
        <v>307</v>
      </c>
      <c r="CF38" s="826">
        <v>797.9</v>
      </c>
      <c r="CG38" s="461">
        <v>242</v>
      </c>
      <c r="CH38" s="461">
        <v>5</v>
      </c>
      <c r="CI38" s="1396">
        <v>143</v>
      </c>
      <c r="CJ38" s="1378" t="s">
        <v>307</v>
      </c>
      <c r="CK38" s="460">
        <v>807</v>
      </c>
      <c r="CL38" s="515">
        <v>194.1</v>
      </c>
      <c r="CM38" s="461">
        <v>261</v>
      </c>
      <c r="CN38" s="515">
        <v>62.8</v>
      </c>
      <c r="CO38" s="516">
        <v>730</v>
      </c>
      <c r="CP38" s="1399">
        <v>175.5</v>
      </c>
      <c r="CQ38" s="445"/>
      <c r="CR38" s="827">
        <v>293</v>
      </c>
      <c r="CS38" s="827">
        <v>4497</v>
      </c>
      <c r="CT38" s="827">
        <v>109</v>
      </c>
      <c r="CU38" s="827">
        <v>1500</v>
      </c>
      <c r="CV38" s="827">
        <v>12628</v>
      </c>
      <c r="CW38" s="827">
        <v>3824</v>
      </c>
      <c r="CX38" s="827">
        <v>4444</v>
      </c>
    </row>
    <row r="39" spans="1:102" ht="15.75" customHeight="1">
      <c r="A39" s="613" t="s">
        <v>172</v>
      </c>
      <c r="B39" s="448">
        <v>4143</v>
      </c>
      <c r="C39" s="861">
        <v>12.07</v>
      </c>
      <c r="D39" s="429">
        <v>3268</v>
      </c>
      <c r="E39" s="443"/>
      <c r="F39" s="220">
        <v>2</v>
      </c>
      <c r="G39" s="223">
        <v>165</v>
      </c>
      <c r="H39" s="450">
        <v>17</v>
      </c>
      <c r="I39" s="450">
        <v>1474</v>
      </c>
      <c r="J39" s="450">
        <v>4</v>
      </c>
      <c r="K39" s="450">
        <v>116</v>
      </c>
      <c r="L39" s="223" t="s">
        <v>203</v>
      </c>
      <c r="M39" s="223" t="s">
        <v>203</v>
      </c>
      <c r="N39" s="1368">
        <v>20</v>
      </c>
      <c r="O39" s="1372">
        <v>1378</v>
      </c>
      <c r="P39" s="451">
        <v>1177</v>
      </c>
      <c r="Q39" s="223">
        <v>4</v>
      </c>
      <c r="R39" s="1365">
        <v>130</v>
      </c>
      <c r="S39" s="223">
        <v>5</v>
      </c>
      <c r="T39" s="450">
        <v>7</v>
      </c>
      <c r="U39" s="1368">
        <v>439</v>
      </c>
      <c r="V39" s="450" t="s">
        <v>203</v>
      </c>
      <c r="W39" s="1368" t="s">
        <v>203</v>
      </c>
      <c r="X39" s="1372">
        <v>4</v>
      </c>
      <c r="Y39" s="444"/>
      <c r="Z39" s="449">
        <v>95275</v>
      </c>
      <c r="AA39" s="450">
        <v>19453</v>
      </c>
      <c r="AB39" s="450">
        <v>28378230915</v>
      </c>
      <c r="AC39" s="452">
        <v>98.5</v>
      </c>
      <c r="AD39" s="1372">
        <v>14</v>
      </c>
      <c r="AE39" s="445"/>
      <c r="AF39" s="448">
        <v>60295</v>
      </c>
      <c r="AG39" s="430">
        <v>17.559999999999999</v>
      </c>
      <c r="AH39" s="429">
        <v>40702</v>
      </c>
      <c r="AI39" s="430">
        <v>25.8</v>
      </c>
      <c r="AJ39" s="429">
        <v>433485</v>
      </c>
      <c r="AK39" s="1517">
        <v>95.6</v>
      </c>
      <c r="AL39" s="430">
        <v>38.5</v>
      </c>
      <c r="AM39" s="454">
        <v>17.2</v>
      </c>
      <c r="AN39" s="446"/>
      <c r="AO39" s="448">
        <v>2447</v>
      </c>
      <c r="AP39" s="812">
        <v>29.7</v>
      </c>
      <c r="AQ39" s="1512">
        <v>5245</v>
      </c>
      <c r="AR39" s="1512">
        <v>63.7</v>
      </c>
      <c r="AS39" s="429">
        <v>3939</v>
      </c>
      <c r="AT39" s="429">
        <v>53.3</v>
      </c>
      <c r="AU39" s="1512">
        <v>826</v>
      </c>
      <c r="AV39" s="1512">
        <v>10</v>
      </c>
      <c r="AW39" s="429">
        <v>13</v>
      </c>
      <c r="AX39" s="1512">
        <v>907</v>
      </c>
      <c r="AY39" s="1512">
        <v>553</v>
      </c>
      <c r="AZ39" s="1512">
        <v>743</v>
      </c>
      <c r="BA39" s="2007">
        <v>180</v>
      </c>
      <c r="BB39" s="448">
        <v>41</v>
      </c>
      <c r="BC39" s="1512">
        <v>2118</v>
      </c>
      <c r="BD39" s="1512">
        <v>1483</v>
      </c>
      <c r="BE39" s="1512">
        <v>2224</v>
      </c>
      <c r="BF39" s="2096">
        <v>1394</v>
      </c>
      <c r="BG39" s="2107">
        <v>1</v>
      </c>
      <c r="BH39" s="2107">
        <v>30</v>
      </c>
      <c r="BI39" s="2107">
        <v>51</v>
      </c>
      <c r="BJ39" s="2107">
        <v>19</v>
      </c>
      <c r="BK39" s="2107">
        <v>7</v>
      </c>
      <c r="BL39" s="2107">
        <v>21</v>
      </c>
      <c r="BM39" s="2007">
        <v>15</v>
      </c>
      <c r="BN39" s="448">
        <v>36</v>
      </c>
      <c r="BO39" s="2107">
        <v>837</v>
      </c>
      <c r="BP39" s="2107">
        <v>2083</v>
      </c>
      <c r="BQ39" s="2107">
        <v>1357</v>
      </c>
      <c r="BR39" s="2107">
        <v>652</v>
      </c>
      <c r="BS39" s="2107">
        <v>2199</v>
      </c>
      <c r="BT39" s="2107">
        <v>1316</v>
      </c>
      <c r="BU39" s="2107">
        <v>36</v>
      </c>
      <c r="BV39" s="2107">
        <v>437</v>
      </c>
      <c r="BW39" s="2107">
        <v>396</v>
      </c>
      <c r="BX39" s="2107">
        <v>184</v>
      </c>
      <c r="BY39" s="2107">
        <v>6</v>
      </c>
      <c r="BZ39" s="2007">
        <v>12</v>
      </c>
      <c r="CA39" s="447"/>
      <c r="CB39" s="448">
        <v>15</v>
      </c>
      <c r="CC39" s="429" t="s">
        <v>203</v>
      </c>
      <c r="CD39" s="456">
        <v>3923</v>
      </c>
      <c r="CE39" s="429" t="s">
        <v>203</v>
      </c>
      <c r="CF39" s="457">
        <v>1142.5</v>
      </c>
      <c r="CG39" s="429">
        <v>309</v>
      </c>
      <c r="CH39" s="429" t="s">
        <v>203</v>
      </c>
      <c r="CI39" s="1512">
        <v>146</v>
      </c>
      <c r="CJ39" s="1408" t="s">
        <v>203</v>
      </c>
      <c r="CK39" s="448">
        <v>1585</v>
      </c>
      <c r="CL39" s="430">
        <v>461.6</v>
      </c>
      <c r="CM39" s="429">
        <v>279</v>
      </c>
      <c r="CN39" s="430">
        <v>81.3</v>
      </c>
      <c r="CO39" s="458">
        <v>1211</v>
      </c>
      <c r="CP39" s="1402">
        <v>352.7</v>
      </c>
      <c r="CQ39" s="445"/>
      <c r="CR39" s="459">
        <v>312</v>
      </c>
      <c r="CS39" s="459">
        <v>3010</v>
      </c>
      <c r="CT39" s="459">
        <v>69</v>
      </c>
      <c r="CU39" s="459">
        <v>1135</v>
      </c>
      <c r="CV39" s="459">
        <v>15802</v>
      </c>
      <c r="CW39" s="459">
        <v>3438</v>
      </c>
      <c r="CX39" s="459">
        <v>3619</v>
      </c>
    </row>
    <row r="40" spans="1:102" ht="15.75" customHeight="1">
      <c r="A40" s="603" t="s">
        <v>173</v>
      </c>
      <c r="B40" s="460">
        <v>9526</v>
      </c>
      <c r="C40" s="517">
        <v>23.9</v>
      </c>
      <c r="D40" s="461">
        <v>7629</v>
      </c>
      <c r="E40" s="443"/>
      <c r="F40" s="510">
        <v>1</v>
      </c>
      <c r="G40" s="511">
        <v>70</v>
      </c>
      <c r="H40" s="511">
        <v>14</v>
      </c>
      <c r="I40" s="511">
        <v>1190</v>
      </c>
      <c r="J40" s="511">
        <v>10</v>
      </c>
      <c r="K40" s="511">
        <v>290</v>
      </c>
      <c r="L40" s="511" t="s">
        <v>307</v>
      </c>
      <c r="M40" s="511" t="s">
        <v>307</v>
      </c>
      <c r="N40" s="1423">
        <v>56</v>
      </c>
      <c r="O40" s="1336">
        <v>3928</v>
      </c>
      <c r="P40" s="445">
        <v>1434</v>
      </c>
      <c r="Q40" s="511">
        <v>3</v>
      </c>
      <c r="R40" s="1423">
        <v>220</v>
      </c>
      <c r="S40" s="511" t="s">
        <v>307</v>
      </c>
      <c r="T40" s="511">
        <v>10</v>
      </c>
      <c r="U40" s="1423">
        <v>809</v>
      </c>
      <c r="V40" s="511" t="s">
        <v>307</v>
      </c>
      <c r="W40" s="511" t="s">
        <v>307</v>
      </c>
      <c r="X40" s="1336">
        <v>10</v>
      </c>
      <c r="Y40" s="444"/>
      <c r="Z40" s="510">
        <v>104723</v>
      </c>
      <c r="AA40" s="511">
        <v>25486</v>
      </c>
      <c r="AB40" s="511">
        <v>37316522640</v>
      </c>
      <c r="AC40" s="512">
        <v>97.9</v>
      </c>
      <c r="AD40" s="1336">
        <v>14</v>
      </c>
      <c r="AE40" s="445"/>
      <c r="AF40" s="460">
        <v>67115</v>
      </c>
      <c r="AG40" s="515">
        <v>16.5</v>
      </c>
      <c r="AH40" s="461">
        <v>46693</v>
      </c>
      <c r="AI40" s="515">
        <v>23.6</v>
      </c>
      <c r="AJ40" s="461">
        <v>433309</v>
      </c>
      <c r="AK40" s="1507">
        <v>92.7</v>
      </c>
      <c r="AL40" s="515">
        <v>26.8</v>
      </c>
      <c r="AM40" s="833">
        <v>18.2</v>
      </c>
      <c r="AN40" s="446"/>
      <c r="AO40" s="460">
        <v>3610</v>
      </c>
      <c r="AP40" s="447">
        <v>35</v>
      </c>
      <c r="AQ40" s="1396">
        <v>5178</v>
      </c>
      <c r="AR40" s="1396">
        <v>50</v>
      </c>
      <c r="AS40" s="461">
        <v>3712</v>
      </c>
      <c r="AT40" s="461">
        <v>41</v>
      </c>
      <c r="AU40" s="1396">
        <v>1065</v>
      </c>
      <c r="AV40" s="1396">
        <v>10</v>
      </c>
      <c r="AW40" s="461" t="s">
        <v>203</v>
      </c>
      <c r="AX40" s="461" t="s">
        <v>203</v>
      </c>
      <c r="AY40" s="461" t="s">
        <v>203</v>
      </c>
      <c r="AZ40" s="461" t="s">
        <v>203</v>
      </c>
      <c r="BA40" s="1939" t="s">
        <v>203</v>
      </c>
      <c r="BB40" s="460">
        <v>48</v>
      </c>
      <c r="BC40" s="1396">
        <v>886</v>
      </c>
      <c r="BD40" s="1396">
        <v>1639</v>
      </c>
      <c r="BE40" s="1396">
        <v>925</v>
      </c>
      <c r="BF40" s="2097">
        <v>1617</v>
      </c>
      <c r="BG40" s="1926">
        <v>24</v>
      </c>
      <c r="BH40" s="1926">
        <v>354</v>
      </c>
      <c r="BI40" s="1926">
        <v>1929</v>
      </c>
      <c r="BJ40" s="1926">
        <v>858</v>
      </c>
      <c r="BK40" s="1926">
        <v>239</v>
      </c>
      <c r="BL40" s="1926">
        <v>1936</v>
      </c>
      <c r="BM40" s="1939">
        <v>676</v>
      </c>
      <c r="BN40" s="460">
        <v>35</v>
      </c>
      <c r="BO40" s="1926">
        <v>3201</v>
      </c>
      <c r="BP40" s="1926">
        <v>2110</v>
      </c>
      <c r="BQ40" s="1926">
        <v>1052</v>
      </c>
      <c r="BR40" s="1926">
        <v>2518</v>
      </c>
      <c r="BS40" s="1926">
        <v>2271</v>
      </c>
      <c r="BT40" s="1926">
        <v>1052</v>
      </c>
      <c r="BU40" s="1926">
        <v>16</v>
      </c>
      <c r="BV40" s="1926">
        <v>274</v>
      </c>
      <c r="BW40" s="1926">
        <v>292</v>
      </c>
      <c r="BX40" s="1926">
        <v>28</v>
      </c>
      <c r="BY40" s="1926" t="s">
        <v>203</v>
      </c>
      <c r="BZ40" s="1939">
        <v>18</v>
      </c>
      <c r="CA40" s="447"/>
      <c r="CB40" s="460">
        <v>19</v>
      </c>
      <c r="CC40" s="461">
        <v>1</v>
      </c>
      <c r="CD40" s="837">
        <v>3923</v>
      </c>
      <c r="CE40" s="461">
        <v>563</v>
      </c>
      <c r="CF40" s="826">
        <v>966.28</v>
      </c>
      <c r="CG40" s="461">
        <v>436</v>
      </c>
      <c r="CH40" s="461">
        <v>6</v>
      </c>
      <c r="CI40" s="1396">
        <v>245</v>
      </c>
      <c r="CJ40" s="461" t="s">
        <v>307</v>
      </c>
      <c r="CK40" s="460">
        <v>902</v>
      </c>
      <c r="CL40" s="515">
        <v>225.5</v>
      </c>
      <c r="CM40" s="461">
        <v>324</v>
      </c>
      <c r="CN40" s="515">
        <v>81</v>
      </c>
      <c r="CO40" s="516">
        <v>1264</v>
      </c>
      <c r="CP40" s="1399">
        <v>316</v>
      </c>
      <c r="CQ40" s="445"/>
      <c r="CR40" s="827">
        <v>733</v>
      </c>
      <c r="CS40" s="827">
        <v>4381</v>
      </c>
      <c r="CT40" s="827">
        <v>88</v>
      </c>
      <c r="CU40" s="827">
        <v>2381</v>
      </c>
      <c r="CV40" s="827">
        <v>13879</v>
      </c>
      <c r="CW40" s="827">
        <v>3842</v>
      </c>
      <c r="CX40" s="827">
        <v>4952</v>
      </c>
    </row>
    <row r="41" spans="1:102" ht="15.75" customHeight="1">
      <c r="A41" s="613" t="s">
        <v>174</v>
      </c>
      <c r="B41" s="215">
        <v>4508</v>
      </c>
      <c r="C41" s="219">
        <v>14.5</v>
      </c>
      <c r="D41" s="217">
        <v>5692</v>
      </c>
      <c r="E41" s="443"/>
      <c r="F41" s="449" t="s">
        <v>307</v>
      </c>
      <c r="G41" s="450" t="s">
        <v>307</v>
      </c>
      <c r="H41" s="450">
        <v>17</v>
      </c>
      <c r="I41" s="450">
        <v>1500</v>
      </c>
      <c r="J41" s="223">
        <v>9</v>
      </c>
      <c r="K41" s="223">
        <v>261</v>
      </c>
      <c r="L41" s="450" t="s">
        <v>721</v>
      </c>
      <c r="M41" s="450" t="s">
        <v>721</v>
      </c>
      <c r="N41" s="223">
        <v>57</v>
      </c>
      <c r="O41" s="228">
        <v>2995</v>
      </c>
      <c r="P41" s="216">
        <v>1033</v>
      </c>
      <c r="Q41" s="450">
        <v>3</v>
      </c>
      <c r="R41" s="1368">
        <v>116</v>
      </c>
      <c r="S41" s="450">
        <v>1</v>
      </c>
      <c r="T41" s="450">
        <v>7</v>
      </c>
      <c r="U41" s="1368">
        <v>818</v>
      </c>
      <c r="V41" s="450" t="s">
        <v>307</v>
      </c>
      <c r="W41" s="1368" t="s">
        <v>307</v>
      </c>
      <c r="X41" s="1372">
        <v>1</v>
      </c>
      <c r="Y41" s="444"/>
      <c r="Z41" s="220">
        <v>91206</v>
      </c>
      <c r="AA41" s="223">
        <v>19323</v>
      </c>
      <c r="AB41" s="223">
        <v>28417521600</v>
      </c>
      <c r="AC41" s="214">
        <v>98.02</v>
      </c>
      <c r="AD41" s="1372">
        <v>16</v>
      </c>
      <c r="AE41" s="445"/>
      <c r="AF41" s="215">
        <v>57538</v>
      </c>
      <c r="AG41" s="214">
        <v>15</v>
      </c>
      <c r="AH41" s="217">
        <v>40334</v>
      </c>
      <c r="AI41" s="214">
        <v>21.8</v>
      </c>
      <c r="AJ41" s="217">
        <v>441250</v>
      </c>
      <c r="AK41" s="1470">
        <v>93.12</v>
      </c>
      <c r="AL41" s="214">
        <v>42.3</v>
      </c>
      <c r="AM41" s="221">
        <v>31.1</v>
      </c>
      <c r="AN41" s="446"/>
      <c r="AO41" s="215">
        <v>2498</v>
      </c>
      <c r="AP41" s="225">
        <v>25.2</v>
      </c>
      <c r="AQ41" s="1590">
        <v>4590</v>
      </c>
      <c r="AR41" s="1590">
        <v>46.2</v>
      </c>
      <c r="AS41" s="217">
        <v>3488</v>
      </c>
      <c r="AT41" s="217">
        <v>38.200000000000003</v>
      </c>
      <c r="AU41" s="1590">
        <v>1288</v>
      </c>
      <c r="AV41" s="1590">
        <v>13</v>
      </c>
      <c r="AW41" s="429">
        <v>12</v>
      </c>
      <c r="AX41" s="1512">
        <v>909</v>
      </c>
      <c r="AY41" s="1590">
        <v>499</v>
      </c>
      <c r="AZ41" s="1590">
        <v>875</v>
      </c>
      <c r="BA41" s="2012">
        <v>499</v>
      </c>
      <c r="BB41" s="215">
        <v>36</v>
      </c>
      <c r="BC41" s="1590">
        <v>2099</v>
      </c>
      <c r="BD41" s="1590">
        <v>1349</v>
      </c>
      <c r="BE41" s="1590">
        <v>2050</v>
      </c>
      <c r="BF41" s="2102">
        <v>1423</v>
      </c>
      <c r="BG41" s="2107">
        <v>11</v>
      </c>
      <c r="BH41" s="2107">
        <v>460</v>
      </c>
      <c r="BI41" s="2107">
        <v>531</v>
      </c>
      <c r="BJ41" s="2107">
        <v>39</v>
      </c>
      <c r="BK41" s="1917">
        <v>348</v>
      </c>
      <c r="BL41" s="1917">
        <v>518</v>
      </c>
      <c r="BM41" s="2012">
        <v>46</v>
      </c>
      <c r="BN41" s="215">
        <v>13</v>
      </c>
      <c r="BO41" s="1917">
        <v>381</v>
      </c>
      <c r="BP41" s="1917">
        <v>1119</v>
      </c>
      <c r="BQ41" s="1917">
        <v>761</v>
      </c>
      <c r="BR41" s="1917">
        <v>302</v>
      </c>
      <c r="BS41" s="1917">
        <v>1095</v>
      </c>
      <c r="BT41" s="1917">
        <v>696</v>
      </c>
      <c r="BU41" s="1917">
        <v>43</v>
      </c>
      <c r="BV41" s="1917">
        <v>759</v>
      </c>
      <c r="BW41" s="1917">
        <v>744</v>
      </c>
      <c r="BX41" s="2107">
        <v>4</v>
      </c>
      <c r="BY41" s="2107">
        <v>12</v>
      </c>
      <c r="BZ41" s="2007">
        <v>15</v>
      </c>
      <c r="CA41" s="447"/>
      <c r="CB41" s="448">
        <v>15</v>
      </c>
      <c r="CC41" s="429">
        <v>1</v>
      </c>
      <c r="CD41" s="456">
        <v>4583</v>
      </c>
      <c r="CE41" s="429">
        <v>431</v>
      </c>
      <c r="CF41" s="1976">
        <v>1200.8</v>
      </c>
      <c r="CG41" s="217">
        <v>376</v>
      </c>
      <c r="CH41" s="217">
        <v>5</v>
      </c>
      <c r="CI41" s="1969">
        <v>210</v>
      </c>
      <c r="CJ41" s="429" t="s">
        <v>307</v>
      </c>
      <c r="CK41" s="215">
        <v>2459</v>
      </c>
      <c r="CL41" s="214">
        <v>645.4</v>
      </c>
      <c r="CM41" s="217">
        <v>708</v>
      </c>
      <c r="CN41" s="214">
        <v>185.8</v>
      </c>
      <c r="CO41" s="222">
        <v>1469</v>
      </c>
      <c r="CP41" s="1471">
        <v>385.6</v>
      </c>
      <c r="CQ41" s="445"/>
      <c r="CR41" s="1977">
        <v>480</v>
      </c>
      <c r="CS41" s="1977">
        <v>3442</v>
      </c>
      <c r="CT41" s="1977">
        <v>189</v>
      </c>
      <c r="CU41" s="1977">
        <v>2714</v>
      </c>
      <c r="CV41" s="1977">
        <v>12043</v>
      </c>
      <c r="CW41" s="1977">
        <v>3372</v>
      </c>
      <c r="CX41" s="1977">
        <v>3892</v>
      </c>
    </row>
    <row r="42" spans="1:102" ht="15.75" customHeight="1">
      <c r="A42" s="603" t="s">
        <v>175</v>
      </c>
      <c r="B42" s="460">
        <v>5661</v>
      </c>
      <c r="C42" s="517">
        <v>16.350000000000001</v>
      </c>
      <c r="D42" s="461">
        <v>4364</v>
      </c>
      <c r="E42" s="443"/>
      <c r="F42" s="510">
        <v>2</v>
      </c>
      <c r="G42" s="511">
        <v>79</v>
      </c>
      <c r="H42" s="511">
        <v>15</v>
      </c>
      <c r="I42" s="511">
        <v>1270</v>
      </c>
      <c r="J42" s="511">
        <v>9</v>
      </c>
      <c r="K42" s="511">
        <v>261</v>
      </c>
      <c r="L42" s="511" t="s">
        <v>307</v>
      </c>
      <c r="M42" s="511" t="s">
        <v>307</v>
      </c>
      <c r="N42" s="1423">
        <v>43</v>
      </c>
      <c r="O42" s="1336">
        <v>2215</v>
      </c>
      <c r="P42" s="445">
        <v>899</v>
      </c>
      <c r="Q42" s="511">
        <v>10</v>
      </c>
      <c r="R42" s="1423">
        <v>390</v>
      </c>
      <c r="S42" s="511">
        <v>5</v>
      </c>
      <c r="T42" s="511">
        <v>8</v>
      </c>
      <c r="U42" s="1423">
        <v>742</v>
      </c>
      <c r="V42" s="511" t="s">
        <v>307</v>
      </c>
      <c r="W42" s="511" t="s">
        <v>307</v>
      </c>
      <c r="X42" s="511" t="s">
        <v>307</v>
      </c>
      <c r="Y42" s="444"/>
      <c r="Z42" s="510">
        <v>101647</v>
      </c>
      <c r="AA42" s="511">
        <v>21153</v>
      </c>
      <c r="AB42" s="511">
        <v>29258465696</v>
      </c>
      <c r="AC42" s="512">
        <v>99</v>
      </c>
      <c r="AD42" s="1336">
        <v>12</v>
      </c>
      <c r="AE42" s="445"/>
      <c r="AF42" s="460">
        <v>58072</v>
      </c>
      <c r="AG42" s="515">
        <v>16.8</v>
      </c>
      <c r="AH42" s="461">
        <v>40042</v>
      </c>
      <c r="AI42" s="515">
        <v>24.2</v>
      </c>
      <c r="AJ42" s="461">
        <v>472689</v>
      </c>
      <c r="AK42" s="1507">
        <v>94.3</v>
      </c>
      <c r="AL42" s="515">
        <v>37.5</v>
      </c>
      <c r="AM42" s="833">
        <v>25.7</v>
      </c>
      <c r="AN42" s="446"/>
      <c r="AO42" s="855">
        <v>1442</v>
      </c>
      <c r="AP42" s="856">
        <v>19</v>
      </c>
      <c r="AQ42" s="1981">
        <v>4507</v>
      </c>
      <c r="AR42" s="1981">
        <v>59</v>
      </c>
      <c r="AS42" s="857">
        <v>3307</v>
      </c>
      <c r="AT42" s="857">
        <v>48</v>
      </c>
      <c r="AU42" s="1981">
        <v>983</v>
      </c>
      <c r="AV42" s="1981">
        <v>13</v>
      </c>
      <c r="AW42" s="857">
        <v>8</v>
      </c>
      <c r="AX42" s="1981">
        <v>569</v>
      </c>
      <c r="AY42" s="1981">
        <v>271</v>
      </c>
      <c r="AZ42" s="1981">
        <v>606</v>
      </c>
      <c r="BA42" s="2013">
        <v>301</v>
      </c>
      <c r="BB42" s="855">
        <v>14</v>
      </c>
      <c r="BC42" s="1981">
        <v>881</v>
      </c>
      <c r="BD42" s="1981">
        <v>509</v>
      </c>
      <c r="BE42" s="1981">
        <v>926</v>
      </c>
      <c r="BF42" s="2103">
        <v>489</v>
      </c>
      <c r="BG42" s="2111">
        <v>4</v>
      </c>
      <c r="BH42" s="2111">
        <v>249</v>
      </c>
      <c r="BI42" s="2111">
        <v>228</v>
      </c>
      <c r="BJ42" s="2111">
        <v>93</v>
      </c>
      <c r="BK42" s="2111">
        <v>166</v>
      </c>
      <c r="BL42" s="2111">
        <v>236</v>
      </c>
      <c r="BM42" s="2013">
        <v>102</v>
      </c>
      <c r="BN42" s="855">
        <v>30</v>
      </c>
      <c r="BO42" s="2111">
        <v>1125</v>
      </c>
      <c r="BP42" s="2111">
        <v>1968</v>
      </c>
      <c r="BQ42" s="2111">
        <v>1217</v>
      </c>
      <c r="BR42" s="2111">
        <v>980</v>
      </c>
      <c r="BS42" s="2111">
        <v>2132</v>
      </c>
      <c r="BT42" s="2111">
        <v>1316</v>
      </c>
      <c r="BU42" s="2111">
        <v>54</v>
      </c>
      <c r="BV42" s="2111">
        <v>917</v>
      </c>
      <c r="BW42" s="2111">
        <v>873</v>
      </c>
      <c r="BX42" s="1926" t="s">
        <v>307</v>
      </c>
      <c r="BY42" s="1926">
        <v>1</v>
      </c>
      <c r="BZ42" s="1939">
        <v>18</v>
      </c>
      <c r="CA42" s="447"/>
      <c r="CB42" s="460">
        <v>17</v>
      </c>
      <c r="CC42" s="461" t="s">
        <v>307</v>
      </c>
      <c r="CD42" s="837">
        <v>4289</v>
      </c>
      <c r="CE42" s="461" t="s">
        <v>307</v>
      </c>
      <c r="CF42" s="826">
        <v>1238.9000000000001</v>
      </c>
      <c r="CG42" s="461">
        <v>306</v>
      </c>
      <c r="CH42" s="461">
        <v>5</v>
      </c>
      <c r="CI42" s="1396">
        <v>184</v>
      </c>
      <c r="CJ42" s="1378">
        <v>1</v>
      </c>
      <c r="CK42" s="460">
        <v>1624</v>
      </c>
      <c r="CL42" s="515">
        <v>465.3</v>
      </c>
      <c r="CM42" s="461">
        <v>248</v>
      </c>
      <c r="CN42" s="515">
        <v>71.099999999999994</v>
      </c>
      <c r="CO42" s="516">
        <v>1316</v>
      </c>
      <c r="CP42" s="1399">
        <v>377.1</v>
      </c>
      <c r="CQ42" s="445"/>
      <c r="CR42" s="827">
        <v>342</v>
      </c>
      <c r="CS42" s="827">
        <v>3432</v>
      </c>
      <c r="CT42" s="827">
        <v>115</v>
      </c>
      <c r="CU42" s="827">
        <v>2285</v>
      </c>
      <c r="CV42" s="827">
        <v>12918</v>
      </c>
      <c r="CW42" s="827">
        <v>4063</v>
      </c>
      <c r="CX42" s="827">
        <v>4573</v>
      </c>
    </row>
    <row r="43" spans="1:102" ht="15.75" customHeight="1">
      <c r="A43" s="613" t="s">
        <v>176</v>
      </c>
      <c r="B43" s="448">
        <v>7585</v>
      </c>
      <c r="C43" s="428">
        <v>19.28</v>
      </c>
      <c r="D43" s="429">
        <v>6005</v>
      </c>
      <c r="E43" s="443"/>
      <c r="F43" s="449">
        <v>1</v>
      </c>
      <c r="G43" s="450">
        <v>70</v>
      </c>
      <c r="H43" s="450">
        <v>17</v>
      </c>
      <c r="I43" s="450">
        <v>1263</v>
      </c>
      <c r="J43" s="450">
        <v>9</v>
      </c>
      <c r="K43" s="450">
        <v>261</v>
      </c>
      <c r="L43" s="450">
        <v>1</v>
      </c>
      <c r="M43" s="450">
        <v>50</v>
      </c>
      <c r="N43" s="1368">
        <v>108</v>
      </c>
      <c r="O43" s="1372">
        <v>5147</v>
      </c>
      <c r="P43" s="451">
        <v>1440</v>
      </c>
      <c r="Q43" s="450">
        <v>7</v>
      </c>
      <c r="R43" s="1368">
        <v>252</v>
      </c>
      <c r="S43" s="450" t="s">
        <v>203</v>
      </c>
      <c r="T43" s="450">
        <v>9</v>
      </c>
      <c r="U43" s="1368">
        <v>973</v>
      </c>
      <c r="V43" s="450">
        <v>2</v>
      </c>
      <c r="W43" s="1368">
        <v>49</v>
      </c>
      <c r="X43" s="1372" t="s">
        <v>203</v>
      </c>
      <c r="Y43" s="444"/>
      <c r="Z43" s="449">
        <v>113894</v>
      </c>
      <c r="AA43" s="450">
        <v>22031</v>
      </c>
      <c r="AB43" s="450">
        <v>33215916487</v>
      </c>
      <c r="AC43" s="452">
        <v>98.9</v>
      </c>
      <c r="AD43" s="1372">
        <v>13</v>
      </c>
      <c r="AE43" s="445"/>
      <c r="AF43" s="448">
        <v>67804</v>
      </c>
      <c r="AG43" s="430">
        <v>17.25</v>
      </c>
      <c r="AH43" s="429">
        <v>46482</v>
      </c>
      <c r="AI43" s="430">
        <v>24.9</v>
      </c>
      <c r="AJ43" s="429">
        <v>458344</v>
      </c>
      <c r="AK43" s="1517">
        <v>95.62</v>
      </c>
      <c r="AL43" s="430">
        <v>35</v>
      </c>
      <c r="AM43" s="454">
        <v>19.8</v>
      </c>
      <c r="AN43" s="446"/>
      <c r="AO43" s="858">
        <v>2597</v>
      </c>
      <c r="AP43" s="812">
        <v>31</v>
      </c>
      <c r="AQ43" s="1982">
        <v>4700</v>
      </c>
      <c r="AR43" s="1590">
        <v>56</v>
      </c>
      <c r="AS43" s="859">
        <v>4108</v>
      </c>
      <c r="AT43" s="217">
        <v>55</v>
      </c>
      <c r="AU43" s="1982">
        <v>1142</v>
      </c>
      <c r="AV43" s="1590">
        <v>14</v>
      </c>
      <c r="AW43" s="859">
        <v>7</v>
      </c>
      <c r="AX43" s="1982">
        <v>465</v>
      </c>
      <c r="AY43" s="1982">
        <v>295</v>
      </c>
      <c r="AZ43" s="1982">
        <v>489</v>
      </c>
      <c r="BA43" s="2014">
        <v>326</v>
      </c>
      <c r="BB43" s="858">
        <v>41</v>
      </c>
      <c r="BC43" s="1982">
        <v>2911</v>
      </c>
      <c r="BD43" s="1982">
        <v>2294</v>
      </c>
      <c r="BE43" s="1982">
        <v>3030</v>
      </c>
      <c r="BF43" s="2104">
        <v>2351</v>
      </c>
      <c r="BG43" s="2107" t="s">
        <v>307</v>
      </c>
      <c r="BH43" s="2107" t="s">
        <v>307</v>
      </c>
      <c r="BI43" s="2107" t="s">
        <v>307</v>
      </c>
      <c r="BJ43" s="2107" t="s">
        <v>307</v>
      </c>
      <c r="BK43" s="2107" t="s">
        <v>307</v>
      </c>
      <c r="BL43" s="2107" t="s">
        <v>307</v>
      </c>
      <c r="BM43" s="2007" t="s">
        <v>307</v>
      </c>
      <c r="BN43" s="858">
        <v>15</v>
      </c>
      <c r="BO43" s="2118">
        <v>2090</v>
      </c>
      <c r="BP43" s="2118">
        <v>923</v>
      </c>
      <c r="BQ43" s="2118">
        <v>533</v>
      </c>
      <c r="BR43" s="2118">
        <v>1337</v>
      </c>
      <c r="BS43" s="2118">
        <v>889</v>
      </c>
      <c r="BT43" s="2118">
        <v>548</v>
      </c>
      <c r="BU43" s="2118">
        <v>14</v>
      </c>
      <c r="BV43" s="2118">
        <v>234</v>
      </c>
      <c r="BW43" s="2118">
        <v>236</v>
      </c>
      <c r="BX43" s="2107" t="s">
        <v>307</v>
      </c>
      <c r="BY43" s="2107" t="s">
        <v>203</v>
      </c>
      <c r="BZ43" s="2007">
        <v>13</v>
      </c>
      <c r="CA43" s="447"/>
      <c r="CB43" s="448">
        <v>24</v>
      </c>
      <c r="CC43" s="429">
        <v>1</v>
      </c>
      <c r="CD43" s="456">
        <v>5450</v>
      </c>
      <c r="CE43" s="429">
        <v>335</v>
      </c>
      <c r="CF43" s="457">
        <v>1383.8</v>
      </c>
      <c r="CG43" s="429">
        <v>293</v>
      </c>
      <c r="CH43" s="429">
        <v>3</v>
      </c>
      <c r="CI43" s="1512">
        <v>210</v>
      </c>
      <c r="CJ43" s="429" t="s">
        <v>307</v>
      </c>
      <c r="CK43" s="448">
        <v>1307</v>
      </c>
      <c r="CL43" s="430">
        <v>331.7</v>
      </c>
      <c r="CM43" s="429">
        <v>354</v>
      </c>
      <c r="CN43" s="430">
        <v>89.8</v>
      </c>
      <c r="CO43" s="458">
        <v>985</v>
      </c>
      <c r="CP43" s="1402">
        <v>250</v>
      </c>
      <c r="CQ43" s="445"/>
      <c r="CR43" s="459">
        <v>655</v>
      </c>
      <c r="CS43" s="459">
        <v>3499</v>
      </c>
      <c r="CT43" s="459">
        <v>140</v>
      </c>
      <c r="CU43" s="459">
        <v>1549</v>
      </c>
      <c r="CV43" s="459">
        <v>16747</v>
      </c>
      <c r="CW43" s="459">
        <v>4303</v>
      </c>
      <c r="CX43" s="459">
        <v>4768</v>
      </c>
    </row>
    <row r="44" spans="1:102" ht="15.75" customHeight="1">
      <c r="A44" s="603" t="s">
        <v>224</v>
      </c>
      <c r="B44" s="460">
        <v>7935</v>
      </c>
      <c r="C44" s="517">
        <v>30.5</v>
      </c>
      <c r="D44" s="461">
        <v>6224</v>
      </c>
      <c r="E44" s="443"/>
      <c r="F44" s="510">
        <v>1</v>
      </c>
      <c r="G44" s="511">
        <v>50</v>
      </c>
      <c r="H44" s="511">
        <v>15</v>
      </c>
      <c r="I44" s="511">
        <v>921</v>
      </c>
      <c r="J44" s="511">
        <v>8</v>
      </c>
      <c r="K44" s="511">
        <v>219</v>
      </c>
      <c r="L44" s="511">
        <v>2</v>
      </c>
      <c r="M44" s="511">
        <v>100</v>
      </c>
      <c r="N44" s="1423">
        <v>96</v>
      </c>
      <c r="O44" s="1336">
        <v>4020</v>
      </c>
      <c r="P44" s="445">
        <v>920</v>
      </c>
      <c r="Q44" s="511">
        <v>5</v>
      </c>
      <c r="R44" s="1423">
        <v>203</v>
      </c>
      <c r="S44" s="511">
        <v>2</v>
      </c>
      <c r="T44" s="511">
        <v>5</v>
      </c>
      <c r="U44" s="1423">
        <v>471</v>
      </c>
      <c r="V44" s="511">
        <v>2</v>
      </c>
      <c r="W44" s="1423">
        <v>100</v>
      </c>
      <c r="X44" s="1336" t="s">
        <v>307</v>
      </c>
      <c r="Y44" s="444"/>
      <c r="Z44" s="510">
        <v>73489</v>
      </c>
      <c r="AA44" s="511">
        <v>18791</v>
      </c>
      <c r="AB44" s="511">
        <v>27128171635</v>
      </c>
      <c r="AC44" s="512">
        <v>99.1</v>
      </c>
      <c r="AD44" s="1336">
        <v>16</v>
      </c>
      <c r="AE44" s="445"/>
      <c r="AF44" s="460">
        <v>49197</v>
      </c>
      <c r="AG44" s="515">
        <v>18.920000000000002</v>
      </c>
      <c r="AH44" s="461">
        <v>33194</v>
      </c>
      <c r="AI44" s="515">
        <v>25.88</v>
      </c>
      <c r="AJ44" s="461">
        <v>432261</v>
      </c>
      <c r="AK44" s="1507">
        <v>92.29</v>
      </c>
      <c r="AL44" s="515">
        <v>33.799999999999997</v>
      </c>
      <c r="AM44" s="833">
        <v>8.9</v>
      </c>
      <c r="AN44" s="446"/>
      <c r="AO44" s="460">
        <v>1373</v>
      </c>
      <c r="AP44" s="447">
        <v>22.9</v>
      </c>
      <c r="AQ44" s="1396">
        <v>3976</v>
      </c>
      <c r="AR44" s="1396">
        <v>66</v>
      </c>
      <c r="AS44" s="461">
        <v>2877</v>
      </c>
      <c r="AT44" s="461">
        <v>80</v>
      </c>
      <c r="AU44" s="1396">
        <v>360</v>
      </c>
      <c r="AV44" s="1396">
        <v>6</v>
      </c>
      <c r="AW44" s="461" t="s">
        <v>307</v>
      </c>
      <c r="AX44" s="1396" t="s">
        <v>307</v>
      </c>
      <c r="AY44" s="1396" t="s">
        <v>307</v>
      </c>
      <c r="AZ44" s="1396" t="s">
        <v>307</v>
      </c>
      <c r="BA44" s="1939" t="s">
        <v>307</v>
      </c>
      <c r="BB44" s="460">
        <v>13</v>
      </c>
      <c r="BC44" s="1396">
        <v>342</v>
      </c>
      <c r="BD44" s="1396">
        <v>528</v>
      </c>
      <c r="BE44" s="1396">
        <v>333</v>
      </c>
      <c r="BF44" s="2097">
        <v>498</v>
      </c>
      <c r="BG44" s="1926">
        <v>5</v>
      </c>
      <c r="BH44" s="1926">
        <v>300</v>
      </c>
      <c r="BI44" s="1926">
        <v>540</v>
      </c>
      <c r="BJ44" s="1926">
        <v>315</v>
      </c>
      <c r="BK44" s="1926">
        <v>208</v>
      </c>
      <c r="BL44" s="1926">
        <v>587</v>
      </c>
      <c r="BM44" s="1939">
        <v>303</v>
      </c>
      <c r="BN44" s="460">
        <v>45</v>
      </c>
      <c r="BO44" s="1926">
        <v>1527</v>
      </c>
      <c r="BP44" s="1926">
        <v>3046</v>
      </c>
      <c r="BQ44" s="1926">
        <v>1823</v>
      </c>
      <c r="BR44" s="2119">
        <v>1064</v>
      </c>
      <c r="BS44" s="1926">
        <v>2859</v>
      </c>
      <c r="BT44" s="1926">
        <v>1746</v>
      </c>
      <c r="BU44" s="1926">
        <v>6</v>
      </c>
      <c r="BV44" s="1926">
        <v>114</v>
      </c>
      <c r="BW44" s="1926">
        <v>96</v>
      </c>
      <c r="BX44" s="1926" t="s">
        <v>307</v>
      </c>
      <c r="BY44" s="1926" t="s">
        <v>203</v>
      </c>
      <c r="BZ44" s="1939">
        <v>18</v>
      </c>
      <c r="CA44" s="447"/>
      <c r="CB44" s="460">
        <v>11</v>
      </c>
      <c r="CC44" s="461">
        <v>1</v>
      </c>
      <c r="CD44" s="837">
        <v>2325</v>
      </c>
      <c r="CE44" s="461">
        <v>380</v>
      </c>
      <c r="CF44" s="826">
        <v>894</v>
      </c>
      <c r="CG44" s="461">
        <v>216</v>
      </c>
      <c r="CH44" s="461">
        <v>3</v>
      </c>
      <c r="CI44" s="1396">
        <v>138</v>
      </c>
      <c r="CJ44" s="461" t="s">
        <v>307</v>
      </c>
      <c r="CK44" s="460">
        <v>550</v>
      </c>
      <c r="CL44" s="515">
        <v>211.5</v>
      </c>
      <c r="CM44" s="461">
        <v>200</v>
      </c>
      <c r="CN44" s="515">
        <v>76.900000000000006</v>
      </c>
      <c r="CO44" s="516">
        <v>537</v>
      </c>
      <c r="CP44" s="1399">
        <v>206.5</v>
      </c>
      <c r="CQ44" s="445"/>
      <c r="CR44" s="827">
        <v>526</v>
      </c>
      <c r="CS44" s="827">
        <v>3223</v>
      </c>
      <c r="CT44" s="827">
        <v>145</v>
      </c>
      <c r="CU44" s="827">
        <v>1352</v>
      </c>
      <c r="CV44" s="827">
        <v>10060</v>
      </c>
      <c r="CW44" s="827">
        <v>3321</v>
      </c>
      <c r="CX44" s="827">
        <v>3722</v>
      </c>
    </row>
    <row r="45" spans="1:102" ht="15.75" customHeight="1">
      <c r="A45" s="613" t="s">
        <v>225</v>
      </c>
      <c r="B45" s="448">
        <v>7504</v>
      </c>
      <c r="C45" s="428">
        <v>33.35</v>
      </c>
      <c r="D45" s="429">
        <v>5969</v>
      </c>
      <c r="E45" s="443"/>
      <c r="F45" s="449" t="s">
        <v>307</v>
      </c>
      <c r="G45" s="450" t="s">
        <v>307</v>
      </c>
      <c r="H45" s="450">
        <v>14</v>
      </c>
      <c r="I45" s="450">
        <v>908</v>
      </c>
      <c r="J45" s="450">
        <v>6</v>
      </c>
      <c r="K45" s="450">
        <v>174</v>
      </c>
      <c r="L45" s="1607" t="s">
        <v>307</v>
      </c>
      <c r="M45" s="1607" t="s">
        <v>307</v>
      </c>
      <c r="N45" s="1368">
        <v>64</v>
      </c>
      <c r="O45" s="1372">
        <v>2720</v>
      </c>
      <c r="P45" s="451">
        <v>900</v>
      </c>
      <c r="Q45" s="450">
        <v>5</v>
      </c>
      <c r="R45" s="1368">
        <v>226</v>
      </c>
      <c r="S45" s="450">
        <v>4</v>
      </c>
      <c r="T45" s="450">
        <v>4</v>
      </c>
      <c r="U45" s="1368">
        <v>400</v>
      </c>
      <c r="V45" s="450">
        <v>1</v>
      </c>
      <c r="W45" s="1368">
        <v>18</v>
      </c>
      <c r="X45" s="450" t="s">
        <v>307</v>
      </c>
      <c r="Y45" s="444"/>
      <c r="Z45" s="449">
        <v>67659</v>
      </c>
      <c r="AA45" s="450">
        <v>13811</v>
      </c>
      <c r="AB45" s="450">
        <v>21178075005</v>
      </c>
      <c r="AC45" s="452">
        <v>99.9</v>
      </c>
      <c r="AD45" s="1372">
        <v>12</v>
      </c>
      <c r="AE45" s="445"/>
      <c r="AF45" s="448">
        <v>43838</v>
      </c>
      <c r="AG45" s="430">
        <v>19.5</v>
      </c>
      <c r="AH45" s="429">
        <v>30023</v>
      </c>
      <c r="AI45" s="430">
        <v>26.6</v>
      </c>
      <c r="AJ45" s="429">
        <v>443091</v>
      </c>
      <c r="AK45" s="1517">
        <v>91.18</v>
      </c>
      <c r="AL45" s="430">
        <v>34</v>
      </c>
      <c r="AM45" s="1402">
        <v>16.899999999999999</v>
      </c>
      <c r="AN45" s="446"/>
      <c r="AO45" s="448">
        <v>913</v>
      </c>
      <c r="AP45" s="812">
        <v>20.2</v>
      </c>
      <c r="AQ45" s="1512">
        <v>2639</v>
      </c>
      <c r="AR45" s="1512">
        <v>58.5</v>
      </c>
      <c r="AS45" s="429">
        <v>1840</v>
      </c>
      <c r="AT45" s="429">
        <v>44.3</v>
      </c>
      <c r="AU45" s="1512">
        <v>465</v>
      </c>
      <c r="AV45" s="1512">
        <v>10.3</v>
      </c>
      <c r="AW45" s="429">
        <v>4</v>
      </c>
      <c r="AX45" s="1512">
        <v>352</v>
      </c>
      <c r="AY45" s="1512">
        <v>188</v>
      </c>
      <c r="AZ45" s="1512">
        <v>320</v>
      </c>
      <c r="BA45" s="2007">
        <v>206</v>
      </c>
      <c r="BB45" s="448">
        <v>11</v>
      </c>
      <c r="BC45" s="1512">
        <v>642</v>
      </c>
      <c r="BD45" s="1512">
        <v>424</v>
      </c>
      <c r="BE45" s="1512">
        <v>601</v>
      </c>
      <c r="BF45" s="2096">
        <v>395</v>
      </c>
      <c r="BG45" s="2107">
        <v>2</v>
      </c>
      <c r="BH45" s="2107">
        <v>20</v>
      </c>
      <c r="BI45" s="2107">
        <v>119</v>
      </c>
      <c r="BJ45" s="2107">
        <v>71</v>
      </c>
      <c r="BK45" s="2107">
        <v>3</v>
      </c>
      <c r="BL45" s="2107">
        <v>123</v>
      </c>
      <c r="BM45" s="2007">
        <v>68</v>
      </c>
      <c r="BN45" s="448">
        <v>30</v>
      </c>
      <c r="BO45" s="2107">
        <v>1039</v>
      </c>
      <c r="BP45" s="2107">
        <v>1544</v>
      </c>
      <c r="BQ45" s="2107">
        <v>1139</v>
      </c>
      <c r="BR45" s="2107">
        <v>615</v>
      </c>
      <c r="BS45" s="2107">
        <v>1558</v>
      </c>
      <c r="BT45" s="2107">
        <v>1107</v>
      </c>
      <c r="BU45" s="2107">
        <v>2</v>
      </c>
      <c r="BV45" s="2107">
        <v>39</v>
      </c>
      <c r="BW45" s="2107">
        <v>27</v>
      </c>
      <c r="BX45" s="2107" t="s">
        <v>307</v>
      </c>
      <c r="BY45" s="2107">
        <v>1</v>
      </c>
      <c r="BZ45" s="2007">
        <v>12</v>
      </c>
      <c r="CA45" s="447"/>
      <c r="CB45" s="448">
        <v>14</v>
      </c>
      <c r="CC45" s="429" t="s">
        <v>307</v>
      </c>
      <c r="CD45" s="456">
        <v>1889</v>
      </c>
      <c r="CE45" s="429" t="s">
        <v>307</v>
      </c>
      <c r="CF45" s="457">
        <v>839</v>
      </c>
      <c r="CG45" s="429">
        <v>179</v>
      </c>
      <c r="CH45" s="429">
        <v>4</v>
      </c>
      <c r="CI45" s="1512">
        <v>116</v>
      </c>
      <c r="CJ45" s="1408">
        <v>1</v>
      </c>
      <c r="CK45" s="448">
        <v>401</v>
      </c>
      <c r="CL45" s="430">
        <v>175.9</v>
      </c>
      <c r="CM45" s="429">
        <v>177</v>
      </c>
      <c r="CN45" s="430">
        <v>77.599999999999994</v>
      </c>
      <c r="CO45" s="458">
        <v>466</v>
      </c>
      <c r="CP45" s="1402">
        <v>204.4</v>
      </c>
      <c r="CQ45" s="445"/>
      <c r="CR45" s="459">
        <v>401</v>
      </c>
      <c r="CS45" s="459">
        <v>2937</v>
      </c>
      <c r="CT45" s="459">
        <v>94</v>
      </c>
      <c r="CU45" s="459">
        <v>1060</v>
      </c>
      <c r="CV45" s="459">
        <v>9365</v>
      </c>
      <c r="CW45" s="459">
        <v>3120</v>
      </c>
      <c r="CX45" s="459">
        <v>2904</v>
      </c>
    </row>
    <row r="46" spans="1:102" ht="15.75" customHeight="1">
      <c r="A46" s="603" t="s">
        <v>179</v>
      </c>
      <c r="B46" s="460">
        <v>16149</v>
      </c>
      <c r="C46" s="517">
        <v>33.306933633629917</v>
      </c>
      <c r="D46" s="461">
        <v>13126</v>
      </c>
      <c r="E46" s="443"/>
      <c r="F46" s="510">
        <v>1</v>
      </c>
      <c r="G46" s="511">
        <v>150</v>
      </c>
      <c r="H46" s="511">
        <v>26</v>
      </c>
      <c r="I46" s="511">
        <v>1856</v>
      </c>
      <c r="J46" s="511">
        <v>6</v>
      </c>
      <c r="K46" s="511">
        <v>163</v>
      </c>
      <c r="L46" s="511" t="s">
        <v>307</v>
      </c>
      <c r="M46" s="511" t="s">
        <v>307</v>
      </c>
      <c r="N46" s="1423">
        <v>114</v>
      </c>
      <c r="O46" s="1336">
        <v>4328</v>
      </c>
      <c r="P46" s="445">
        <v>2219</v>
      </c>
      <c r="Q46" s="511">
        <v>8</v>
      </c>
      <c r="R46" s="1423">
        <v>366</v>
      </c>
      <c r="S46" s="511">
        <v>6</v>
      </c>
      <c r="T46" s="511">
        <v>12</v>
      </c>
      <c r="U46" s="1423">
        <v>1161</v>
      </c>
      <c r="V46" s="511">
        <v>1</v>
      </c>
      <c r="W46" s="1423">
        <v>58</v>
      </c>
      <c r="X46" s="511" t="s">
        <v>307</v>
      </c>
      <c r="Y46" s="444"/>
      <c r="Z46" s="510">
        <v>133746</v>
      </c>
      <c r="AA46" s="511">
        <v>34408</v>
      </c>
      <c r="AB46" s="511">
        <v>48425534918</v>
      </c>
      <c r="AC46" s="1483">
        <v>97.41</v>
      </c>
      <c r="AD46" s="1336">
        <v>22</v>
      </c>
      <c r="AE46" s="445"/>
      <c r="AF46" s="460">
        <v>90813</v>
      </c>
      <c r="AG46" s="515">
        <v>19</v>
      </c>
      <c r="AH46" s="461">
        <v>63268</v>
      </c>
      <c r="AI46" s="515">
        <v>25.4</v>
      </c>
      <c r="AJ46" s="461">
        <v>458205</v>
      </c>
      <c r="AK46" s="1507">
        <v>93.71</v>
      </c>
      <c r="AL46" s="515">
        <v>28</v>
      </c>
      <c r="AM46" s="515">
        <v>15</v>
      </c>
      <c r="AN46" s="446"/>
      <c r="AO46" s="460">
        <v>2665</v>
      </c>
      <c r="AP46" s="447">
        <v>28</v>
      </c>
      <c r="AQ46" s="1396">
        <v>5373</v>
      </c>
      <c r="AR46" s="1396">
        <v>56.7</v>
      </c>
      <c r="AS46" s="461">
        <v>3438</v>
      </c>
      <c r="AT46" s="461">
        <v>38.6</v>
      </c>
      <c r="AU46" s="1396">
        <v>887</v>
      </c>
      <c r="AV46" s="1396">
        <v>9.3000000000000007</v>
      </c>
      <c r="AW46" s="461">
        <v>7</v>
      </c>
      <c r="AX46" s="1396">
        <v>459</v>
      </c>
      <c r="AY46" s="1396">
        <v>181</v>
      </c>
      <c r="AZ46" s="1396">
        <v>443</v>
      </c>
      <c r="BA46" s="1939">
        <v>165</v>
      </c>
      <c r="BB46" s="460">
        <v>25</v>
      </c>
      <c r="BC46" s="1396">
        <v>1192</v>
      </c>
      <c r="BD46" s="1396">
        <v>806</v>
      </c>
      <c r="BE46" s="1396">
        <v>1165</v>
      </c>
      <c r="BF46" s="2097">
        <v>824</v>
      </c>
      <c r="BG46" s="1926">
        <v>6</v>
      </c>
      <c r="BH46" s="1926">
        <v>590</v>
      </c>
      <c r="BI46" s="1926">
        <v>362</v>
      </c>
      <c r="BJ46" s="1926">
        <v>155</v>
      </c>
      <c r="BK46" s="1926">
        <v>237</v>
      </c>
      <c r="BL46" s="1926">
        <v>368</v>
      </c>
      <c r="BM46" s="1939">
        <v>155</v>
      </c>
      <c r="BN46" s="460">
        <v>49</v>
      </c>
      <c r="BO46" s="1926">
        <v>3029</v>
      </c>
      <c r="BP46" s="1926">
        <v>3255</v>
      </c>
      <c r="BQ46" s="1926">
        <v>1772</v>
      </c>
      <c r="BR46" s="1926">
        <v>1996</v>
      </c>
      <c r="BS46" s="1926">
        <v>3317</v>
      </c>
      <c r="BT46" s="1926">
        <v>1853</v>
      </c>
      <c r="BU46" s="1926">
        <v>22</v>
      </c>
      <c r="BV46" s="1926">
        <v>418</v>
      </c>
      <c r="BW46" s="1926">
        <v>413</v>
      </c>
      <c r="BX46" s="1926">
        <v>5</v>
      </c>
      <c r="BY46" s="1926">
        <v>2</v>
      </c>
      <c r="BZ46" s="1939">
        <v>25</v>
      </c>
      <c r="CA46" s="447"/>
      <c r="CB46" s="460">
        <v>21</v>
      </c>
      <c r="CC46" s="461" t="s">
        <v>307</v>
      </c>
      <c r="CD46" s="837">
        <v>4238</v>
      </c>
      <c r="CE46" s="461">
        <v>9</v>
      </c>
      <c r="CF46" s="826">
        <v>884.5</v>
      </c>
      <c r="CG46" s="461">
        <v>406</v>
      </c>
      <c r="CH46" s="461">
        <v>6</v>
      </c>
      <c r="CI46" s="1396">
        <v>281</v>
      </c>
      <c r="CJ46" s="461" t="s">
        <v>307</v>
      </c>
      <c r="CK46" s="460">
        <v>631</v>
      </c>
      <c r="CL46" s="515">
        <v>131.69999999999999</v>
      </c>
      <c r="CM46" s="461">
        <v>337</v>
      </c>
      <c r="CN46" s="515">
        <v>70.099999999999994</v>
      </c>
      <c r="CO46" s="516">
        <v>661</v>
      </c>
      <c r="CP46" s="1399">
        <v>137.9</v>
      </c>
      <c r="CQ46" s="445"/>
      <c r="CR46" s="827">
        <v>1113</v>
      </c>
      <c r="CS46" s="827">
        <v>6456</v>
      </c>
      <c r="CT46" s="827">
        <v>256</v>
      </c>
      <c r="CU46" s="827">
        <v>2076</v>
      </c>
      <c r="CV46" s="827">
        <v>17887</v>
      </c>
      <c r="CW46" s="827">
        <v>5170</v>
      </c>
      <c r="CX46" s="827">
        <v>6157</v>
      </c>
    </row>
    <row r="47" spans="1:102" ht="15.75" customHeight="1">
      <c r="A47" s="613" t="s">
        <v>180</v>
      </c>
      <c r="B47" s="448">
        <v>8226</v>
      </c>
      <c r="C47" s="428">
        <v>15.81</v>
      </c>
      <c r="D47" s="429">
        <v>6774</v>
      </c>
      <c r="E47" s="443"/>
      <c r="F47" s="449">
        <v>3</v>
      </c>
      <c r="G47" s="450">
        <v>250</v>
      </c>
      <c r="H47" s="450">
        <v>35</v>
      </c>
      <c r="I47" s="450">
        <v>2316</v>
      </c>
      <c r="J47" s="450">
        <v>15</v>
      </c>
      <c r="K47" s="450">
        <v>380</v>
      </c>
      <c r="L47" s="450" t="s">
        <v>307</v>
      </c>
      <c r="M47" s="450" t="s">
        <v>307</v>
      </c>
      <c r="N47" s="1038">
        <v>120</v>
      </c>
      <c r="O47" s="1045">
        <v>4383</v>
      </c>
      <c r="P47" s="451">
        <v>1614</v>
      </c>
      <c r="Q47" s="450">
        <v>8</v>
      </c>
      <c r="R47" s="1038">
        <v>266</v>
      </c>
      <c r="S47" s="450">
        <v>3</v>
      </c>
      <c r="T47" s="450">
        <v>11</v>
      </c>
      <c r="U47" s="1038">
        <v>968</v>
      </c>
      <c r="V47" s="450">
        <v>4</v>
      </c>
      <c r="W47" s="1038">
        <v>216</v>
      </c>
      <c r="X47" s="450" t="s">
        <v>307</v>
      </c>
      <c r="Y47" s="444"/>
      <c r="Z47" s="449">
        <v>144131</v>
      </c>
      <c r="AA47" s="450">
        <v>33690</v>
      </c>
      <c r="AB47" s="450">
        <v>42859728938</v>
      </c>
      <c r="AC47" s="452">
        <v>98.3</v>
      </c>
      <c r="AD47" s="1045">
        <v>24</v>
      </c>
      <c r="AE47" s="445"/>
      <c r="AF47" s="448">
        <v>93973</v>
      </c>
      <c r="AG47" s="430">
        <v>18.100000000000001</v>
      </c>
      <c r="AH47" s="429">
        <v>62873</v>
      </c>
      <c r="AI47" s="430">
        <v>27.3</v>
      </c>
      <c r="AJ47" s="429">
        <v>428308</v>
      </c>
      <c r="AK47" s="984">
        <v>94.4</v>
      </c>
      <c r="AL47" s="691">
        <v>32.299999999999997</v>
      </c>
      <c r="AM47" s="454">
        <v>13.7</v>
      </c>
      <c r="AN47" s="446"/>
      <c r="AO47" s="448">
        <v>3320</v>
      </c>
      <c r="AP47" s="812">
        <v>27.4</v>
      </c>
      <c r="AQ47" s="1001">
        <v>8097</v>
      </c>
      <c r="AR47" s="1001">
        <v>66.900000000000006</v>
      </c>
      <c r="AS47" s="429">
        <v>4172</v>
      </c>
      <c r="AT47" s="429">
        <v>38.6</v>
      </c>
      <c r="AU47" s="1001">
        <v>693</v>
      </c>
      <c r="AV47" s="1001">
        <v>5.72</v>
      </c>
      <c r="AW47" s="429">
        <v>17</v>
      </c>
      <c r="AX47" s="1001">
        <v>1325</v>
      </c>
      <c r="AY47" s="1001">
        <v>705</v>
      </c>
      <c r="AZ47" s="1001">
        <v>1029</v>
      </c>
      <c r="BA47" s="2007">
        <v>445</v>
      </c>
      <c r="BB47" s="448">
        <v>12</v>
      </c>
      <c r="BC47" s="1001">
        <v>786</v>
      </c>
      <c r="BD47" s="1001">
        <v>619</v>
      </c>
      <c r="BE47" s="1001">
        <v>798</v>
      </c>
      <c r="BF47" s="2096">
        <v>446</v>
      </c>
      <c r="BG47" s="2107">
        <v>12</v>
      </c>
      <c r="BH47" s="2107">
        <v>316</v>
      </c>
      <c r="BI47" s="2107">
        <v>783</v>
      </c>
      <c r="BJ47" s="2107">
        <v>356</v>
      </c>
      <c r="BK47" s="2107">
        <v>149</v>
      </c>
      <c r="BL47" s="2107">
        <v>609</v>
      </c>
      <c r="BM47" s="2007">
        <v>235</v>
      </c>
      <c r="BN47" s="448">
        <v>75</v>
      </c>
      <c r="BO47" s="2107">
        <v>2499</v>
      </c>
      <c r="BP47" s="2107">
        <v>5383</v>
      </c>
      <c r="BQ47" s="2107">
        <v>3150</v>
      </c>
      <c r="BR47" s="2107">
        <v>2146</v>
      </c>
      <c r="BS47" s="2107">
        <v>5325</v>
      </c>
      <c r="BT47" s="2107">
        <v>2601</v>
      </c>
      <c r="BU47" s="2107" t="s">
        <v>307</v>
      </c>
      <c r="BV47" s="2107" t="s">
        <v>307</v>
      </c>
      <c r="BW47" s="2107" t="s">
        <v>307</v>
      </c>
      <c r="BX47" s="2107">
        <v>18</v>
      </c>
      <c r="BY47" s="2107">
        <v>11</v>
      </c>
      <c r="BZ47" s="2007">
        <v>25</v>
      </c>
      <c r="CA47" s="447"/>
      <c r="CB47" s="448">
        <v>34</v>
      </c>
      <c r="CC47" s="429" t="s">
        <v>307</v>
      </c>
      <c r="CD47" s="456">
        <v>6308</v>
      </c>
      <c r="CE47" s="429" t="s">
        <v>307</v>
      </c>
      <c r="CF47" s="457">
        <v>1203.4000000000001</v>
      </c>
      <c r="CG47" s="429">
        <v>427</v>
      </c>
      <c r="CH47" s="429">
        <v>10</v>
      </c>
      <c r="CI47" s="1001">
        <v>285</v>
      </c>
      <c r="CJ47" s="429" t="s">
        <v>307</v>
      </c>
      <c r="CK47" s="448">
        <v>1409</v>
      </c>
      <c r="CL47" s="430">
        <v>268.8</v>
      </c>
      <c r="CM47" s="429">
        <v>404</v>
      </c>
      <c r="CN47" s="430">
        <v>77</v>
      </c>
      <c r="CO47" s="458">
        <v>1334</v>
      </c>
      <c r="CP47" s="995">
        <v>254.5</v>
      </c>
      <c r="CQ47" s="445"/>
      <c r="CR47" s="459">
        <v>535</v>
      </c>
      <c r="CS47" s="459">
        <v>4175</v>
      </c>
      <c r="CT47" s="459">
        <v>170</v>
      </c>
      <c r="CU47" s="459">
        <v>1885</v>
      </c>
      <c r="CV47" s="459">
        <v>18793</v>
      </c>
      <c r="CW47" s="459">
        <v>6395</v>
      </c>
      <c r="CX47" s="459">
        <v>4711</v>
      </c>
    </row>
    <row r="48" spans="1:102" ht="15.75" customHeight="1">
      <c r="A48" s="603" t="s">
        <v>181</v>
      </c>
      <c r="B48" s="460">
        <v>16725</v>
      </c>
      <c r="C48" s="517">
        <v>36.799999999999997</v>
      </c>
      <c r="D48" s="461">
        <v>13491</v>
      </c>
      <c r="E48" s="443"/>
      <c r="F48" s="510">
        <v>1</v>
      </c>
      <c r="G48" s="511">
        <v>30</v>
      </c>
      <c r="H48" s="511">
        <v>23</v>
      </c>
      <c r="I48" s="511">
        <v>1847</v>
      </c>
      <c r="J48" s="511">
        <v>4</v>
      </c>
      <c r="K48" s="511">
        <v>93</v>
      </c>
      <c r="L48" s="511" t="s">
        <v>307</v>
      </c>
      <c r="M48" s="511" t="s">
        <v>307</v>
      </c>
      <c r="N48" s="962">
        <v>107</v>
      </c>
      <c r="O48" s="963">
        <v>4279</v>
      </c>
      <c r="P48" s="445">
        <v>1813</v>
      </c>
      <c r="Q48" s="511">
        <v>5</v>
      </c>
      <c r="R48" s="962">
        <v>75</v>
      </c>
      <c r="S48" s="511">
        <v>5</v>
      </c>
      <c r="T48" s="511">
        <v>14</v>
      </c>
      <c r="U48" s="962">
        <v>1154</v>
      </c>
      <c r="V48" s="511">
        <v>1</v>
      </c>
      <c r="W48" s="962">
        <v>48</v>
      </c>
      <c r="X48" s="963" t="s">
        <v>307</v>
      </c>
      <c r="Y48" s="444"/>
      <c r="Z48" s="510">
        <v>125307</v>
      </c>
      <c r="AA48" s="511">
        <v>30799</v>
      </c>
      <c r="AB48" s="511">
        <v>44983231076</v>
      </c>
      <c r="AC48" s="512">
        <v>96.7</v>
      </c>
      <c r="AD48" s="963">
        <v>12</v>
      </c>
      <c r="AE48" s="445"/>
      <c r="AF48" s="460">
        <v>81702</v>
      </c>
      <c r="AG48" s="515">
        <v>17.868632678457779</v>
      </c>
      <c r="AH48" s="461">
        <v>58055</v>
      </c>
      <c r="AI48" s="515">
        <v>23.905604671176977</v>
      </c>
      <c r="AJ48" s="461">
        <v>442014</v>
      </c>
      <c r="AK48" s="991">
        <v>94.2</v>
      </c>
      <c r="AL48" s="515">
        <v>30.8</v>
      </c>
      <c r="AM48" s="833">
        <v>39.1</v>
      </c>
      <c r="AN48" s="446"/>
      <c r="AO48" s="460">
        <v>2767</v>
      </c>
      <c r="AP48" s="447">
        <v>28.074269480519501</v>
      </c>
      <c r="AQ48" s="1003">
        <v>5417</v>
      </c>
      <c r="AR48" s="1003">
        <v>54.961444805194802</v>
      </c>
      <c r="AS48" s="461">
        <v>4920</v>
      </c>
      <c r="AT48" s="461">
        <v>50.1529051987768</v>
      </c>
      <c r="AU48" s="1003">
        <v>1685</v>
      </c>
      <c r="AV48" s="1003">
        <v>17.096185064935099</v>
      </c>
      <c r="AW48" s="461">
        <v>15</v>
      </c>
      <c r="AX48" s="1003">
        <v>732</v>
      </c>
      <c r="AY48" s="1003">
        <v>553</v>
      </c>
      <c r="AZ48" s="1003">
        <v>732</v>
      </c>
      <c r="BA48" s="1939">
        <v>494</v>
      </c>
      <c r="BB48" s="460">
        <v>68</v>
      </c>
      <c r="BC48" s="1003">
        <v>3017</v>
      </c>
      <c r="BD48" s="1003">
        <v>2573</v>
      </c>
      <c r="BE48" s="461">
        <v>3148</v>
      </c>
      <c r="BF48" s="2097">
        <v>2509</v>
      </c>
      <c r="BG48" s="2112" t="s">
        <v>307</v>
      </c>
      <c r="BH48" s="2112" t="s">
        <v>307</v>
      </c>
      <c r="BI48" s="2112" t="s">
        <v>307</v>
      </c>
      <c r="BJ48" s="2112" t="s">
        <v>307</v>
      </c>
      <c r="BK48" s="2112" t="s">
        <v>307</v>
      </c>
      <c r="BL48" s="2112" t="s">
        <v>307</v>
      </c>
      <c r="BM48" s="1939" t="s">
        <v>307</v>
      </c>
      <c r="BN48" s="460">
        <v>24</v>
      </c>
      <c r="BO48" s="1926">
        <v>3231</v>
      </c>
      <c r="BP48" s="1926">
        <v>973</v>
      </c>
      <c r="BQ48" s="1926">
        <v>692</v>
      </c>
      <c r="BR48" s="1926">
        <v>2767</v>
      </c>
      <c r="BS48" s="1926">
        <v>1082</v>
      </c>
      <c r="BT48" s="1926">
        <v>707</v>
      </c>
      <c r="BU48" s="1926">
        <v>46</v>
      </c>
      <c r="BV48" s="1926">
        <v>719</v>
      </c>
      <c r="BW48" s="1926">
        <v>680</v>
      </c>
      <c r="BX48" s="1926">
        <v>11</v>
      </c>
      <c r="BY48" s="1926" t="s">
        <v>203</v>
      </c>
      <c r="BZ48" s="1939">
        <v>11</v>
      </c>
      <c r="CA48" s="447"/>
      <c r="CB48" s="460">
        <v>23</v>
      </c>
      <c r="CC48" s="461" t="s">
        <v>307</v>
      </c>
      <c r="CD48" s="837">
        <v>4062</v>
      </c>
      <c r="CE48" s="461" t="s">
        <v>307</v>
      </c>
      <c r="CF48" s="826">
        <v>888.3795493365584</v>
      </c>
      <c r="CG48" s="461">
        <v>506</v>
      </c>
      <c r="CH48" s="461" t="s">
        <v>307</v>
      </c>
      <c r="CI48" s="1003">
        <v>242</v>
      </c>
      <c r="CJ48" s="1015" t="s">
        <v>307</v>
      </c>
      <c r="CK48" s="460">
        <v>1332</v>
      </c>
      <c r="CL48" s="515">
        <v>291.31500731568093</v>
      </c>
      <c r="CM48" s="461">
        <v>378</v>
      </c>
      <c r="CN48" s="515">
        <v>82.670475049044583</v>
      </c>
      <c r="CO48" s="516">
        <v>1384</v>
      </c>
      <c r="CP48" s="997">
        <v>302.68766525893574</v>
      </c>
      <c r="CQ48" s="445"/>
      <c r="CR48" s="827">
        <v>972</v>
      </c>
      <c r="CS48" s="827">
        <v>5140</v>
      </c>
      <c r="CT48" s="827">
        <v>208</v>
      </c>
      <c r="CU48" s="827">
        <v>2961</v>
      </c>
      <c r="CV48" s="827">
        <v>21375</v>
      </c>
      <c r="CW48" s="827">
        <v>6421</v>
      </c>
      <c r="CX48" s="827">
        <v>6183</v>
      </c>
    </row>
    <row r="49" spans="1:102" ht="15.75" customHeight="1">
      <c r="A49" s="613" t="s">
        <v>226</v>
      </c>
      <c r="B49" s="448">
        <v>5084</v>
      </c>
      <c r="C49" s="428">
        <v>16.600000000000001</v>
      </c>
      <c r="D49" s="429">
        <v>3884</v>
      </c>
      <c r="E49" s="443"/>
      <c r="F49" s="449">
        <v>2</v>
      </c>
      <c r="G49" s="450">
        <v>170</v>
      </c>
      <c r="H49" s="450">
        <v>16</v>
      </c>
      <c r="I49" s="450">
        <v>1155</v>
      </c>
      <c r="J49" s="450">
        <v>3</v>
      </c>
      <c r="K49" s="450">
        <v>87</v>
      </c>
      <c r="L49" s="1607" t="s">
        <v>307</v>
      </c>
      <c r="M49" s="1607" t="s">
        <v>307</v>
      </c>
      <c r="N49" s="1368">
        <v>32</v>
      </c>
      <c r="O49" s="1372">
        <v>1329</v>
      </c>
      <c r="P49" s="451">
        <v>788</v>
      </c>
      <c r="Q49" s="450">
        <v>3</v>
      </c>
      <c r="R49" s="1368">
        <v>218</v>
      </c>
      <c r="S49" s="450" t="s">
        <v>307</v>
      </c>
      <c r="T49" s="450">
        <v>6</v>
      </c>
      <c r="U49" s="1368">
        <v>596</v>
      </c>
      <c r="V49" s="450" t="s">
        <v>307</v>
      </c>
      <c r="W49" s="450" t="s">
        <v>307</v>
      </c>
      <c r="X49" s="450" t="s">
        <v>307</v>
      </c>
      <c r="Y49" s="444"/>
      <c r="Z49" s="449">
        <v>80367</v>
      </c>
      <c r="AA49" s="450">
        <v>16637</v>
      </c>
      <c r="AB49" s="450">
        <v>22832514840</v>
      </c>
      <c r="AC49" s="452">
        <v>98.83</v>
      </c>
      <c r="AD49" s="1372">
        <v>6</v>
      </c>
      <c r="AE49" s="445"/>
      <c r="AF49" s="448">
        <v>50846</v>
      </c>
      <c r="AG49" s="430">
        <f>AF49/306091*100</f>
        <v>16.611399877814115</v>
      </c>
      <c r="AH49" s="429">
        <v>34452</v>
      </c>
      <c r="AI49" s="430">
        <f>AH49/137877*100</f>
        <v>24.987488848756499</v>
      </c>
      <c r="AJ49" s="429">
        <f>(23185015786+509590)/AF49</f>
        <v>455995.07092003303</v>
      </c>
      <c r="AK49" s="1517">
        <v>95.7</v>
      </c>
      <c r="AL49" s="430">
        <v>24</v>
      </c>
      <c r="AM49" s="454">
        <v>24.7</v>
      </c>
      <c r="AN49" s="446"/>
      <c r="AO49" s="448">
        <v>2423</v>
      </c>
      <c r="AP49" s="812">
        <v>28</v>
      </c>
      <c r="AQ49" s="1512">
        <v>5976</v>
      </c>
      <c r="AR49" s="1512">
        <v>68</v>
      </c>
      <c r="AS49" s="429">
        <v>4494</v>
      </c>
      <c r="AT49" s="429">
        <v>53</v>
      </c>
      <c r="AU49" s="1512">
        <v>320</v>
      </c>
      <c r="AV49" s="1512">
        <v>3</v>
      </c>
      <c r="AW49" s="429">
        <v>10</v>
      </c>
      <c r="AX49" s="1512">
        <v>634</v>
      </c>
      <c r="AY49" s="1512">
        <v>322</v>
      </c>
      <c r="AZ49" s="1512">
        <v>633</v>
      </c>
      <c r="BA49" s="2007">
        <v>313</v>
      </c>
      <c r="BB49" s="448">
        <v>39</v>
      </c>
      <c r="BC49" s="1512">
        <v>1960</v>
      </c>
      <c r="BD49" s="1512">
        <v>1309</v>
      </c>
      <c r="BE49" s="1512">
        <v>1988</v>
      </c>
      <c r="BF49" s="2096">
        <v>1306</v>
      </c>
      <c r="BG49" s="2107">
        <v>28</v>
      </c>
      <c r="BH49" s="2107">
        <v>2985</v>
      </c>
      <c r="BI49" s="2107">
        <v>1180</v>
      </c>
      <c r="BJ49" s="2107">
        <v>35</v>
      </c>
      <c r="BK49" s="2107">
        <v>1815</v>
      </c>
      <c r="BL49" s="2107">
        <v>798</v>
      </c>
      <c r="BM49" s="2007">
        <v>30</v>
      </c>
      <c r="BN49" s="448">
        <v>46</v>
      </c>
      <c r="BO49" s="2107">
        <v>503</v>
      </c>
      <c r="BP49" s="2107">
        <v>2242</v>
      </c>
      <c r="BQ49" s="2107">
        <v>1541</v>
      </c>
      <c r="BR49" s="2107">
        <v>413</v>
      </c>
      <c r="BS49" s="2107">
        <v>2273</v>
      </c>
      <c r="BT49" s="2107">
        <v>1521</v>
      </c>
      <c r="BU49" s="2107">
        <v>29</v>
      </c>
      <c r="BV49" s="2107">
        <v>525</v>
      </c>
      <c r="BW49" s="2107">
        <v>473</v>
      </c>
      <c r="BX49" s="2107">
        <v>50</v>
      </c>
      <c r="BY49" s="2107" t="s">
        <v>203</v>
      </c>
      <c r="BZ49" s="2007">
        <v>5</v>
      </c>
      <c r="CA49" s="447"/>
      <c r="CB49" s="448">
        <v>21</v>
      </c>
      <c r="CC49" s="429">
        <v>1</v>
      </c>
      <c r="CD49" s="456">
        <v>3657</v>
      </c>
      <c r="CE49" s="429">
        <v>329</v>
      </c>
      <c r="CF49" s="457">
        <v>1191.9000000000001</v>
      </c>
      <c r="CG49" s="429">
        <v>256</v>
      </c>
      <c r="CH49" s="429">
        <v>4</v>
      </c>
      <c r="CI49" s="1512">
        <v>157</v>
      </c>
      <c r="CJ49" s="1408">
        <v>1</v>
      </c>
      <c r="CK49" s="448">
        <v>830</v>
      </c>
      <c r="CL49" s="430">
        <v>270.51603377865268</v>
      </c>
      <c r="CM49" s="429">
        <v>234</v>
      </c>
      <c r="CN49" s="430">
        <v>76.265966149644257</v>
      </c>
      <c r="CO49" s="458">
        <v>856</v>
      </c>
      <c r="CP49" s="1402">
        <v>278.99003001750208</v>
      </c>
      <c r="CQ49" s="445"/>
      <c r="CR49" s="459">
        <v>387</v>
      </c>
      <c r="CS49" s="459">
        <v>3333</v>
      </c>
      <c r="CT49" s="459">
        <v>133</v>
      </c>
      <c r="CU49" s="459">
        <v>2064</v>
      </c>
      <c r="CV49" s="459">
        <v>10669</v>
      </c>
      <c r="CW49" s="459">
        <v>3710</v>
      </c>
      <c r="CX49" s="459">
        <v>3406</v>
      </c>
    </row>
    <row r="50" spans="1:102" ht="15.75" customHeight="1">
      <c r="A50" s="603" t="s">
        <v>183</v>
      </c>
      <c r="B50" s="460">
        <v>7769</v>
      </c>
      <c r="C50" s="517">
        <v>16.100000000000001</v>
      </c>
      <c r="D50" s="461">
        <v>6120</v>
      </c>
      <c r="E50" s="443"/>
      <c r="F50" s="510">
        <v>1</v>
      </c>
      <c r="G50" s="511">
        <v>50</v>
      </c>
      <c r="H50" s="511">
        <v>20</v>
      </c>
      <c r="I50" s="511">
        <v>1828</v>
      </c>
      <c r="J50" s="511">
        <v>3</v>
      </c>
      <c r="K50" s="511">
        <v>78</v>
      </c>
      <c r="L50" s="511" t="s">
        <v>307</v>
      </c>
      <c r="M50" s="511" t="s">
        <v>307</v>
      </c>
      <c r="N50" s="1423">
        <v>71</v>
      </c>
      <c r="O50" s="1336">
        <v>4008</v>
      </c>
      <c r="P50" s="445">
        <v>1389</v>
      </c>
      <c r="Q50" s="511">
        <v>7</v>
      </c>
      <c r="R50" s="1423">
        <v>222</v>
      </c>
      <c r="S50" s="511">
        <v>1</v>
      </c>
      <c r="T50" s="511">
        <v>9</v>
      </c>
      <c r="U50" s="1423">
        <v>872</v>
      </c>
      <c r="V50" s="511">
        <v>4</v>
      </c>
      <c r="W50" s="1423">
        <v>113</v>
      </c>
      <c r="X50" s="1336">
        <v>21</v>
      </c>
      <c r="Y50" s="444"/>
      <c r="Z50" s="510">
        <v>119431</v>
      </c>
      <c r="AA50" s="511">
        <v>24205</v>
      </c>
      <c r="AB50" s="511">
        <v>35138612630</v>
      </c>
      <c r="AC50" s="512">
        <v>99.6</v>
      </c>
      <c r="AD50" s="1336">
        <v>15</v>
      </c>
      <c r="AE50" s="445"/>
      <c r="AF50" s="460">
        <v>75139</v>
      </c>
      <c r="AG50" s="515">
        <v>15.6</v>
      </c>
      <c r="AH50" s="461">
        <v>52189</v>
      </c>
      <c r="AI50" s="515">
        <v>22.8</v>
      </c>
      <c r="AJ50" s="461">
        <v>443650</v>
      </c>
      <c r="AK50" s="1507">
        <v>95</v>
      </c>
      <c r="AL50" s="71">
        <v>35.4</v>
      </c>
      <c r="AM50" s="71">
        <v>44.4</v>
      </c>
      <c r="AN50" s="446"/>
      <c r="AO50" s="460">
        <v>1115</v>
      </c>
      <c r="AP50" s="1396">
        <f>AO50/11351*100</f>
        <v>9.8229230904766105</v>
      </c>
      <c r="AQ50" s="1396">
        <v>5055</v>
      </c>
      <c r="AR50" s="1396">
        <f>AQ50/11351*100</f>
        <v>44.533521275658536</v>
      </c>
      <c r="AS50" s="461">
        <v>3892</v>
      </c>
      <c r="AT50" s="461">
        <f>AS50/10296*100</f>
        <v>37.801087801087803</v>
      </c>
      <c r="AU50" s="1396">
        <v>2194</v>
      </c>
      <c r="AV50" s="1396">
        <f>AU50/11351*100</f>
        <v>19.328693507179985</v>
      </c>
      <c r="AW50" s="461">
        <v>23</v>
      </c>
      <c r="AX50" s="1396">
        <v>1498</v>
      </c>
      <c r="AY50" s="1396">
        <v>739</v>
      </c>
      <c r="AZ50" s="1396">
        <v>1447</v>
      </c>
      <c r="BA50" s="1939">
        <v>823</v>
      </c>
      <c r="BB50" s="460">
        <v>30</v>
      </c>
      <c r="BC50" s="1396">
        <v>1309</v>
      </c>
      <c r="BD50" s="1396">
        <v>916</v>
      </c>
      <c r="BE50" s="1396">
        <v>1227</v>
      </c>
      <c r="BF50" s="2097">
        <v>958</v>
      </c>
      <c r="BG50" s="2112" t="s">
        <v>307</v>
      </c>
      <c r="BH50" s="2112" t="s">
        <v>307</v>
      </c>
      <c r="BI50" s="2112" t="s">
        <v>307</v>
      </c>
      <c r="BJ50" s="2112" t="s">
        <v>307</v>
      </c>
      <c r="BK50" s="2112" t="s">
        <v>307</v>
      </c>
      <c r="BL50" s="2112" t="s">
        <v>307</v>
      </c>
      <c r="BM50" s="2017" t="s">
        <v>307</v>
      </c>
      <c r="BN50" s="460">
        <v>38</v>
      </c>
      <c r="BO50" s="1926">
        <v>1515</v>
      </c>
      <c r="BP50" s="1926">
        <v>2187</v>
      </c>
      <c r="BQ50" s="1926">
        <v>1422</v>
      </c>
      <c r="BR50" s="1926">
        <v>1012</v>
      </c>
      <c r="BS50" s="1926">
        <v>2305</v>
      </c>
      <c r="BT50" s="1926">
        <v>1442</v>
      </c>
      <c r="BU50" s="1926">
        <v>55</v>
      </c>
      <c r="BV50" s="1926">
        <v>777</v>
      </c>
      <c r="BW50" s="1926">
        <v>660</v>
      </c>
      <c r="BX50" s="1926">
        <v>121</v>
      </c>
      <c r="BY50" s="1926">
        <v>8</v>
      </c>
      <c r="BZ50" s="1939">
        <v>21</v>
      </c>
      <c r="CA50" s="447"/>
      <c r="CB50" s="72">
        <v>25</v>
      </c>
      <c r="CC50" s="76">
        <v>1</v>
      </c>
      <c r="CD50" s="1949">
        <v>5232</v>
      </c>
      <c r="CE50" s="76">
        <v>257</v>
      </c>
      <c r="CF50" s="826">
        <v>1087.4000000000001</v>
      </c>
      <c r="CG50" s="76">
        <v>559</v>
      </c>
      <c r="CH50" s="76">
        <v>6</v>
      </c>
      <c r="CI50" s="1530">
        <v>280</v>
      </c>
      <c r="CJ50" s="461" t="s">
        <v>307</v>
      </c>
      <c r="CK50" s="72">
        <v>1787</v>
      </c>
      <c r="CL50" s="515">
        <v>371.4</v>
      </c>
      <c r="CM50" s="461">
        <v>383</v>
      </c>
      <c r="CN50" s="515">
        <v>79.599999999999994</v>
      </c>
      <c r="CO50" s="516">
        <v>1257</v>
      </c>
      <c r="CP50" s="1399">
        <v>261.3</v>
      </c>
      <c r="CQ50" s="445"/>
      <c r="CR50" s="827">
        <v>646</v>
      </c>
      <c r="CS50" s="827">
        <v>3836</v>
      </c>
      <c r="CT50" s="827">
        <v>250</v>
      </c>
      <c r="CU50" s="827">
        <v>2783</v>
      </c>
      <c r="CV50" s="827">
        <v>15113</v>
      </c>
      <c r="CW50" s="827">
        <v>4915</v>
      </c>
      <c r="CX50" s="827">
        <v>4631</v>
      </c>
    </row>
    <row r="51" spans="1:102" ht="15.75" customHeight="1">
      <c r="A51" s="613" t="s">
        <v>184</v>
      </c>
      <c r="B51" s="448">
        <v>6884</v>
      </c>
      <c r="C51" s="428">
        <v>19.739999999999998</v>
      </c>
      <c r="D51" s="429">
        <v>5411</v>
      </c>
      <c r="E51" s="443"/>
      <c r="F51" s="449">
        <v>1</v>
      </c>
      <c r="G51" s="450">
        <v>125</v>
      </c>
      <c r="H51" s="450">
        <v>24</v>
      </c>
      <c r="I51" s="450">
        <v>1652</v>
      </c>
      <c r="J51" s="450" t="s">
        <v>203</v>
      </c>
      <c r="K51" s="450" t="s">
        <v>203</v>
      </c>
      <c r="L51" s="450">
        <v>2</v>
      </c>
      <c r="M51" s="450">
        <v>120</v>
      </c>
      <c r="N51" s="1368">
        <v>87</v>
      </c>
      <c r="O51" s="1372">
        <v>3894</v>
      </c>
      <c r="P51" s="451">
        <v>1505</v>
      </c>
      <c r="Q51" s="450">
        <v>11</v>
      </c>
      <c r="R51" s="1368">
        <v>340</v>
      </c>
      <c r="S51" s="450">
        <v>4</v>
      </c>
      <c r="T51" s="450">
        <v>12</v>
      </c>
      <c r="U51" s="1368">
        <v>1198</v>
      </c>
      <c r="V51" s="450">
        <v>2</v>
      </c>
      <c r="W51" s="1368">
        <v>200</v>
      </c>
      <c r="X51" s="1372">
        <v>18</v>
      </c>
      <c r="Y51" s="444"/>
      <c r="Z51" s="449">
        <v>112244</v>
      </c>
      <c r="AA51" s="450">
        <v>23838</v>
      </c>
      <c r="AB51" s="450">
        <v>32947533903</v>
      </c>
      <c r="AC51" s="1441">
        <v>98.13</v>
      </c>
      <c r="AD51" s="1372">
        <v>13</v>
      </c>
      <c r="AE51" s="445"/>
      <c r="AF51" s="448">
        <v>64513</v>
      </c>
      <c r="AG51" s="430">
        <v>18.52</v>
      </c>
      <c r="AH51" s="429">
        <v>43756</v>
      </c>
      <c r="AI51" s="430">
        <v>26.08</v>
      </c>
      <c r="AJ51" s="429">
        <v>443579.41038240353</v>
      </c>
      <c r="AK51" s="1517">
        <v>95.23</v>
      </c>
      <c r="AL51" s="430">
        <v>34.9</v>
      </c>
      <c r="AM51" s="454">
        <v>11.3</v>
      </c>
      <c r="AN51" s="446"/>
      <c r="AO51" s="448">
        <v>1623</v>
      </c>
      <c r="AP51" s="812">
        <v>23</v>
      </c>
      <c r="AQ51" s="1512">
        <v>3739</v>
      </c>
      <c r="AR51" s="1512">
        <v>54</v>
      </c>
      <c r="AS51" s="429">
        <v>2465</v>
      </c>
      <c r="AT51" s="429">
        <v>41</v>
      </c>
      <c r="AU51" s="1512">
        <v>405</v>
      </c>
      <c r="AV51" s="1512">
        <v>6</v>
      </c>
      <c r="AW51" s="429">
        <v>4</v>
      </c>
      <c r="AX51" s="1512">
        <v>358</v>
      </c>
      <c r="AY51" s="1512">
        <v>262</v>
      </c>
      <c r="AZ51" s="1512">
        <v>246</v>
      </c>
      <c r="BA51" s="2007">
        <v>136</v>
      </c>
      <c r="BB51" s="448">
        <v>24</v>
      </c>
      <c r="BC51" s="1512">
        <v>1413</v>
      </c>
      <c r="BD51" s="1512">
        <v>1141</v>
      </c>
      <c r="BE51" s="1512">
        <v>1394</v>
      </c>
      <c r="BF51" s="2096">
        <v>1013</v>
      </c>
      <c r="BG51" s="2107">
        <v>17</v>
      </c>
      <c r="BH51" s="2107">
        <v>1390</v>
      </c>
      <c r="BI51" s="2107">
        <v>920</v>
      </c>
      <c r="BJ51" s="2107">
        <v>515</v>
      </c>
      <c r="BK51" s="2107">
        <v>811</v>
      </c>
      <c r="BL51" s="2107">
        <v>687</v>
      </c>
      <c r="BM51" s="2007">
        <v>277</v>
      </c>
      <c r="BN51" s="448">
        <v>25</v>
      </c>
      <c r="BO51" s="2107">
        <v>906</v>
      </c>
      <c r="BP51" s="2107">
        <v>1550</v>
      </c>
      <c r="BQ51" s="2107">
        <v>1128</v>
      </c>
      <c r="BR51" s="2107">
        <v>689</v>
      </c>
      <c r="BS51" s="2107">
        <v>1412</v>
      </c>
      <c r="BT51" s="2107">
        <v>935</v>
      </c>
      <c r="BU51" s="2107">
        <v>7</v>
      </c>
      <c r="BV51" s="2107">
        <v>131</v>
      </c>
      <c r="BW51" s="2107">
        <v>104</v>
      </c>
      <c r="BX51" s="2107">
        <v>23</v>
      </c>
      <c r="BY51" s="2107">
        <v>4</v>
      </c>
      <c r="BZ51" s="2007">
        <v>18</v>
      </c>
      <c r="CA51" s="447"/>
      <c r="CB51" s="448">
        <v>22</v>
      </c>
      <c r="CC51" s="429">
        <v>1</v>
      </c>
      <c r="CD51" s="456">
        <v>4264</v>
      </c>
      <c r="CE51" s="429">
        <v>350</v>
      </c>
      <c r="CF51" s="457">
        <v>1224.3</v>
      </c>
      <c r="CG51" s="429">
        <v>401</v>
      </c>
      <c r="CH51" s="429">
        <v>9</v>
      </c>
      <c r="CI51" s="1512">
        <v>197</v>
      </c>
      <c r="CJ51" s="1408">
        <v>2</v>
      </c>
      <c r="CK51" s="448">
        <v>1046</v>
      </c>
      <c r="CL51" s="430">
        <v>300.3</v>
      </c>
      <c r="CM51" s="429">
        <v>285</v>
      </c>
      <c r="CN51" s="430">
        <v>81.8</v>
      </c>
      <c r="CO51" s="458">
        <v>900</v>
      </c>
      <c r="CP51" s="1402">
        <v>258.39999999999998</v>
      </c>
      <c r="CQ51" s="445"/>
      <c r="CR51" s="459">
        <v>722</v>
      </c>
      <c r="CS51" s="459">
        <v>4067</v>
      </c>
      <c r="CT51" s="459">
        <v>191</v>
      </c>
      <c r="CU51" s="459">
        <v>2659</v>
      </c>
      <c r="CV51" s="459">
        <v>13012</v>
      </c>
      <c r="CW51" s="459">
        <v>3356</v>
      </c>
      <c r="CX51" s="459">
        <v>4912</v>
      </c>
    </row>
    <row r="52" spans="1:102" ht="15.75" customHeight="1">
      <c r="A52" s="603" t="s">
        <v>185</v>
      </c>
      <c r="B52" s="460">
        <v>8818</v>
      </c>
      <c r="C52" s="517">
        <v>25.466000000000001</v>
      </c>
      <c r="D52" s="461">
        <v>7476</v>
      </c>
      <c r="E52" s="443"/>
      <c r="F52" s="1996">
        <v>3</v>
      </c>
      <c r="G52" s="1997">
        <v>200</v>
      </c>
      <c r="H52" s="511">
        <v>22</v>
      </c>
      <c r="I52" s="511">
        <v>1399</v>
      </c>
      <c r="J52" s="511">
        <v>13</v>
      </c>
      <c r="K52" s="511">
        <v>377</v>
      </c>
      <c r="L52" s="511" t="s">
        <v>203</v>
      </c>
      <c r="M52" s="511" t="s">
        <v>203</v>
      </c>
      <c r="N52" s="1351">
        <v>189</v>
      </c>
      <c r="O52" s="1422">
        <v>5289</v>
      </c>
      <c r="P52" s="445">
        <v>2296</v>
      </c>
      <c r="Q52" s="511">
        <v>9</v>
      </c>
      <c r="R52" s="1423">
        <v>342</v>
      </c>
      <c r="S52" s="511" t="s">
        <v>203</v>
      </c>
      <c r="T52" s="511">
        <v>13</v>
      </c>
      <c r="U52" s="1423">
        <v>1053</v>
      </c>
      <c r="V52" s="511">
        <v>4</v>
      </c>
      <c r="W52" s="1423">
        <v>104</v>
      </c>
      <c r="X52" s="1336" t="s">
        <v>203</v>
      </c>
      <c r="Y52" s="444"/>
      <c r="Z52" s="510">
        <v>110268</v>
      </c>
      <c r="AA52" s="511">
        <v>26956</v>
      </c>
      <c r="AB52" s="511">
        <v>37132685732</v>
      </c>
      <c r="AC52" s="512">
        <v>99.4</v>
      </c>
      <c r="AD52" s="1336">
        <v>15</v>
      </c>
      <c r="AE52" s="445"/>
      <c r="AF52" s="460">
        <v>68064</v>
      </c>
      <c r="AG52" s="515">
        <f>AF52/354837*100</f>
        <v>19.181765148504805</v>
      </c>
      <c r="AH52" s="461">
        <v>45918</v>
      </c>
      <c r="AI52" s="515">
        <f>AH52/176639*100</f>
        <v>25.995391731157895</v>
      </c>
      <c r="AJ52" s="461">
        <f>(30373853857+4590)/70577</f>
        <v>430364.82773424772</v>
      </c>
      <c r="AK52" s="1507">
        <v>92.8</v>
      </c>
      <c r="AL52" s="515">
        <v>37.9</v>
      </c>
      <c r="AM52" s="833">
        <v>32.4</v>
      </c>
      <c r="AN52" s="446"/>
      <c r="AO52" s="460">
        <v>2165</v>
      </c>
      <c r="AP52" s="447">
        <f>AO52*100/7598</f>
        <v>28.494340615951565</v>
      </c>
      <c r="AQ52" s="1396">
        <v>4311</v>
      </c>
      <c r="AR52" s="1396">
        <f>AQ52*100/7598</f>
        <v>56.738615425111874</v>
      </c>
      <c r="AS52" s="461">
        <v>2421</v>
      </c>
      <c r="AT52" s="461">
        <f>AS52*100/6834</f>
        <v>35.425812115891134</v>
      </c>
      <c r="AU52" s="1396">
        <v>739</v>
      </c>
      <c r="AV52" s="1396">
        <f>AU52*100/7598</f>
        <v>9.7262437483548307</v>
      </c>
      <c r="AW52" s="461">
        <v>13</v>
      </c>
      <c r="AX52" s="1396">
        <v>625</v>
      </c>
      <c r="AY52" s="1396">
        <v>313</v>
      </c>
      <c r="AZ52" s="1396">
        <v>499</v>
      </c>
      <c r="BA52" s="1939">
        <v>238</v>
      </c>
      <c r="BB52" s="460">
        <v>17</v>
      </c>
      <c r="BC52" s="1396">
        <v>1464</v>
      </c>
      <c r="BD52" s="1396">
        <v>849</v>
      </c>
      <c r="BE52" s="1396">
        <v>1342</v>
      </c>
      <c r="BF52" s="2097">
        <v>801</v>
      </c>
      <c r="BG52" s="1926">
        <v>2</v>
      </c>
      <c r="BH52" s="1926">
        <v>66</v>
      </c>
      <c r="BI52" s="1926">
        <v>131</v>
      </c>
      <c r="BJ52" s="1926">
        <v>69</v>
      </c>
      <c r="BK52" s="1926">
        <v>20</v>
      </c>
      <c r="BL52" s="1926">
        <v>128</v>
      </c>
      <c r="BM52" s="1939">
        <v>60</v>
      </c>
      <c r="BN52" s="460">
        <v>29</v>
      </c>
      <c r="BO52" s="1926">
        <v>1377</v>
      </c>
      <c r="BP52" s="1926">
        <v>2459</v>
      </c>
      <c r="BQ52" s="1926">
        <v>1644</v>
      </c>
      <c r="BR52" s="1926">
        <v>1001</v>
      </c>
      <c r="BS52" s="1926">
        <v>2320</v>
      </c>
      <c r="BT52" s="1926">
        <v>1323</v>
      </c>
      <c r="BU52" s="1926" t="s">
        <v>203</v>
      </c>
      <c r="BV52" s="1926" t="s">
        <v>203</v>
      </c>
      <c r="BW52" s="1926" t="s">
        <v>203</v>
      </c>
      <c r="BX52" s="1926">
        <v>22</v>
      </c>
      <c r="BY52" s="1926">
        <v>8</v>
      </c>
      <c r="BZ52" s="1939">
        <v>10</v>
      </c>
      <c r="CA52" s="447"/>
      <c r="CB52" s="460">
        <v>37</v>
      </c>
      <c r="CC52" s="461" t="s">
        <v>307</v>
      </c>
      <c r="CD52" s="837">
        <v>5741</v>
      </c>
      <c r="CE52" s="461" t="s">
        <v>307</v>
      </c>
      <c r="CF52" s="826">
        <f>CD52/354837*100000</f>
        <v>1617.9259772797088</v>
      </c>
      <c r="CG52" s="461">
        <v>419</v>
      </c>
      <c r="CH52" s="461" t="s">
        <v>307</v>
      </c>
      <c r="CI52" s="1396">
        <v>219</v>
      </c>
      <c r="CJ52" s="1378" t="s">
        <v>307</v>
      </c>
      <c r="CK52" s="460">
        <v>1675</v>
      </c>
      <c r="CL52" s="515">
        <f>CK52/354837*100000</f>
        <v>472.04772895723954</v>
      </c>
      <c r="CM52" s="461">
        <v>316</v>
      </c>
      <c r="CN52" s="515">
        <f>CM52/354837*100000</f>
        <v>89.054974537604579</v>
      </c>
      <c r="CO52" s="516">
        <v>1229</v>
      </c>
      <c r="CP52" s="1399">
        <f>CO52/354837*100000</f>
        <v>346.35621426175965</v>
      </c>
      <c r="CQ52" s="445"/>
      <c r="CR52" s="827">
        <v>656</v>
      </c>
      <c r="CS52" s="827">
        <v>4137</v>
      </c>
      <c r="CT52" s="827">
        <v>115</v>
      </c>
      <c r="CU52" s="827">
        <v>1709</v>
      </c>
      <c r="CV52" s="827">
        <v>16377</v>
      </c>
      <c r="CW52" s="827">
        <v>3815</v>
      </c>
      <c r="CX52" s="827">
        <v>4081</v>
      </c>
    </row>
    <row r="53" spans="1:102" ht="15.75" customHeight="1">
      <c r="A53" s="613" t="s">
        <v>227</v>
      </c>
      <c r="B53" s="448">
        <v>2735</v>
      </c>
      <c r="C53" s="428">
        <v>14.9</v>
      </c>
      <c r="D53" s="429">
        <v>2142</v>
      </c>
      <c r="E53" s="1998"/>
      <c r="F53" s="449">
        <v>1</v>
      </c>
      <c r="G53" s="450">
        <v>90</v>
      </c>
      <c r="H53" s="450">
        <v>16</v>
      </c>
      <c r="I53" s="450">
        <v>1046</v>
      </c>
      <c r="J53" s="450">
        <v>1</v>
      </c>
      <c r="K53" s="450">
        <v>10</v>
      </c>
      <c r="L53" s="1607" t="s">
        <v>307</v>
      </c>
      <c r="M53" s="1607" t="s">
        <v>307</v>
      </c>
      <c r="N53" s="1368">
        <v>45</v>
      </c>
      <c r="O53" s="1372">
        <v>1189</v>
      </c>
      <c r="P53" s="451">
        <v>680</v>
      </c>
      <c r="Q53" s="223">
        <v>7</v>
      </c>
      <c r="R53" s="1365">
        <v>275</v>
      </c>
      <c r="S53" s="450">
        <v>7</v>
      </c>
      <c r="T53" s="450">
        <v>12</v>
      </c>
      <c r="U53" s="1368">
        <v>775</v>
      </c>
      <c r="V53" s="450">
        <v>6</v>
      </c>
      <c r="W53" s="1368">
        <v>310</v>
      </c>
      <c r="X53" s="1372">
        <v>19</v>
      </c>
      <c r="Y53" s="444"/>
      <c r="Z53" s="449">
        <v>55758</v>
      </c>
      <c r="AA53" s="450">
        <v>10947</v>
      </c>
      <c r="AB53" s="450">
        <v>17667560594</v>
      </c>
      <c r="AC53" s="452">
        <v>99</v>
      </c>
      <c r="AD53" s="1372">
        <v>11</v>
      </c>
      <c r="AE53" s="445"/>
      <c r="AF53" s="448">
        <v>32807</v>
      </c>
      <c r="AG53" s="430">
        <f>32807/180123*100</f>
        <v>18.213665106621587</v>
      </c>
      <c r="AH53" s="429">
        <v>22383</v>
      </c>
      <c r="AI53" s="430">
        <f>22383/81756*100</f>
        <v>27.377807133421399</v>
      </c>
      <c r="AJ53" s="429">
        <f>15185651495/AF53</f>
        <v>462878.39470235008</v>
      </c>
      <c r="AK53" s="1517">
        <v>96.04</v>
      </c>
      <c r="AL53" s="430">
        <v>35.700000000000003</v>
      </c>
      <c r="AM53" s="454">
        <v>30</v>
      </c>
      <c r="AN53" s="446"/>
      <c r="AO53" s="448">
        <v>821</v>
      </c>
      <c r="AP53" s="812">
        <v>19.899999999999999</v>
      </c>
      <c r="AQ53" s="1512">
        <v>3138</v>
      </c>
      <c r="AR53" s="1512">
        <v>76.2</v>
      </c>
      <c r="AS53" s="429">
        <v>2117</v>
      </c>
      <c r="AT53" s="429">
        <v>59.2</v>
      </c>
      <c r="AU53" s="1512">
        <v>331</v>
      </c>
      <c r="AV53" s="1512">
        <v>8</v>
      </c>
      <c r="AW53" s="429">
        <v>23</v>
      </c>
      <c r="AX53" s="1512">
        <v>1257</v>
      </c>
      <c r="AY53" s="1512">
        <v>913</v>
      </c>
      <c r="AZ53" s="1512">
        <v>936</v>
      </c>
      <c r="BA53" s="2007">
        <v>603</v>
      </c>
      <c r="BB53" s="448">
        <v>11</v>
      </c>
      <c r="BC53" s="1512">
        <v>693</v>
      </c>
      <c r="BD53" s="1512">
        <v>532</v>
      </c>
      <c r="BE53" s="1512">
        <v>658</v>
      </c>
      <c r="BF53" s="2096">
        <v>428</v>
      </c>
      <c r="BG53" s="2107" t="s">
        <v>307</v>
      </c>
      <c r="BH53" s="2107" t="s">
        <v>307</v>
      </c>
      <c r="BI53" s="2107" t="s">
        <v>307</v>
      </c>
      <c r="BJ53" s="2107" t="s">
        <v>307</v>
      </c>
      <c r="BK53" s="2107" t="s">
        <v>307</v>
      </c>
      <c r="BL53" s="2107" t="s">
        <v>307</v>
      </c>
      <c r="BM53" s="2007" t="s">
        <v>307</v>
      </c>
      <c r="BN53" s="448">
        <v>21</v>
      </c>
      <c r="BO53" s="2107">
        <v>829</v>
      </c>
      <c r="BP53" s="2107">
        <v>1588</v>
      </c>
      <c r="BQ53" s="2107">
        <v>1130</v>
      </c>
      <c r="BR53" s="2107">
        <v>569</v>
      </c>
      <c r="BS53" s="2107">
        <v>1523</v>
      </c>
      <c r="BT53" s="2107">
        <v>944</v>
      </c>
      <c r="BU53" s="2107">
        <v>12</v>
      </c>
      <c r="BV53" s="2107">
        <v>184</v>
      </c>
      <c r="BW53" s="2107">
        <v>126</v>
      </c>
      <c r="BX53" s="2107" t="s">
        <v>307</v>
      </c>
      <c r="BY53" s="2107">
        <v>12</v>
      </c>
      <c r="BZ53" s="2007">
        <v>14</v>
      </c>
      <c r="CA53" s="447"/>
      <c r="CB53" s="448">
        <v>12</v>
      </c>
      <c r="CC53" s="429">
        <v>1</v>
      </c>
      <c r="CD53" s="456">
        <v>3114</v>
      </c>
      <c r="CE53" s="429">
        <v>340</v>
      </c>
      <c r="CF53" s="457">
        <v>1728.8</v>
      </c>
      <c r="CG53" s="429">
        <v>154</v>
      </c>
      <c r="CH53" s="429">
        <v>2</v>
      </c>
      <c r="CI53" s="1512">
        <v>95</v>
      </c>
      <c r="CJ53" s="1408">
        <v>1</v>
      </c>
      <c r="CK53" s="448">
        <v>580</v>
      </c>
      <c r="CL53" s="430">
        <v>315.2</v>
      </c>
      <c r="CM53" s="429">
        <v>141</v>
      </c>
      <c r="CN53" s="430">
        <v>76.599999999999994</v>
      </c>
      <c r="CO53" s="458">
        <v>465</v>
      </c>
      <c r="CP53" s="1402">
        <v>252.7</v>
      </c>
      <c r="CQ53" s="445"/>
      <c r="CR53" s="459">
        <v>219</v>
      </c>
      <c r="CS53" s="459">
        <v>2324</v>
      </c>
      <c r="CT53" s="459">
        <v>72</v>
      </c>
      <c r="CU53" s="459">
        <v>550</v>
      </c>
      <c r="CV53" s="459">
        <v>6507</v>
      </c>
      <c r="CW53" s="459">
        <v>1904</v>
      </c>
      <c r="CX53" s="459">
        <v>2801</v>
      </c>
    </row>
    <row r="54" spans="1:102" ht="15.75" customHeight="1">
      <c r="A54" s="603" t="s">
        <v>228</v>
      </c>
      <c r="B54" s="460">
        <v>2632</v>
      </c>
      <c r="C54" s="517">
        <v>13.22</v>
      </c>
      <c r="D54" s="796">
        <v>2132</v>
      </c>
      <c r="E54" s="443"/>
      <c r="F54" s="510">
        <v>2</v>
      </c>
      <c r="G54" s="511">
        <v>110</v>
      </c>
      <c r="H54" s="511">
        <v>19</v>
      </c>
      <c r="I54" s="511">
        <v>1070</v>
      </c>
      <c r="J54" s="511">
        <v>6</v>
      </c>
      <c r="K54" s="511">
        <v>174</v>
      </c>
      <c r="L54" s="511" t="s">
        <v>307</v>
      </c>
      <c r="M54" s="511" t="s">
        <v>307</v>
      </c>
      <c r="N54" s="962">
        <v>35</v>
      </c>
      <c r="O54" s="963">
        <v>1211</v>
      </c>
      <c r="P54" s="445">
        <v>899</v>
      </c>
      <c r="Q54" s="511">
        <v>6</v>
      </c>
      <c r="R54" s="962">
        <v>500</v>
      </c>
      <c r="S54" s="511" t="s">
        <v>307</v>
      </c>
      <c r="T54" s="511">
        <v>7</v>
      </c>
      <c r="U54" s="962">
        <v>558</v>
      </c>
      <c r="V54" s="511">
        <v>3</v>
      </c>
      <c r="W54" s="962">
        <v>283</v>
      </c>
      <c r="X54" s="963" t="s">
        <v>307</v>
      </c>
      <c r="Y54" s="444"/>
      <c r="Z54" s="510">
        <v>59420</v>
      </c>
      <c r="AA54" s="511">
        <v>11943</v>
      </c>
      <c r="AB54" s="511">
        <v>19414477108</v>
      </c>
      <c r="AC54" s="512">
        <v>98.3</v>
      </c>
      <c r="AD54" s="963">
        <v>6</v>
      </c>
      <c r="AE54" s="445"/>
      <c r="AF54" s="460">
        <v>30401</v>
      </c>
      <c r="AG54" s="515">
        <v>15.6</v>
      </c>
      <c r="AH54" s="461">
        <v>21481</v>
      </c>
      <c r="AI54" s="515">
        <v>23.5</v>
      </c>
      <c r="AJ54" s="461">
        <v>487740</v>
      </c>
      <c r="AK54" s="991">
        <v>96.1</v>
      </c>
      <c r="AL54" s="515">
        <v>45.2</v>
      </c>
      <c r="AM54" s="833">
        <v>36.299999999999997</v>
      </c>
      <c r="AN54" s="446"/>
      <c r="AO54" s="460">
        <v>669</v>
      </c>
      <c r="AP54" s="967">
        <v>15</v>
      </c>
      <c r="AQ54" s="1003">
        <v>3762</v>
      </c>
      <c r="AR54" s="1069">
        <v>84</v>
      </c>
      <c r="AS54" s="461">
        <v>2749</v>
      </c>
      <c r="AT54" s="968">
        <v>67</v>
      </c>
      <c r="AU54" s="1003">
        <v>218</v>
      </c>
      <c r="AV54" s="1069">
        <v>4</v>
      </c>
      <c r="AW54" s="461">
        <v>9</v>
      </c>
      <c r="AX54" s="1003">
        <v>464</v>
      </c>
      <c r="AY54" s="1003">
        <v>296</v>
      </c>
      <c r="AZ54" s="1003">
        <v>258</v>
      </c>
      <c r="BA54" s="1939">
        <v>170</v>
      </c>
      <c r="BB54" s="460">
        <v>47</v>
      </c>
      <c r="BC54" s="1003">
        <v>2064</v>
      </c>
      <c r="BD54" s="1003">
        <v>1886</v>
      </c>
      <c r="BE54" s="1003">
        <v>2154</v>
      </c>
      <c r="BF54" s="2097">
        <v>1700</v>
      </c>
      <c r="BG54" s="1926">
        <v>7</v>
      </c>
      <c r="BH54" s="1926">
        <v>260</v>
      </c>
      <c r="BI54" s="1926">
        <v>683</v>
      </c>
      <c r="BJ54" s="1926">
        <v>327</v>
      </c>
      <c r="BK54" s="1926">
        <v>111</v>
      </c>
      <c r="BL54" s="1926">
        <v>474</v>
      </c>
      <c r="BM54" s="1939">
        <v>294</v>
      </c>
      <c r="BN54" s="460">
        <v>19</v>
      </c>
      <c r="BO54" s="1926">
        <v>281</v>
      </c>
      <c r="BP54" s="1926">
        <v>904</v>
      </c>
      <c r="BQ54" s="1926">
        <v>577</v>
      </c>
      <c r="BR54" s="1926">
        <v>209</v>
      </c>
      <c r="BS54" s="1926">
        <v>826</v>
      </c>
      <c r="BT54" s="1926">
        <v>463</v>
      </c>
      <c r="BU54" s="1926">
        <v>5</v>
      </c>
      <c r="BV54" s="1926">
        <v>89</v>
      </c>
      <c r="BW54" s="1926">
        <v>68</v>
      </c>
      <c r="BX54" s="1926" t="s">
        <v>307</v>
      </c>
      <c r="BY54" s="1926">
        <v>2</v>
      </c>
      <c r="BZ54" s="1939">
        <v>9</v>
      </c>
      <c r="CA54" s="447"/>
      <c r="CB54" s="460">
        <v>11</v>
      </c>
      <c r="CC54" s="461">
        <v>1</v>
      </c>
      <c r="CD54" s="837">
        <v>3098</v>
      </c>
      <c r="CE54" s="461">
        <v>470</v>
      </c>
      <c r="CF54" s="826">
        <v>1590.2347880542466</v>
      </c>
      <c r="CG54" s="461">
        <v>224</v>
      </c>
      <c r="CH54" s="461">
        <v>3</v>
      </c>
      <c r="CI54" s="1003">
        <v>81</v>
      </c>
      <c r="CJ54" s="1015">
        <v>1</v>
      </c>
      <c r="CK54" s="460">
        <v>631</v>
      </c>
      <c r="CL54" s="515">
        <v>323.89869311240466</v>
      </c>
      <c r="CM54" s="461">
        <v>133</v>
      </c>
      <c r="CN54" s="515">
        <v>68.27024751814551</v>
      </c>
      <c r="CO54" s="516">
        <v>460</v>
      </c>
      <c r="CP54" s="997">
        <v>236.12266058907471</v>
      </c>
      <c r="CQ54" s="445"/>
      <c r="CR54" s="827">
        <v>295</v>
      </c>
      <c r="CS54" s="827">
        <v>2569</v>
      </c>
      <c r="CT54" s="827">
        <v>79</v>
      </c>
      <c r="CU54" s="827">
        <v>730</v>
      </c>
      <c r="CV54" s="827">
        <v>7851</v>
      </c>
      <c r="CW54" s="827">
        <v>2352</v>
      </c>
      <c r="CX54" s="827">
        <v>3085</v>
      </c>
    </row>
    <row r="55" spans="1:102" ht="15.75" customHeight="1">
      <c r="A55" s="613" t="s">
        <v>188</v>
      </c>
      <c r="B55" s="448">
        <v>7114</v>
      </c>
      <c r="C55" s="428">
        <v>15</v>
      </c>
      <c r="D55" s="429">
        <v>5487</v>
      </c>
      <c r="E55" s="443"/>
      <c r="F55" s="449">
        <v>2</v>
      </c>
      <c r="G55" s="450">
        <v>180</v>
      </c>
      <c r="H55" s="450">
        <v>24</v>
      </c>
      <c r="I55" s="450">
        <v>1665</v>
      </c>
      <c r="J55" s="450">
        <v>17</v>
      </c>
      <c r="K55" s="450">
        <v>468</v>
      </c>
      <c r="L55" s="450" t="s">
        <v>307</v>
      </c>
      <c r="M55" s="450" t="s">
        <v>307</v>
      </c>
      <c r="N55" s="1038">
        <v>88</v>
      </c>
      <c r="O55" s="1045">
        <v>3334</v>
      </c>
      <c r="P55" s="451">
        <v>1403</v>
      </c>
      <c r="Q55" s="450">
        <v>11</v>
      </c>
      <c r="R55" s="1038">
        <v>521</v>
      </c>
      <c r="S55" s="450">
        <v>4</v>
      </c>
      <c r="T55" s="450">
        <v>15</v>
      </c>
      <c r="U55" s="1038">
        <v>1350</v>
      </c>
      <c r="V55" s="450">
        <v>4</v>
      </c>
      <c r="W55" s="1038">
        <v>252</v>
      </c>
      <c r="X55" s="1045">
        <v>37</v>
      </c>
      <c r="Y55" s="444"/>
      <c r="Z55" s="449">
        <v>132618</v>
      </c>
      <c r="AA55" s="450">
        <v>29864</v>
      </c>
      <c r="AB55" s="450">
        <v>42222936083</v>
      </c>
      <c r="AC55" s="452">
        <v>98.9</v>
      </c>
      <c r="AD55" s="1045">
        <v>25</v>
      </c>
      <c r="AE55" s="445"/>
      <c r="AF55" s="448">
        <v>78577</v>
      </c>
      <c r="AG55" s="430">
        <v>16.600000000000001</v>
      </c>
      <c r="AH55" s="429">
        <v>53450</v>
      </c>
      <c r="AI55" s="430">
        <v>24.3</v>
      </c>
      <c r="AJ55" s="429">
        <v>445306</v>
      </c>
      <c r="AK55" s="984">
        <v>94.48</v>
      </c>
      <c r="AL55" s="430">
        <v>30.8</v>
      </c>
      <c r="AM55" s="454">
        <v>17.600000000000001</v>
      </c>
      <c r="AN55" s="446"/>
      <c r="AO55" s="860">
        <v>1650</v>
      </c>
      <c r="AP55" s="429">
        <v>14</v>
      </c>
      <c r="AQ55" s="1001">
        <v>6451</v>
      </c>
      <c r="AR55" s="1001">
        <v>56</v>
      </c>
      <c r="AS55" s="429">
        <v>4985</v>
      </c>
      <c r="AT55" s="429">
        <v>47</v>
      </c>
      <c r="AU55" s="1001">
        <v>1441</v>
      </c>
      <c r="AV55" s="1001">
        <v>12</v>
      </c>
      <c r="AW55" s="429">
        <v>10</v>
      </c>
      <c r="AX55" s="1001">
        <v>1016</v>
      </c>
      <c r="AY55" s="1001">
        <v>539</v>
      </c>
      <c r="AZ55" s="1001">
        <v>756</v>
      </c>
      <c r="BA55" s="2007">
        <v>403</v>
      </c>
      <c r="BB55" s="448">
        <v>53</v>
      </c>
      <c r="BC55" s="1001">
        <v>2913</v>
      </c>
      <c r="BD55" s="1001">
        <v>2477</v>
      </c>
      <c r="BE55" s="1001">
        <v>2895</v>
      </c>
      <c r="BF55" s="2096">
        <v>2279</v>
      </c>
      <c r="BG55" s="2107">
        <v>9</v>
      </c>
      <c r="BH55" s="2107">
        <v>501</v>
      </c>
      <c r="BI55" s="2107">
        <v>600</v>
      </c>
      <c r="BJ55" s="2107">
        <v>300</v>
      </c>
      <c r="BK55" s="2107">
        <v>389</v>
      </c>
      <c r="BL55" s="2107">
        <v>485</v>
      </c>
      <c r="BM55" s="2007">
        <v>195</v>
      </c>
      <c r="BN55" s="448">
        <v>32</v>
      </c>
      <c r="BO55" s="2107">
        <v>1817</v>
      </c>
      <c r="BP55" s="2107">
        <v>2215</v>
      </c>
      <c r="BQ55" s="2107">
        <v>1453</v>
      </c>
      <c r="BR55" s="2107">
        <v>1259</v>
      </c>
      <c r="BS55" s="2107">
        <v>2304</v>
      </c>
      <c r="BT55" s="2107">
        <v>1253</v>
      </c>
      <c r="BU55" s="2107">
        <v>42</v>
      </c>
      <c r="BV55" s="2107">
        <v>813</v>
      </c>
      <c r="BW55" s="2107">
        <v>663</v>
      </c>
      <c r="BX55" s="2107">
        <v>7</v>
      </c>
      <c r="BY55" s="2107">
        <v>6</v>
      </c>
      <c r="BZ55" s="2007">
        <v>21</v>
      </c>
      <c r="CA55" s="447"/>
      <c r="CB55" s="448">
        <v>36</v>
      </c>
      <c r="CC55" s="429">
        <v>1</v>
      </c>
      <c r="CD55" s="456">
        <v>7483</v>
      </c>
      <c r="CE55" s="429">
        <v>198</v>
      </c>
      <c r="CF55" s="457">
        <v>1577.6</v>
      </c>
      <c r="CG55" s="429">
        <v>351</v>
      </c>
      <c r="CH55" s="429">
        <v>5</v>
      </c>
      <c r="CI55" s="1001">
        <v>227</v>
      </c>
      <c r="CJ55" s="429" t="s">
        <v>307</v>
      </c>
      <c r="CK55" s="448">
        <v>1914</v>
      </c>
      <c r="CL55" s="430">
        <v>406.4</v>
      </c>
      <c r="CM55" s="429">
        <v>378</v>
      </c>
      <c r="CN55" s="430">
        <v>80.3</v>
      </c>
      <c r="CO55" s="458">
        <v>995</v>
      </c>
      <c r="CP55" s="995">
        <v>211.3</v>
      </c>
      <c r="CQ55" s="445"/>
      <c r="CR55" s="459">
        <v>417</v>
      </c>
      <c r="CS55" s="459">
        <v>4793</v>
      </c>
      <c r="CT55" s="459">
        <v>139</v>
      </c>
      <c r="CU55" s="459">
        <v>3009</v>
      </c>
      <c r="CV55" s="459">
        <v>16044</v>
      </c>
      <c r="CW55" s="459">
        <v>4595</v>
      </c>
      <c r="CX55" s="459">
        <v>4945</v>
      </c>
    </row>
    <row r="56" spans="1:102" ht="15.75" customHeight="1">
      <c r="A56" s="603" t="s">
        <v>229</v>
      </c>
      <c r="B56" s="460">
        <v>3201</v>
      </c>
      <c r="C56" s="517">
        <v>15.84</v>
      </c>
      <c r="D56" s="461">
        <v>2600</v>
      </c>
      <c r="E56" s="443"/>
      <c r="F56" s="510">
        <v>3</v>
      </c>
      <c r="G56" s="511">
        <v>208</v>
      </c>
      <c r="H56" s="511">
        <v>15</v>
      </c>
      <c r="I56" s="511">
        <v>1140</v>
      </c>
      <c r="J56" s="511">
        <v>4</v>
      </c>
      <c r="K56" s="511">
        <v>107</v>
      </c>
      <c r="L56" s="511" t="s">
        <v>307</v>
      </c>
      <c r="M56" s="511" t="s">
        <v>307</v>
      </c>
      <c r="N56" s="962">
        <v>24</v>
      </c>
      <c r="O56" s="963">
        <v>842</v>
      </c>
      <c r="P56" s="445">
        <v>651</v>
      </c>
      <c r="Q56" s="511">
        <v>7</v>
      </c>
      <c r="R56" s="962">
        <v>185</v>
      </c>
      <c r="S56" s="511">
        <v>4</v>
      </c>
      <c r="T56" s="511">
        <v>17</v>
      </c>
      <c r="U56" s="962">
        <v>1204</v>
      </c>
      <c r="V56" s="511">
        <v>5</v>
      </c>
      <c r="W56" s="962">
        <v>197</v>
      </c>
      <c r="X56" s="511" t="s">
        <v>307</v>
      </c>
      <c r="Y56" s="444"/>
      <c r="Z56" s="510">
        <v>74333</v>
      </c>
      <c r="AA56" s="511">
        <v>14369</v>
      </c>
      <c r="AB56" s="511">
        <v>20952059463</v>
      </c>
      <c r="AC56" s="512">
        <v>99.5</v>
      </c>
      <c r="AD56" s="963">
        <v>8</v>
      </c>
      <c r="AE56" s="445"/>
      <c r="AF56" s="460">
        <v>33698</v>
      </c>
      <c r="AG56" s="515">
        <v>16.600000000000001</v>
      </c>
      <c r="AH56" s="461">
        <v>24331</v>
      </c>
      <c r="AI56" s="515">
        <v>23.1</v>
      </c>
      <c r="AJ56" s="461">
        <v>503483</v>
      </c>
      <c r="AK56" s="991">
        <v>96.2</v>
      </c>
      <c r="AL56" s="515">
        <v>28.2</v>
      </c>
      <c r="AM56" s="833">
        <v>20.5</v>
      </c>
      <c r="AN56" s="446"/>
      <c r="AO56" s="609">
        <v>687</v>
      </c>
      <c r="AP56" s="461">
        <v>20</v>
      </c>
      <c r="AQ56" s="461">
        <v>2028</v>
      </c>
      <c r="AR56" s="516">
        <v>59</v>
      </c>
      <c r="AS56" s="516">
        <v>1225</v>
      </c>
      <c r="AT56" s="461">
        <v>44</v>
      </c>
      <c r="AU56" s="461">
        <v>493</v>
      </c>
      <c r="AV56" s="516">
        <v>14</v>
      </c>
      <c r="AW56" s="461">
        <v>11</v>
      </c>
      <c r="AX56" s="1003">
        <v>407</v>
      </c>
      <c r="AY56" s="1003">
        <v>267</v>
      </c>
      <c r="AZ56" s="1003">
        <v>286</v>
      </c>
      <c r="BA56" s="1939">
        <v>131</v>
      </c>
      <c r="BB56" s="460">
        <v>20</v>
      </c>
      <c r="BC56" s="1003">
        <v>820</v>
      </c>
      <c r="BD56" s="1003">
        <v>565</v>
      </c>
      <c r="BE56" s="1003">
        <v>719</v>
      </c>
      <c r="BF56" s="2097">
        <v>491</v>
      </c>
      <c r="BG56" s="1926" t="s">
        <v>307</v>
      </c>
      <c r="BH56" s="1926" t="s">
        <v>307</v>
      </c>
      <c r="BI56" s="1926" t="s">
        <v>307</v>
      </c>
      <c r="BJ56" s="1926" t="s">
        <v>307</v>
      </c>
      <c r="BK56" s="1926" t="s">
        <v>307</v>
      </c>
      <c r="BL56" s="1926" t="s">
        <v>307</v>
      </c>
      <c r="BM56" s="1939" t="s">
        <v>307</v>
      </c>
      <c r="BN56" s="460">
        <v>33</v>
      </c>
      <c r="BO56" s="1926">
        <v>813</v>
      </c>
      <c r="BP56" s="1926">
        <v>1251</v>
      </c>
      <c r="BQ56" s="1926">
        <v>715</v>
      </c>
      <c r="BR56" s="1926">
        <v>616</v>
      </c>
      <c r="BS56" s="1926">
        <v>1032</v>
      </c>
      <c r="BT56" s="1926">
        <v>570</v>
      </c>
      <c r="BU56" s="1926">
        <v>2</v>
      </c>
      <c r="BV56" s="1926">
        <v>38</v>
      </c>
      <c r="BW56" s="1926">
        <v>29</v>
      </c>
      <c r="BX56" s="1926" t="s">
        <v>307</v>
      </c>
      <c r="BY56" s="1926">
        <v>3</v>
      </c>
      <c r="BZ56" s="1939">
        <v>9</v>
      </c>
      <c r="CA56" s="447"/>
      <c r="CB56" s="460">
        <v>26</v>
      </c>
      <c r="CC56" s="461">
        <v>1</v>
      </c>
      <c r="CD56" s="837">
        <v>4032</v>
      </c>
      <c r="CE56" s="461">
        <v>49</v>
      </c>
      <c r="CF56" s="826">
        <v>1971.8</v>
      </c>
      <c r="CG56" s="461">
        <v>222</v>
      </c>
      <c r="CH56" s="461">
        <v>4</v>
      </c>
      <c r="CI56" s="1003">
        <v>127</v>
      </c>
      <c r="CJ56" s="461" t="s">
        <v>307</v>
      </c>
      <c r="CK56" s="460">
        <v>735</v>
      </c>
      <c r="CL56" s="515">
        <v>350</v>
      </c>
      <c r="CM56" s="461">
        <v>207</v>
      </c>
      <c r="CN56" s="515">
        <v>98.6</v>
      </c>
      <c r="CO56" s="516">
        <v>575</v>
      </c>
      <c r="CP56" s="997">
        <v>273.8</v>
      </c>
      <c r="CQ56" s="445"/>
      <c r="CR56" s="827">
        <v>209</v>
      </c>
      <c r="CS56" s="827">
        <v>2251</v>
      </c>
      <c r="CT56" s="827">
        <v>67</v>
      </c>
      <c r="CU56" s="827">
        <v>1315</v>
      </c>
      <c r="CV56" s="827">
        <v>8334</v>
      </c>
      <c r="CW56" s="827">
        <v>2549</v>
      </c>
      <c r="CX56" s="827">
        <v>3001</v>
      </c>
    </row>
    <row r="57" spans="1:102" ht="15.75" customHeight="1">
      <c r="A57" s="613" t="s">
        <v>190</v>
      </c>
      <c r="B57" s="448">
        <v>5921</v>
      </c>
      <c r="C57" s="428">
        <v>13.1</v>
      </c>
      <c r="D57" s="429">
        <v>4733</v>
      </c>
      <c r="E57" s="443"/>
      <c r="F57" s="449">
        <v>1</v>
      </c>
      <c r="G57" s="450">
        <v>80</v>
      </c>
      <c r="H57" s="450">
        <v>23</v>
      </c>
      <c r="I57" s="450">
        <v>1526</v>
      </c>
      <c r="J57" s="450">
        <v>29</v>
      </c>
      <c r="K57" s="450">
        <v>778</v>
      </c>
      <c r="L57" s="450">
        <v>1</v>
      </c>
      <c r="M57" s="450">
        <v>50</v>
      </c>
      <c r="N57" s="1038">
        <v>44</v>
      </c>
      <c r="O57" s="1045">
        <v>1196</v>
      </c>
      <c r="P57" s="451">
        <v>1772</v>
      </c>
      <c r="Q57" s="450">
        <v>11</v>
      </c>
      <c r="R57" s="1038">
        <v>430</v>
      </c>
      <c r="S57" s="450">
        <v>5</v>
      </c>
      <c r="T57" s="450">
        <v>14</v>
      </c>
      <c r="U57" s="1038">
        <v>1118</v>
      </c>
      <c r="V57" s="450">
        <v>6</v>
      </c>
      <c r="W57" s="1038">
        <v>217</v>
      </c>
      <c r="X57" s="1045">
        <v>27</v>
      </c>
      <c r="Y57" s="444"/>
      <c r="Z57" s="449">
        <v>134152</v>
      </c>
      <c r="AA57" s="450">
        <v>28893</v>
      </c>
      <c r="AB57" s="450">
        <v>40149929108</v>
      </c>
      <c r="AC57" s="452">
        <v>99.3</v>
      </c>
      <c r="AD57" s="1045">
        <v>15</v>
      </c>
      <c r="AE57" s="445"/>
      <c r="AF57" s="448">
        <v>78491</v>
      </c>
      <c r="AG57" s="430">
        <v>17.2</v>
      </c>
      <c r="AH57" s="429">
        <v>53852</v>
      </c>
      <c r="AI57" s="430">
        <v>24.96</v>
      </c>
      <c r="AJ57" s="429">
        <v>429081.3</v>
      </c>
      <c r="AK57" s="984">
        <v>93.62</v>
      </c>
      <c r="AL57" s="430">
        <v>27.9</v>
      </c>
      <c r="AM57" s="454">
        <v>26.7</v>
      </c>
      <c r="AN57" s="446"/>
      <c r="AO57" s="860">
        <v>1094</v>
      </c>
      <c r="AP57" s="429">
        <v>10</v>
      </c>
      <c r="AQ57" s="429">
        <v>7112</v>
      </c>
      <c r="AR57" s="1001">
        <v>68</v>
      </c>
      <c r="AS57" s="458">
        <v>4445</v>
      </c>
      <c r="AT57" s="429">
        <v>47</v>
      </c>
      <c r="AU57" s="429">
        <v>1010</v>
      </c>
      <c r="AV57" s="1001">
        <v>6</v>
      </c>
      <c r="AW57" s="429">
        <v>44</v>
      </c>
      <c r="AX57" s="1001">
        <v>2865</v>
      </c>
      <c r="AY57" s="1001">
        <v>1570</v>
      </c>
      <c r="AZ57" s="1001">
        <v>2268</v>
      </c>
      <c r="BA57" s="2007">
        <v>970</v>
      </c>
      <c r="BB57" s="448">
        <v>20</v>
      </c>
      <c r="BC57" s="1001">
        <v>1107</v>
      </c>
      <c r="BD57" s="1001">
        <v>874</v>
      </c>
      <c r="BE57" s="1001">
        <v>1103</v>
      </c>
      <c r="BF57" s="2096">
        <v>751</v>
      </c>
      <c r="BG57" s="2107">
        <v>2</v>
      </c>
      <c r="BH57" s="2107">
        <v>150</v>
      </c>
      <c r="BI57" s="2107">
        <v>150</v>
      </c>
      <c r="BJ57" s="2107">
        <v>75</v>
      </c>
      <c r="BK57" s="2107">
        <v>92</v>
      </c>
      <c r="BL57" s="2107">
        <v>148</v>
      </c>
      <c r="BM57" s="2007">
        <v>59</v>
      </c>
      <c r="BN57" s="448">
        <v>54</v>
      </c>
      <c r="BO57" s="2107">
        <v>1506</v>
      </c>
      <c r="BP57" s="2107">
        <v>3732</v>
      </c>
      <c r="BQ57" s="2107">
        <v>2811</v>
      </c>
      <c r="BR57" s="2107">
        <v>1002</v>
      </c>
      <c r="BS57" s="2107">
        <v>3593</v>
      </c>
      <c r="BT57" s="2107">
        <v>2255</v>
      </c>
      <c r="BU57" s="2107">
        <v>37</v>
      </c>
      <c r="BV57" s="2107">
        <v>590</v>
      </c>
      <c r="BW57" s="2107">
        <v>410</v>
      </c>
      <c r="BX57" s="2107" t="s">
        <v>307</v>
      </c>
      <c r="BY57" s="2107">
        <v>1</v>
      </c>
      <c r="BZ57" s="2007">
        <v>36</v>
      </c>
      <c r="CA57" s="447"/>
      <c r="CB57" s="448">
        <v>40</v>
      </c>
      <c r="CC57" s="429">
        <v>1</v>
      </c>
      <c r="CD57" s="456">
        <v>5907</v>
      </c>
      <c r="CE57" s="429">
        <v>506</v>
      </c>
      <c r="CF57" s="457">
        <v>1294.5999999999999</v>
      </c>
      <c r="CG57" s="429">
        <v>357</v>
      </c>
      <c r="CH57" s="429">
        <v>4</v>
      </c>
      <c r="CI57" s="1001">
        <v>221</v>
      </c>
      <c r="CJ57" s="429" t="s">
        <v>307</v>
      </c>
      <c r="CK57" s="448">
        <v>1074</v>
      </c>
      <c r="CL57" s="430">
        <v>235.38952144039101</v>
      </c>
      <c r="CM57" s="429">
        <v>353</v>
      </c>
      <c r="CN57" s="430">
        <v>77.367319430594065</v>
      </c>
      <c r="CO57" s="458">
        <v>1183</v>
      </c>
      <c r="CP57" s="995">
        <v>259.27914698694838</v>
      </c>
      <c r="CQ57" s="445"/>
      <c r="CR57" s="459">
        <v>480</v>
      </c>
      <c r="CS57" s="459">
        <v>4921</v>
      </c>
      <c r="CT57" s="459">
        <v>239</v>
      </c>
      <c r="CU57" s="459">
        <v>4618</v>
      </c>
      <c r="CV57" s="459">
        <v>16891</v>
      </c>
      <c r="CW57" s="459">
        <v>4208</v>
      </c>
      <c r="CX57" s="459">
        <v>6459</v>
      </c>
    </row>
    <row r="58" spans="1:102" ht="15.75" customHeight="1">
      <c r="A58" s="603" t="s">
        <v>191</v>
      </c>
      <c r="B58" s="768">
        <v>3559</v>
      </c>
      <c r="C58" s="770">
        <v>14.3</v>
      </c>
      <c r="D58" s="421">
        <v>2980</v>
      </c>
      <c r="E58" s="819"/>
      <c r="F58" s="427">
        <v>3</v>
      </c>
      <c r="G58" s="493">
        <v>240</v>
      </c>
      <c r="H58" s="493">
        <v>17</v>
      </c>
      <c r="I58" s="493">
        <v>1067</v>
      </c>
      <c r="J58" s="493">
        <v>19</v>
      </c>
      <c r="K58" s="493">
        <v>524</v>
      </c>
      <c r="L58" s="493">
        <v>2</v>
      </c>
      <c r="M58" s="493">
        <v>170</v>
      </c>
      <c r="N58" s="1040">
        <v>71</v>
      </c>
      <c r="O58" s="1042">
        <v>2421</v>
      </c>
      <c r="P58" s="662">
        <v>622</v>
      </c>
      <c r="Q58" s="493">
        <v>9</v>
      </c>
      <c r="R58" s="1040">
        <v>460</v>
      </c>
      <c r="S58" s="493">
        <v>1</v>
      </c>
      <c r="T58" s="493">
        <v>10</v>
      </c>
      <c r="U58" s="1040">
        <v>696</v>
      </c>
      <c r="V58" s="493">
        <v>8</v>
      </c>
      <c r="W58" s="1040">
        <v>373</v>
      </c>
      <c r="X58" s="1042">
        <v>13</v>
      </c>
      <c r="Y58" s="820"/>
      <c r="Z58" s="427">
        <v>89693</v>
      </c>
      <c r="AA58" s="493">
        <v>19336</v>
      </c>
      <c r="AB58" s="493">
        <v>24530920174</v>
      </c>
      <c r="AC58" s="494">
        <v>98.6</v>
      </c>
      <c r="AD58" s="1042">
        <v>12</v>
      </c>
      <c r="AE58" s="662"/>
      <c r="AF58" s="768">
        <v>47079</v>
      </c>
      <c r="AG58" s="422">
        <v>19.2</v>
      </c>
      <c r="AH58" s="421">
        <v>33349</v>
      </c>
      <c r="AI58" s="422">
        <v>26.1</v>
      </c>
      <c r="AJ58" s="421">
        <v>529140</v>
      </c>
      <c r="AK58" s="993">
        <v>95.3</v>
      </c>
      <c r="AL58" s="422">
        <v>29.4</v>
      </c>
      <c r="AM58" s="862">
        <v>6.6</v>
      </c>
      <c r="AN58" s="821"/>
      <c r="AO58" s="420">
        <v>1056</v>
      </c>
      <c r="AP58" s="426">
        <v>23</v>
      </c>
      <c r="AQ58" s="421">
        <v>3168</v>
      </c>
      <c r="AR58" s="969">
        <v>69</v>
      </c>
      <c r="AS58" s="769">
        <v>1790</v>
      </c>
      <c r="AT58" s="426">
        <v>45</v>
      </c>
      <c r="AU58" s="421">
        <v>214</v>
      </c>
      <c r="AV58" s="969">
        <v>4</v>
      </c>
      <c r="AW58" s="974">
        <v>9</v>
      </c>
      <c r="AX58" s="421">
        <v>405</v>
      </c>
      <c r="AY58" s="974">
        <v>340</v>
      </c>
      <c r="AZ58" s="974">
        <v>361</v>
      </c>
      <c r="BA58" s="2015">
        <v>205</v>
      </c>
      <c r="BB58" s="768">
        <v>24</v>
      </c>
      <c r="BC58" s="421">
        <v>1484</v>
      </c>
      <c r="BD58" s="822">
        <v>940</v>
      </c>
      <c r="BE58" s="974">
        <v>1393</v>
      </c>
      <c r="BF58" s="2105">
        <v>875</v>
      </c>
      <c r="BG58" s="2106">
        <v>10</v>
      </c>
      <c r="BH58" s="2106">
        <v>205</v>
      </c>
      <c r="BI58" s="2106">
        <v>645</v>
      </c>
      <c r="BJ58" s="2106">
        <v>390</v>
      </c>
      <c r="BK58" s="2106">
        <v>88</v>
      </c>
      <c r="BL58" s="2106">
        <v>541</v>
      </c>
      <c r="BM58" s="2015">
        <v>274</v>
      </c>
      <c r="BN58" s="768">
        <v>16</v>
      </c>
      <c r="BO58" s="2106">
        <v>673</v>
      </c>
      <c r="BP58" s="2106">
        <v>863</v>
      </c>
      <c r="BQ58" s="2106">
        <v>469</v>
      </c>
      <c r="BR58" s="2106">
        <v>460</v>
      </c>
      <c r="BS58" s="2106">
        <v>871</v>
      </c>
      <c r="BT58" s="2106">
        <v>416</v>
      </c>
      <c r="BU58" s="2106">
        <v>1</v>
      </c>
      <c r="BV58" s="2106">
        <v>19</v>
      </c>
      <c r="BW58" s="2106">
        <v>16</v>
      </c>
      <c r="BX58" s="1926" t="s">
        <v>307</v>
      </c>
      <c r="BY58" s="2106">
        <v>4</v>
      </c>
      <c r="BZ58" s="2015">
        <v>17</v>
      </c>
      <c r="CA58" s="822"/>
      <c r="CB58" s="768">
        <v>24</v>
      </c>
      <c r="CC58" s="421">
        <v>1</v>
      </c>
      <c r="CD58" s="863">
        <v>5364</v>
      </c>
      <c r="CE58" s="421">
        <v>71</v>
      </c>
      <c r="CF58" s="864">
        <v>2186.9</v>
      </c>
      <c r="CG58" s="421">
        <v>263</v>
      </c>
      <c r="CH58" s="421">
        <v>6</v>
      </c>
      <c r="CI58" s="974">
        <v>124</v>
      </c>
      <c r="CJ58" s="461" t="s">
        <v>307</v>
      </c>
      <c r="CK58" s="768">
        <v>713</v>
      </c>
      <c r="CL58" s="422">
        <v>287.5</v>
      </c>
      <c r="CM58" s="421">
        <v>201</v>
      </c>
      <c r="CN58" s="422">
        <v>81</v>
      </c>
      <c r="CO58" s="769">
        <v>619</v>
      </c>
      <c r="CP58" s="999">
        <v>249.6</v>
      </c>
      <c r="CQ58" s="662"/>
      <c r="CR58" s="865">
        <v>263</v>
      </c>
      <c r="CS58" s="865">
        <v>2432</v>
      </c>
      <c r="CT58" s="865">
        <v>79</v>
      </c>
      <c r="CU58" s="865">
        <v>1102</v>
      </c>
      <c r="CV58" s="865">
        <v>11966</v>
      </c>
      <c r="CW58" s="865">
        <v>2585</v>
      </c>
      <c r="CX58" s="865">
        <v>2902</v>
      </c>
    </row>
    <row r="59" spans="1:102" ht="15.75" customHeight="1">
      <c r="A59" s="613" t="s">
        <v>192</v>
      </c>
      <c r="B59" s="448">
        <v>6205</v>
      </c>
      <c r="C59" s="428">
        <v>15.2</v>
      </c>
      <c r="D59" s="429">
        <v>5138</v>
      </c>
      <c r="E59" s="443"/>
      <c r="F59" s="449">
        <v>2</v>
      </c>
      <c r="G59" s="450">
        <v>200</v>
      </c>
      <c r="H59" s="450">
        <v>29</v>
      </c>
      <c r="I59" s="450">
        <v>1727</v>
      </c>
      <c r="J59" s="450">
        <v>4</v>
      </c>
      <c r="K59" s="450">
        <v>116</v>
      </c>
      <c r="L59" s="450" t="s">
        <v>307</v>
      </c>
      <c r="M59" s="450" t="s">
        <v>307</v>
      </c>
      <c r="N59" s="1038">
        <v>129</v>
      </c>
      <c r="O59" s="1045">
        <v>4286</v>
      </c>
      <c r="P59" s="451">
        <v>1443</v>
      </c>
      <c r="Q59" s="450">
        <v>12</v>
      </c>
      <c r="R59" s="1038">
        <v>468</v>
      </c>
      <c r="S59" s="450">
        <v>1</v>
      </c>
      <c r="T59" s="450">
        <v>17</v>
      </c>
      <c r="U59" s="1038">
        <v>1241</v>
      </c>
      <c r="V59" s="450">
        <v>3</v>
      </c>
      <c r="W59" s="1038">
        <v>95</v>
      </c>
      <c r="X59" s="1045">
        <v>9</v>
      </c>
      <c r="Y59" s="444"/>
      <c r="Z59" s="449">
        <v>120048</v>
      </c>
      <c r="AA59" s="450">
        <v>26087</v>
      </c>
      <c r="AB59" s="450">
        <v>40250780878</v>
      </c>
      <c r="AC59" s="452">
        <v>98.5</v>
      </c>
      <c r="AD59" s="1045">
        <v>2</v>
      </c>
      <c r="AE59" s="445"/>
      <c r="AF59" s="448">
        <v>68290</v>
      </c>
      <c r="AG59" s="430">
        <v>16.3</v>
      </c>
      <c r="AH59" s="429">
        <v>47574</v>
      </c>
      <c r="AI59" s="430">
        <v>23.3</v>
      </c>
      <c r="AJ59" s="429">
        <v>508056</v>
      </c>
      <c r="AK59" s="984">
        <v>91.8</v>
      </c>
      <c r="AL59" s="430">
        <v>44.6</v>
      </c>
      <c r="AM59" s="454">
        <v>27.6</v>
      </c>
      <c r="AN59" s="446"/>
      <c r="AO59" s="860">
        <v>2184</v>
      </c>
      <c r="AP59" s="429">
        <v>23.111111111111111</v>
      </c>
      <c r="AQ59" s="429">
        <v>5741</v>
      </c>
      <c r="AR59" s="458">
        <v>60.751322751322753</v>
      </c>
      <c r="AS59" s="458">
        <v>4094</v>
      </c>
      <c r="AT59" s="429">
        <v>48.335301062573791</v>
      </c>
      <c r="AU59" s="429">
        <v>1161</v>
      </c>
      <c r="AV59" s="458">
        <v>12.285714285714286</v>
      </c>
      <c r="AW59" s="1001">
        <v>25</v>
      </c>
      <c r="AX59" s="429">
        <v>1685</v>
      </c>
      <c r="AY59" s="1001">
        <v>1216</v>
      </c>
      <c r="AZ59" s="429">
        <v>1346</v>
      </c>
      <c r="BA59" s="2007">
        <v>891</v>
      </c>
      <c r="BB59" s="448">
        <v>32</v>
      </c>
      <c r="BC59" s="429">
        <v>1850</v>
      </c>
      <c r="BD59" s="812">
        <v>1503</v>
      </c>
      <c r="BE59" s="429">
        <v>1786</v>
      </c>
      <c r="BF59" s="812">
        <v>1287</v>
      </c>
      <c r="BG59" s="2107">
        <v>10</v>
      </c>
      <c r="BH59" s="2107">
        <v>502</v>
      </c>
      <c r="BI59" s="2107">
        <v>917</v>
      </c>
      <c r="BJ59" s="2107">
        <v>582</v>
      </c>
      <c r="BK59" s="2107">
        <v>176</v>
      </c>
      <c r="BL59" s="2107">
        <v>677</v>
      </c>
      <c r="BM59" s="2007">
        <v>390</v>
      </c>
      <c r="BN59" s="448">
        <v>28</v>
      </c>
      <c r="BO59" s="2107">
        <v>1300</v>
      </c>
      <c r="BP59" s="2107">
        <v>1980</v>
      </c>
      <c r="BQ59" s="2107">
        <v>1466</v>
      </c>
      <c r="BR59" s="2107">
        <v>709</v>
      </c>
      <c r="BS59" s="2107">
        <v>1932</v>
      </c>
      <c r="BT59" s="2107">
        <v>1200</v>
      </c>
      <c r="BU59" s="2107">
        <v>22</v>
      </c>
      <c r="BV59" s="2107">
        <v>351</v>
      </c>
      <c r="BW59" s="2107">
        <v>326</v>
      </c>
      <c r="BX59" s="2107">
        <v>3</v>
      </c>
      <c r="BY59" s="2107">
        <v>12</v>
      </c>
      <c r="BZ59" s="2007">
        <v>31</v>
      </c>
      <c r="CA59" s="447"/>
      <c r="CB59" s="448">
        <v>33</v>
      </c>
      <c r="CC59" s="429">
        <v>2</v>
      </c>
      <c r="CD59" s="456">
        <v>6217</v>
      </c>
      <c r="CE59" s="429">
        <v>372</v>
      </c>
      <c r="CF59" s="457">
        <v>1487.5</v>
      </c>
      <c r="CG59" s="429">
        <v>413</v>
      </c>
      <c r="CH59" s="429">
        <v>4</v>
      </c>
      <c r="CI59" s="1001">
        <v>233</v>
      </c>
      <c r="CJ59" s="429" t="s">
        <v>307</v>
      </c>
      <c r="CK59" s="448">
        <v>1265</v>
      </c>
      <c r="CL59" s="430">
        <v>305.60000000000002</v>
      </c>
      <c r="CM59" s="429">
        <v>333</v>
      </c>
      <c r="CN59" s="430">
        <v>80.400000000000006</v>
      </c>
      <c r="CO59" s="458">
        <v>1205</v>
      </c>
      <c r="CP59" s="995">
        <v>291.10000000000002</v>
      </c>
      <c r="CQ59" s="445"/>
      <c r="CR59" s="459">
        <v>475</v>
      </c>
      <c r="CS59" s="459">
        <v>3523</v>
      </c>
      <c r="CT59" s="459">
        <v>137</v>
      </c>
      <c r="CU59" s="459">
        <v>1657</v>
      </c>
      <c r="CV59" s="459">
        <v>16865</v>
      </c>
      <c r="CW59" s="459">
        <v>3488</v>
      </c>
      <c r="CX59" s="459">
        <v>3931</v>
      </c>
    </row>
    <row r="60" spans="1:102" ht="15.75" customHeight="1">
      <c r="A60" s="603" t="s">
        <v>193</v>
      </c>
      <c r="B60" s="460">
        <v>11161</v>
      </c>
      <c r="C60" s="517">
        <v>22.06</v>
      </c>
      <c r="D60" s="461">
        <v>9431</v>
      </c>
      <c r="E60" s="443"/>
      <c r="F60" s="510">
        <v>2</v>
      </c>
      <c r="G60" s="511">
        <v>250</v>
      </c>
      <c r="H60" s="511">
        <v>27</v>
      </c>
      <c r="I60" s="511">
        <v>1713</v>
      </c>
      <c r="J60" s="511">
        <v>23</v>
      </c>
      <c r="K60" s="511">
        <v>631</v>
      </c>
      <c r="L60" s="511" t="s">
        <v>203</v>
      </c>
      <c r="M60" s="511" t="s">
        <v>203</v>
      </c>
      <c r="N60" s="962">
        <v>80</v>
      </c>
      <c r="O60" s="963">
        <v>2991</v>
      </c>
      <c r="P60" s="445">
        <v>2135</v>
      </c>
      <c r="Q60" s="511">
        <v>12</v>
      </c>
      <c r="R60" s="962">
        <v>390</v>
      </c>
      <c r="S60" s="511">
        <v>3</v>
      </c>
      <c r="T60" s="511">
        <v>15</v>
      </c>
      <c r="U60" s="962">
        <v>1274</v>
      </c>
      <c r="V60" s="511">
        <v>2</v>
      </c>
      <c r="W60" s="962">
        <v>83</v>
      </c>
      <c r="X60" s="963">
        <v>1</v>
      </c>
      <c r="Y60" s="444"/>
      <c r="Z60" s="510">
        <v>144875</v>
      </c>
      <c r="AA60" s="511">
        <v>31552</v>
      </c>
      <c r="AB60" s="511">
        <v>47029259025</v>
      </c>
      <c r="AC60" s="512">
        <v>98.88</v>
      </c>
      <c r="AD60" s="963">
        <v>13</v>
      </c>
      <c r="AE60" s="445"/>
      <c r="AF60" s="460">
        <v>91697</v>
      </c>
      <c r="AG60" s="515">
        <v>18.399999999999999</v>
      </c>
      <c r="AH60" s="461">
        <v>63434</v>
      </c>
      <c r="AI60" s="515">
        <v>24.9</v>
      </c>
      <c r="AJ60" s="461">
        <v>442924</v>
      </c>
      <c r="AK60" s="991">
        <v>94.4</v>
      </c>
      <c r="AL60" s="515">
        <v>34.6</v>
      </c>
      <c r="AM60" s="833">
        <v>22.5</v>
      </c>
      <c r="AN60" s="446"/>
      <c r="AO60" s="609">
        <v>3458</v>
      </c>
      <c r="AP60" s="461">
        <v>32</v>
      </c>
      <c r="AQ60" s="461">
        <v>4947</v>
      </c>
      <c r="AR60" s="516">
        <v>46</v>
      </c>
      <c r="AS60" s="516">
        <v>3861</v>
      </c>
      <c r="AT60" s="461">
        <v>41</v>
      </c>
      <c r="AU60" s="461">
        <v>1990</v>
      </c>
      <c r="AV60" s="516">
        <v>19</v>
      </c>
      <c r="AW60" s="1003">
        <v>23</v>
      </c>
      <c r="AX60" s="461">
        <v>1584</v>
      </c>
      <c r="AY60" s="1003">
        <v>1006</v>
      </c>
      <c r="AZ60" s="461">
        <v>1315</v>
      </c>
      <c r="BA60" s="1939">
        <v>732</v>
      </c>
      <c r="BB60" s="460">
        <v>21</v>
      </c>
      <c r="BC60" s="461">
        <v>794</v>
      </c>
      <c r="BD60" s="447">
        <v>746</v>
      </c>
      <c r="BE60" s="461">
        <v>809</v>
      </c>
      <c r="BF60" s="447">
        <v>682</v>
      </c>
      <c r="BG60" s="1926">
        <v>2</v>
      </c>
      <c r="BH60" s="1926">
        <v>6</v>
      </c>
      <c r="BI60" s="1926">
        <v>45</v>
      </c>
      <c r="BJ60" s="1926">
        <v>20</v>
      </c>
      <c r="BK60" s="1926">
        <v>2</v>
      </c>
      <c r="BL60" s="1926">
        <v>19</v>
      </c>
      <c r="BM60" s="1939">
        <v>9</v>
      </c>
      <c r="BN60" s="460">
        <v>48</v>
      </c>
      <c r="BO60" s="1926">
        <v>3780</v>
      </c>
      <c r="BP60" s="1926">
        <v>2505</v>
      </c>
      <c r="BQ60" s="1926">
        <v>1388</v>
      </c>
      <c r="BR60" s="1926">
        <v>2337</v>
      </c>
      <c r="BS60" s="1926">
        <v>2664</v>
      </c>
      <c r="BT60" s="1926">
        <v>1370</v>
      </c>
      <c r="BU60" s="1926">
        <v>33</v>
      </c>
      <c r="BV60" s="1926">
        <v>560</v>
      </c>
      <c r="BW60" s="1926">
        <v>499</v>
      </c>
      <c r="BX60" s="1926" t="s">
        <v>307</v>
      </c>
      <c r="BY60" s="1926">
        <v>8</v>
      </c>
      <c r="BZ60" s="1939">
        <v>32</v>
      </c>
      <c r="CA60" s="447"/>
      <c r="CB60" s="460">
        <v>41</v>
      </c>
      <c r="CC60" s="461" t="s">
        <v>307</v>
      </c>
      <c r="CD60" s="837">
        <v>8099</v>
      </c>
      <c r="CE60" s="461" t="s">
        <v>307</v>
      </c>
      <c r="CF60" s="826">
        <v>1626.7</v>
      </c>
      <c r="CG60" s="461">
        <v>485</v>
      </c>
      <c r="CH60" s="461">
        <v>6</v>
      </c>
      <c r="CI60" s="1003">
        <v>246</v>
      </c>
      <c r="CJ60" s="1015" t="s">
        <v>307</v>
      </c>
      <c r="CK60" s="460">
        <v>1659</v>
      </c>
      <c r="CL60" s="515">
        <v>327.9</v>
      </c>
      <c r="CM60" s="461">
        <v>356</v>
      </c>
      <c r="CN60" s="515">
        <v>70.400000000000006</v>
      </c>
      <c r="CO60" s="516">
        <v>1472</v>
      </c>
      <c r="CP60" s="997">
        <v>290.89999999999998</v>
      </c>
      <c r="CQ60" s="445"/>
      <c r="CR60" s="866">
        <v>719</v>
      </c>
      <c r="CS60" s="867">
        <v>6022</v>
      </c>
      <c r="CT60" s="867">
        <v>228</v>
      </c>
      <c r="CU60" s="867">
        <v>2717</v>
      </c>
      <c r="CV60" s="867">
        <v>17383</v>
      </c>
      <c r="CW60" s="867">
        <v>4746</v>
      </c>
      <c r="CX60" s="867">
        <v>5300</v>
      </c>
    </row>
    <row r="61" spans="1:102" ht="15.75" customHeight="1">
      <c r="A61" s="613" t="s">
        <v>194</v>
      </c>
      <c r="B61" s="448">
        <v>10526</v>
      </c>
      <c r="C61" s="428">
        <v>32.9</v>
      </c>
      <c r="D61" s="429">
        <v>8536</v>
      </c>
      <c r="E61" s="443"/>
      <c r="F61" s="449">
        <v>2</v>
      </c>
      <c r="G61" s="450">
        <v>210</v>
      </c>
      <c r="H61" s="450">
        <v>16</v>
      </c>
      <c r="I61" s="450">
        <v>1166</v>
      </c>
      <c r="J61" s="450">
        <v>2</v>
      </c>
      <c r="K61" s="450">
        <v>47</v>
      </c>
      <c r="L61" s="450">
        <v>1</v>
      </c>
      <c r="M61" s="450">
        <v>60</v>
      </c>
      <c r="N61" s="1038">
        <v>43</v>
      </c>
      <c r="O61" s="1045">
        <v>1618</v>
      </c>
      <c r="P61" s="451">
        <v>1223</v>
      </c>
      <c r="Q61" s="450">
        <v>5</v>
      </c>
      <c r="R61" s="1038">
        <v>309</v>
      </c>
      <c r="S61" s="450">
        <v>10</v>
      </c>
      <c r="T61" s="450">
        <v>8</v>
      </c>
      <c r="U61" s="1038">
        <v>484</v>
      </c>
      <c r="V61" s="450">
        <v>14</v>
      </c>
      <c r="W61" s="1038">
        <v>986</v>
      </c>
      <c r="X61" s="1045">
        <v>4</v>
      </c>
      <c r="Y61" s="444"/>
      <c r="Z61" s="449">
        <v>97266</v>
      </c>
      <c r="AA61" s="450">
        <v>20034</v>
      </c>
      <c r="AB61" s="450">
        <v>29619624036</v>
      </c>
      <c r="AC61" s="452">
        <v>99.5</v>
      </c>
      <c r="AD61" s="1045">
        <v>14</v>
      </c>
      <c r="AE61" s="445"/>
      <c r="AF61" s="448">
        <v>55509</v>
      </c>
      <c r="AG61" s="430">
        <v>17.7</v>
      </c>
      <c r="AH61" s="429">
        <v>39227</v>
      </c>
      <c r="AI61" s="430">
        <v>23.9</v>
      </c>
      <c r="AJ61" s="429">
        <v>474579</v>
      </c>
      <c r="AK61" s="984">
        <v>94.34</v>
      </c>
      <c r="AL61" s="430">
        <v>31.7</v>
      </c>
      <c r="AM61" s="454">
        <v>31.9</v>
      </c>
      <c r="AN61" s="446"/>
      <c r="AO61" s="860">
        <v>565</v>
      </c>
      <c r="AP61" s="429">
        <v>8.8000000000000007</v>
      </c>
      <c r="AQ61" s="429">
        <v>5675</v>
      </c>
      <c r="AR61" s="458">
        <v>88</v>
      </c>
      <c r="AS61" s="458">
        <v>3701</v>
      </c>
      <c r="AT61" s="429">
        <v>65.5</v>
      </c>
      <c r="AU61" s="429">
        <v>217</v>
      </c>
      <c r="AV61" s="458">
        <v>3.4</v>
      </c>
      <c r="AW61" s="1001">
        <v>23</v>
      </c>
      <c r="AX61" s="429">
        <v>1479</v>
      </c>
      <c r="AY61" s="1001">
        <v>940</v>
      </c>
      <c r="AZ61" s="429">
        <v>1100</v>
      </c>
      <c r="BA61" s="2007">
        <v>681</v>
      </c>
      <c r="BB61" s="448">
        <v>61</v>
      </c>
      <c r="BC61" s="429">
        <v>3522</v>
      </c>
      <c r="BD61" s="812">
        <v>2447</v>
      </c>
      <c r="BE61" s="429">
        <v>3267</v>
      </c>
      <c r="BF61" s="812">
        <v>2075</v>
      </c>
      <c r="BG61" s="2107" t="s">
        <v>307</v>
      </c>
      <c r="BH61" s="2107" t="s">
        <v>307</v>
      </c>
      <c r="BI61" s="2107" t="s">
        <v>307</v>
      </c>
      <c r="BJ61" s="2107" t="s">
        <v>307</v>
      </c>
      <c r="BK61" s="2107" t="s">
        <v>307</v>
      </c>
      <c r="BL61" s="2107" t="s">
        <v>307</v>
      </c>
      <c r="BM61" s="2007" t="s">
        <v>307</v>
      </c>
      <c r="BN61" s="448">
        <v>24</v>
      </c>
      <c r="BO61" s="2107">
        <v>659</v>
      </c>
      <c r="BP61" s="2107">
        <v>1368</v>
      </c>
      <c r="BQ61" s="2107">
        <v>889</v>
      </c>
      <c r="BR61" s="2107">
        <v>438</v>
      </c>
      <c r="BS61" s="2107">
        <v>1221</v>
      </c>
      <c r="BT61" s="2107">
        <v>662</v>
      </c>
      <c r="BU61" s="2107">
        <v>17</v>
      </c>
      <c r="BV61" s="2107">
        <v>248</v>
      </c>
      <c r="BW61" s="2107">
        <v>125</v>
      </c>
      <c r="BX61" s="2107">
        <v>5</v>
      </c>
      <c r="BY61" s="2107">
        <v>9</v>
      </c>
      <c r="BZ61" s="2007">
        <v>16</v>
      </c>
      <c r="CA61" s="447"/>
      <c r="CB61" s="448">
        <v>59</v>
      </c>
      <c r="CC61" s="429" t="s">
        <v>307</v>
      </c>
      <c r="CD61" s="456">
        <v>8823</v>
      </c>
      <c r="CE61" s="429" t="s">
        <v>307</v>
      </c>
      <c r="CF61" s="457">
        <v>2777.6</v>
      </c>
      <c r="CG61" s="429">
        <v>252</v>
      </c>
      <c r="CH61" s="429">
        <v>4</v>
      </c>
      <c r="CI61" s="1001">
        <v>189</v>
      </c>
      <c r="CJ61" s="429" t="s">
        <v>307</v>
      </c>
      <c r="CK61" s="448">
        <v>1282</v>
      </c>
      <c r="CL61" s="430">
        <v>408.12948082873839</v>
      </c>
      <c r="CM61" s="429">
        <v>242</v>
      </c>
      <c r="CN61" s="430">
        <v>77.04160246533128</v>
      </c>
      <c r="CO61" s="458">
        <v>1046</v>
      </c>
      <c r="CP61" s="995">
        <v>332</v>
      </c>
      <c r="CQ61" s="445"/>
      <c r="CR61" s="459">
        <v>404</v>
      </c>
      <c r="CS61" s="459">
        <v>3212</v>
      </c>
      <c r="CT61" s="459">
        <v>163</v>
      </c>
      <c r="CU61" s="459">
        <v>1480</v>
      </c>
      <c r="CV61" s="459">
        <v>13354</v>
      </c>
      <c r="CW61" s="459">
        <v>2797</v>
      </c>
      <c r="CX61" s="459">
        <v>4308</v>
      </c>
    </row>
    <row r="62" spans="1:102" ht="15.75" customHeight="1">
      <c r="A62" s="603" t="s">
        <v>195</v>
      </c>
      <c r="B62" s="460">
        <v>6482</v>
      </c>
      <c r="C62" s="517">
        <v>21.6</v>
      </c>
      <c r="D62" s="796">
        <v>5314</v>
      </c>
      <c r="E62" s="443"/>
      <c r="F62" s="510">
        <v>1</v>
      </c>
      <c r="G62" s="511">
        <v>125</v>
      </c>
      <c r="H62" s="511">
        <v>9</v>
      </c>
      <c r="I62" s="511">
        <v>560</v>
      </c>
      <c r="J62" s="511">
        <v>20</v>
      </c>
      <c r="K62" s="511">
        <v>537</v>
      </c>
      <c r="L62" s="461">
        <v>1</v>
      </c>
      <c r="M62" s="461">
        <v>50</v>
      </c>
      <c r="N62" s="962">
        <v>80</v>
      </c>
      <c r="O62" s="963">
        <v>3343</v>
      </c>
      <c r="P62" s="445">
        <v>1145</v>
      </c>
      <c r="Q62" s="511">
        <v>7</v>
      </c>
      <c r="R62" s="962">
        <v>270</v>
      </c>
      <c r="S62" s="511">
        <v>2</v>
      </c>
      <c r="T62" s="511">
        <v>8</v>
      </c>
      <c r="U62" s="962">
        <v>700</v>
      </c>
      <c r="V62" s="511">
        <v>3</v>
      </c>
      <c r="W62" s="962">
        <v>170</v>
      </c>
      <c r="X62" s="963">
        <v>28</v>
      </c>
      <c r="Y62" s="444"/>
      <c r="Z62" s="510">
        <v>83998</v>
      </c>
      <c r="AA62" s="511">
        <v>17182</v>
      </c>
      <c r="AB62" s="511">
        <v>25542670800</v>
      </c>
      <c r="AC62" s="512">
        <v>98.5</v>
      </c>
      <c r="AD62" s="963">
        <v>11</v>
      </c>
      <c r="AE62" s="445"/>
      <c r="AF62" s="460">
        <v>58169</v>
      </c>
      <c r="AG62" s="515">
        <v>19.399999999999999</v>
      </c>
      <c r="AH62" s="461">
        <v>37916</v>
      </c>
      <c r="AI62" s="515">
        <v>26.7</v>
      </c>
      <c r="AJ62" s="461">
        <v>457796</v>
      </c>
      <c r="AK62" s="991">
        <v>95.79</v>
      </c>
      <c r="AL62" s="515">
        <v>37.799999999999997</v>
      </c>
      <c r="AM62" s="833">
        <v>25.5</v>
      </c>
      <c r="AN62" s="446"/>
      <c r="AO62" s="609">
        <v>1907</v>
      </c>
      <c r="AP62" s="461">
        <v>26</v>
      </c>
      <c r="AQ62" s="461">
        <v>4957</v>
      </c>
      <c r="AR62" s="516">
        <v>66</v>
      </c>
      <c r="AS62" s="516">
        <v>3360</v>
      </c>
      <c r="AT62" s="461">
        <v>51</v>
      </c>
      <c r="AU62" s="461">
        <v>1067</v>
      </c>
      <c r="AV62" s="516">
        <v>14</v>
      </c>
      <c r="AW62" s="1003">
        <v>9</v>
      </c>
      <c r="AX62" s="461">
        <v>763</v>
      </c>
      <c r="AY62" s="1003">
        <v>427</v>
      </c>
      <c r="AZ62" s="461">
        <v>583</v>
      </c>
      <c r="BA62" s="1939">
        <v>310</v>
      </c>
      <c r="BB62" s="460">
        <v>48</v>
      </c>
      <c r="BC62" s="461">
        <v>3233</v>
      </c>
      <c r="BD62" s="447">
        <v>2392</v>
      </c>
      <c r="BE62" s="461">
        <v>3091</v>
      </c>
      <c r="BF62" s="447">
        <v>1988</v>
      </c>
      <c r="BG62" s="1926" t="s">
        <v>307</v>
      </c>
      <c r="BH62" s="1926" t="s">
        <v>307</v>
      </c>
      <c r="BI62" s="1926" t="s">
        <v>307</v>
      </c>
      <c r="BJ62" s="1926" t="s">
        <v>307</v>
      </c>
      <c r="BK62" s="1926" t="s">
        <v>307</v>
      </c>
      <c r="BL62" s="1926" t="s">
        <v>307</v>
      </c>
      <c r="BM62" s="1939" t="s">
        <v>307</v>
      </c>
      <c r="BN62" s="460">
        <v>30</v>
      </c>
      <c r="BO62" s="1926">
        <v>1716</v>
      </c>
      <c r="BP62" s="1926">
        <v>1360</v>
      </c>
      <c r="BQ62" s="1926">
        <v>1204</v>
      </c>
      <c r="BR62" s="1926">
        <v>1136</v>
      </c>
      <c r="BS62" s="1926">
        <v>1273</v>
      </c>
      <c r="BT62" s="1926">
        <v>973</v>
      </c>
      <c r="BU62" s="1926">
        <v>6</v>
      </c>
      <c r="BV62" s="1926">
        <v>144</v>
      </c>
      <c r="BW62" s="1926">
        <v>76</v>
      </c>
      <c r="BX62" s="1926" t="s">
        <v>307</v>
      </c>
      <c r="BY62" s="1926" t="s">
        <v>307</v>
      </c>
      <c r="BZ62" s="1939">
        <v>9</v>
      </c>
      <c r="CA62" s="447"/>
      <c r="CB62" s="460">
        <v>32</v>
      </c>
      <c r="CC62" s="461" t="s">
        <v>307</v>
      </c>
      <c r="CD62" s="837">
        <v>7150</v>
      </c>
      <c r="CE62" s="461" t="s">
        <v>307</v>
      </c>
      <c r="CF62" s="826">
        <v>2379.1999999999998</v>
      </c>
      <c r="CG62" s="461">
        <v>309</v>
      </c>
      <c r="CH62" s="461">
        <v>3</v>
      </c>
      <c r="CI62" s="1003">
        <v>195</v>
      </c>
      <c r="CJ62" s="1015" t="s">
        <v>307</v>
      </c>
      <c r="CK62" s="460">
        <v>1648</v>
      </c>
      <c r="CL62" s="515">
        <v>548.4</v>
      </c>
      <c r="CM62" s="461">
        <v>293</v>
      </c>
      <c r="CN62" s="515">
        <v>97.5</v>
      </c>
      <c r="CO62" s="516">
        <v>921</v>
      </c>
      <c r="CP62" s="997">
        <v>306.5</v>
      </c>
      <c r="CQ62" s="445"/>
      <c r="CR62" s="827">
        <v>485</v>
      </c>
      <c r="CS62" s="827">
        <v>4208</v>
      </c>
      <c r="CT62" s="827">
        <v>149</v>
      </c>
      <c r="CU62" s="827">
        <v>1534</v>
      </c>
      <c r="CV62" s="827">
        <v>11363</v>
      </c>
      <c r="CW62" s="827">
        <v>3089</v>
      </c>
      <c r="CX62" s="827">
        <v>4629</v>
      </c>
    </row>
    <row r="63" spans="1:102" ht="15.75" customHeight="1">
      <c r="A63" s="613" t="s">
        <v>196</v>
      </c>
      <c r="B63" s="448">
        <v>11536</v>
      </c>
      <c r="C63" s="428">
        <v>29.6</v>
      </c>
      <c r="D63" s="429">
        <v>9163</v>
      </c>
      <c r="E63" s="443"/>
      <c r="F63" s="451">
        <v>6</v>
      </c>
      <c r="G63" s="450">
        <v>300</v>
      </c>
      <c r="H63" s="450">
        <v>28</v>
      </c>
      <c r="I63" s="450">
        <v>1650</v>
      </c>
      <c r="J63" s="450">
        <v>20</v>
      </c>
      <c r="K63" s="450">
        <v>525</v>
      </c>
      <c r="L63" s="450">
        <v>3</v>
      </c>
      <c r="M63" s="450">
        <v>150</v>
      </c>
      <c r="N63" s="450">
        <v>85</v>
      </c>
      <c r="O63" s="519">
        <v>2675</v>
      </c>
      <c r="P63" s="451">
        <v>1835</v>
      </c>
      <c r="Q63" s="450">
        <v>11</v>
      </c>
      <c r="R63" s="1038">
        <v>519</v>
      </c>
      <c r="S63" s="450">
        <v>4</v>
      </c>
      <c r="T63" s="450">
        <v>15</v>
      </c>
      <c r="U63" s="450">
        <v>1298</v>
      </c>
      <c r="V63" s="450">
        <v>3</v>
      </c>
      <c r="W63" s="450">
        <v>48</v>
      </c>
      <c r="X63" s="1045">
        <v>10</v>
      </c>
      <c r="Y63" s="444"/>
      <c r="Z63" s="451">
        <v>135453</v>
      </c>
      <c r="AA63" s="450">
        <v>29535</v>
      </c>
      <c r="AB63" s="450">
        <v>43253813828</v>
      </c>
      <c r="AC63" s="452">
        <v>98.6</v>
      </c>
      <c r="AD63" s="519">
        <v>20</v>
      </c>
      <c r="AE63" s="445"/>
      <c r="AF63" s="860">
        <v>81382</v>
      </c>
      <c r="AG63" s="430">
        <v>20.7</v>
      </c>
      <c r="AH63" s="429">
        <v>56809</v>
      </c>
      <c r="AI63" s="430">
        <v>27.7</v>
      </c>
      <c r="AJ63" s="429">
        <v>539957</v>
      </c>
      <c r="AK63" s="984">
        <v>93.68</v>
      </c>
      <c r="AL63" s="430">
        <v>35.700000000000003</v>
      </c>
      <c r="AM63" s="454">
        <v>46.1</v>
      </c>
      <c r="AN63" s="446"/>
      <c r="AO63" s="860">
        <v>1857</v>
      </c>
      <c r="AP63" s="970">
        <v>24</v>
      </c>
      <c r="AQ63" s="429">
        <v>5256</v>
      </c>
      <c r="AR63" s="971">
        <v>67</v>
      </c>
      <c r="AS63" s="458">
        <v>3571</v>
      </c>
      <c r="AT63" s="970">
        <v>52</v>
      </c>
      <c r="AU63" s="429">
        <v>671</v>
      </c>
      <c r="AV63" s="971">
        <v>9</v>
      </c>
      <c r="AW63" s="1001">
        <v>5</v>
      </c>
      <c r="AX63" s="429">
        <v>354</v>
      </c>
      <c r="AY63" s="1001">
        <v>196</v>
      </c>
      <c r="AZ63" s="429">
        <v>158</v>
      </c>
      <c r="BA63" s="2007">
        <v>79</v>
      </c>
      <c r="BB63" s="448">
        <v>66</v>
      </c>
      <c r="BC63" s="429">
        <v>2739</v>
      </c>
      <c r="BD63" s="812">
        <v>2199</v>
      </c>
      <c r="BE63" s="429">
        <v>2667</v>
      </c>
      <c r="BF63" s="812">
        <v>1834</v>
      </c>
      <c r="BG63" s="2107">
        <v>1</v>
      </c>
      <c r="BH63" s="2107">
        <v>45</v>
      </c>
      <c r="BI63" s="2107">
        <v>45</v>
      </c>
      <c r="BJ63" s="2107">
        <v>27</v>
      </c>
      <c r="BK63" s="2107">
        <v>16</v>
      </c>
      <c r="BL63" s="2107">
        <v>41</v>
      </c>
      <c r="BM63" s="2007">
        <v>21</v>
      </c>
      <c r="BN63" s="448">
        <v>56</v>
      </c>
      <c r="BO63" s="2107">
        <v>2037</v>
      </c>
      <c r="BP63" s="2107">
        <v>2616</v>
      </c>
      <c r="BQ63" s="2107">
        <v>1991</v>
      </c>
      <c r="BR63" s="2107">
        <v>1391</v>
      </c>
      <c r="BS63" s="2107">
        <v>2584</v>
      </c>
      <c r="BT63" s="2107">
        <v>1733</v>
      </c>
      <c r="BU63" s="2107">
        <v>1</v>
      </c>
      <c r="BV63" s="2107">
        <v>9</v>
      </c>
      <c r="BW63" s="2107">
        <v>4</v>
      </c>
      <c r="BX63" s="2107" t="s">
        <v>307</v>
      </c>
      <c r="BY63" s="2107">
        <v>4</v>
      </c>
      <c r="BZ63" s="2007">
        <v>17</v>
      </c>
      <c r="CA63" s="447"/>
      <c r="CB63" s="860">
        <v>43</v>
      </c>
      <c r="CC63" s="429" t="s">
        <v>307</v>
      </c>
      <c r="CD63" s="456">
        <v>10180</v>
      </c>
      <c r="CE63" s="458" t="s">
        <v>307</v>
      </c>
      <c r="CF63" s="868">
        <v>2590</v>
      </c>
      <c r="CG63" s="429">
        <v>504</v>
      </c>
      <c r="CH63" s="429">
        <v>8</v>
      </c>
      <c r="CI63" s="1001">
        <v>269</v>
      </c>
      <c r="CJ63" s="1014" t="s">
        <v>307</v>
      </c>
      <c r="CK63" s="448">
        <v>2192</v>
      </c>
      <c r="CL63" s="430">
        <v>557.70000000000005</v>
      </c>
      <c r="CM63" s="429">
        <v>593</v>
      </c>
      <c r="CN63" s="428">
        <v>150.9</v>
      </c>
      <c r="CO63" s="458">
        <v>1238</v>
      </c>
      <c r="CP63" s="454">
        <v>315</v>
      </c>
      <c r="CQ63" s="445"/>
      <c r="CR63" s="459">
        <v>587</v>
      </c>
      <c r="CS63" s="459">
        <v>4436</v>
      </c>
      <c r="CT63" s="459">
        <v>207</v>
      </c>
      <c r="CU63" s="459">
        <v>2205</v>
      </c>
      <c r="CV63" s="459">
        <v>20609</v>
      </c>
      <c r="CW63" s="459">
        <v>4588</v>
      </c>
      <c r="CX63" s="459">
        <v>5824</v>
      </c>
    </row>
    <row r="64" spans="1:102" ht="15.75" customHeight="1">
      <c r="A64" s="603" t="s">
        <v>230</v>
      </c>
      <c r="B64" s="460">
        <v>4621</v>
      </c>
      <c r="C64" s="517">
        <v>20</v>
      </c>
      <c r="D64" s="461">
        <v>3790</v>
      </c>
      <c r="E64" s="443"/>
      <c r="F64" s="445">
        <v>4</v>
      </c>
      <c r="G64" s="511">
        <v>285</v>
      </c>
      <c r="H64" s="511">
        <v>20</v>
      </c>
      <c r="I64" s="511">
        <v>1198</v>
      </c>
      <c r="J64" s="511">
        <v>5</v>
      </c>
      <c r="K64" s="511">
        <v>126</v>
      </c>
      <c r="L64" s="511" t="s">
        <v>203</v>
      </c>
      <c r="M64" s="511" t="s">
        <v>203</v>
      </c>
      <c r="N64" s="511">
        <v>70</v>
      </c>
      <c r="O64" s="963">
        <v>1715</v>
      </c>
      <c r="P64" s="510">
        <v>969</v>
      </c>
      <c r="Q64" s="514">
        <v>8</v>
      </c>
      <c r="R64" s="444">
        <v>400</v>
      </c>
      <c r="S64" s="511">
        <v>2</v>
      </c>
      <c r="T64" s="511">
        <v>10</v>
      </c>
      <c r="U64" s="514">
        <v>789</v>
      </c>
      <c r="V64" s="511">
        <v>4</v>
      </c>
      <c r="W64" s="514">
        <v>158</v>
      </c>
      <c r="X64" s="963">
        <v>1</v>
      </c>
      <c r="Y64" s="444"/>
      <c r="Z64" s="445">
        <v>77593</v>
      </c>
      <c r="AA64" s="511">
        <v>15153</v>
      </c>
      <c r="AB64" s="511">
        <v>23210573551</v>
      </c>
      <c r="AC64" s="512">
        <v>98.5</v>
      </c>
      <c r="AD64" s="963">
        <v>9</v>
      </c>
      <c r="AE64" s="445"/>
      <c r="AF64" s="460">
        <v>45542</v>
      </c>
      <c r="AG64" s="515">
        <v>19.399999999999999</v>
      </c>
      <c r="AH64" s="461">
        <v>31415</v>
      </c>
      <c r="AI64" s="515">
        <v>26.2</v>
      </c>
      <c r="AJ64" s="461">
        <v>456310</v>
      </c>
      <c r="AK64" s="515">
        <v>93.5</v>
      </c>
      <c r="AL64" s="515">
        <v>38.6</v>
      </c>
      <c r="AM64" s="833">
        <v>75.7</v>
      </c>
      <c r="AN64" s="446"/>
      <c r="AO64" s="609">
        <v>1482</v>
      </c>
      <c r="AP64" s="461">
        <v>27</v>
      </c>
      <c r="AQ64" s="461">
        <v>3716</v>
      </c>
      <c r="AR64" s="461">
        <v>69</v>
      </c>
      <c r="AS64" s="461">
        <v>2737</v>
      </c>
      <c r="AT64" s="461">
        <v>59</v>
      </c>
      <c r="AU64" s="461">
        <v>767</v>
      </c>
      <c r="AV64" s="461">
        <v>14</v>
      </c>
      <c r="AW64" s="461">
        <v>2</v>
      </c>
      <c r="AX64" s="461">
        <v>45</v>
      </c>
      <c r="AY64" s="461">
        <v>75</v>
      </c>
      <c r="AZ64" s="461">
        <v>44</v>
      </c>
      <c r="BA64" s="1939">
        <v>73</v>
      </c>
      <c r="BB64" s="460">
        <v>53</v>
      </c>
      <c r="BC64" s="461">
        <v>2153</v>
      </c>
      <c r="BD64" s="461">
        <v>2054</v>
      </c>
      <c r="BE64" s="461">
        <v>1958</v>
      </c>
      <c r="BF64" s="2097">
        <v>1437</v>
      </c>
      <c r="BG64" s="1926" t="s">
        <v>307</v>
      </c>
      <c r="BH64" s="1926" t="s">
        <v>307</v>
      </c>
      <c r="BI64" s="1926" t="s">
        <v>307</v>
      </c>
      <c r="BJ64" s="1926" t="s">
        <v>307</v>
      </c>
      <c r="BK64" s="1926" t="s">
        <v>307</v>
      </c>
      <c r="BL64" s="1926" t="s">
        <v>307</v>
      </c>
      <c r="BM64" s="1939" t="s">
        <v>307</v>
      </c>
      <c r="BN64" s="460">
        <v>42</v>
      </c>
      <c r="BO64" s="1926">
        <v>1926</v>
      </c>
      <c r="BP64" s="1926">
        <v>1789</v>
      </c>
      <c r="BQ64" s="1926">
        <v>1215</v>
      </c>
      <c r="BR64" s="1926">
        <v>1314</v>
      </c>
      <c r="BS64" s="1926">
        <v>1656</v>
      </c>
      <c r="BT64" s="1926">
        <v>987</v>
      </c>
      <c r="BU64" s="1926">
        <v>4</v>
      </c>
      <c r="BV64" s="1926">
        <v>48</v>
      </c>
      <c r="BW64" s="1926">
        <v>23</v>
      </c>
      <c r="BX64" s="1926" t="s">
        <v>307</v>
      </c>
      <c r="BY64" s="1926">
        <v>9</v>
      </c>
      <c r="BZ64" s="1939">
        <v>10</v>
      </c>
      <c r="CA64" s="447"/>
      <c r="CB64" s="609">
        <v>24</v>
      </c>
      <c r="CC64" s="461" t="s">
        <v>307</v>
      </c>
      <c r="CD64" s="837">
        <v>5072</v>
      </c>
      <c r="CE64" s="461" t="s">
        <v>307</v>
      </c>
      <c r="CF64" s="826">
        <v>2162.8628935966976</v>
      </c>
      <c r="CG64" s="461">
        <v>216</v>
      </c>
      <c r="CH64" s="461">
        <v>4</v>
      </c>
      <c r="CI64" s="1003">
        <v>114</v>
      </c>
      <c r="CJ64" s="461" t="s">
        <v>307</v>
      </c>
      <c r="CK64" s="460">
        <v>719</v>
      </c>
      <c r="CL64" s="515">
        <v>295.60000000000002</v>
      </c>
      <c r="CM64" s="461">
        <v>188</v>
      </c>
      <c r="CN64" s="515">
        <v>77.3</v>
      </c>
      <c r="CO64" s="516">
        <v>515</v>
      </c>
      <c r="CP64" s="997">
        <v>211.7</v>
      </c>
      <c r="CQ64" s="445"/>
      <c r="CR64" s="827">
        <v>267</v>
      </c>
      <c r="CS64" s="827">
        <v>2764</v>
      </c>
      <c r="CT64" s="827">
        <v>120</v>
      </c>
      <c r="CU64" s="827">
        <v>963</v>
      </c>
      <c r="CV64" s="827">
        <v>12069</v>
      </c>
      <c r="CW64" s="827">
        <v>3076</v>
      </c>
      <c r="CX64" s="827">
        <v>2704</v>
      </c>
    </row>
    <row r="65" spans="1:103" ht="15.75" customHeight="1">
      <c r="A65" s="613" t="s">
        <v>198</v>
      </c>
      <c r="B65" s="448">
        <v>8104</v>
      </c>
      <c r="C65" s="428">
        <v>17.13</v>
      </c>
      <c r="D65" s="429">
        <v>6914</v>
      </c>
      <c r="E65" s="443"/>
      <c r="F65" s="451">
        <v>1</v>
      </c>
      <c r="G65" s="450">
        <v>65</v>
      </c>
      <c r="H65" s="450">
        <v>20</v>
      </c>
      <c r="I65" s="450">
        <v>1124</v>
      </c>
      <c r="J65" s="450">
        <v>16</v>
      </c>
      <c r="K65" s="450">
        <v>391</v>
      </c>
      <c r="L65" s="450">
        <v>1</v>
      </c>
      <c r="M65" s="450">
        <v>50</v>
      </c>
      <c r="N65" s="450">
        <v>195</v>
      </c>
      <c r="O65" s="519">
        <v>6965</v>
      </c>
      <c r="P65" s="451">
        <v>1660</v>
      </c>
      <c r="Q65" s="450">
        <v>7</v>
      </c>
      <c r="R65" s="1038">
        <v>350</v>
      </c>
      <c r="S65" s="450" t="s">
        <v>307</v>
      </c>
      <c r="T65" s="450">
        <v>20</v>
      </c>
      <c r="U65" s="450">
        <v>1151</v>
      </c>
      <c r="V65" s="450">
        <v>3</v>
      </c>
      <c r="W65" s="450">
        <v>68</v>
      </c>
      <c r="X65" s="1045">
        <v>7</v>
      </c>
      <c r="Y65" s="444"/>
      <c r="Z65" s="451">
        <v>135281</v>
      </c>
      <c r="AA65" s="450">
        <v>26566</v>
      </c>
      <c r="AB65" s="450">
        <v>39939243597</v>
      </c>
      <c r="AC65" s="452">
        <v>98.2</v>
      </c>
      <c r="AD65" s="519">
        <v>23</v>
      </c>
      <c r="AE65" s="445"/>
      <c r="AF65" s="860">
        <v>77435</v>
      </c>
      <c r="AG65" s="430">
        <v>16.399999999999999</v>
      </c>
      <c r="AH65" s="429">
        <v>53459</v>
      </c>
      <c r="AI65" s="430">
        <v>23.1</v>
      </c>
      <c r="AJ65" s="429">
        <v>493949</v>
      </c>
      <c r="AK65" s="984">
        <v>96.6</v>
      </c>
      <c r="AL65" s="430">
        <v>34.5</v>
      </c>
      <c r="AM65" s="454">
        <v>31.8</v>
      </c>
      <c r="AN65" s="446"/>
      <c r="AO65" s="860">
        <v>2515</v>
      </c>
      <c r="AP65" s="429">
        <v>22</v>
      </c>
      <c r="AQ65" s="429">
        <v>7065</v>
      </c>
      <c r="AR65" s="458">
        <v>62</v>
      </c>
      <c r="AS65" s="458">
        <v>5374</v>
      </c>
      <c r="AT65" s="429">
        <v>53</v>
      </c>
      <c r="AU65" s="429">
        <v>1585</v>
      </c>
      <c r="AV65" s="458">
        <v>14</v>
      </c>
      <c r="AW65" s="1001">
        <v>10</v>
      </c>
      <c r="AX65" s="429">
        <v>649</v>
      </c>
      <c r="AY65" s="1001">
        <v>237</v>
      </c>
      <c r="AZ65" s="429">
        <v>533</v>
      </c>
      <c r="BA65" s="2007">
        <v>301</v>
      </c>
      <c r="BB65" s="448">
        <v>51</v>
      </c>
      <c r="BC65" s="429">
        <v>2270</v>
      </c>
      <c r="BD65" s="812">
        <v>1731</v>
      </c>
      <c r="BE65" s="429">
        <v>2257</v>
      </c>
      <c r="BF65" s="812">
        <v>1590</v>
      </c>
      <c r="BG65" s="2107">
        <v>3</v>
      </c>
      <c r="BH65" s="2107">
        <v>89</v>
      </c>
      <c r="BI65" s="2107">
        <v>106</v>
      </c>
      <c r="BJ65" s="2107">
        <v>74</v>
      </c>
      <c r="BK65" s="2107">
        <v>46</v>
      </c>
      <c r="BL65" s="2107">
        <v>138</v>
      </c>
      <c r="BM65" s="2007">
        <v>71</v>
      </c>
      <c r="BN65" s="448">
        <v>65</v>
      </c>
      <c r="BO65" s="2107">
        <v>2515</v>
      </c>
      <c r="BP65" s="2107">
        <v>3927</v>
      </c>
      <c r="BQ65" s="2107">
        <v>2679</v>
      </c>
      <c r="BR65" s="2107">
        <v>1943</v>
      </c>
      <c r="BS65" s="2107">
        <v>3947</v>
      </c>
      <c r="BT65" s="2107">
        <v>2322</v>
      </c>
      <c r="BU65" s="2107">
        <v>27</v>
      </c>
      <c r="BV65" s="2107">
        <v>414</v>
      </c>
      <c r="BW65" s="2107">
        <v>356</v>
      </c>
      <c r="BX65" s="2107" t="s">
        <v>307</v>
      </c>
      <c r="BY65" s="2107">
        <v>1</v>
      </c>
      <c r="BZ65" s="2007">
        <v>11</v>
      </c>
      <c r="CA65" s="609"/>
      <c r="CB65" s="448">
        <v>53</v>
      </c>
      <c r="CC65" s="429" t="s">
        <v>307</v>
      </c>
      <c r="CD65" s="456">
        <v>7457</v>
      </c>
      <c r="CE65" s="429" t="s">
        <v>307</v>
      </c>
      <c r="CF65" s="868">
        <v>1576.2</v>
      </c>
      <c r="CG65" s="429">
        <v>395</v>
      </c>
      <c r="CH65" s="429" t="s">
        <v>307</v>
      </c>
      <c r="CI65" s="1001">
        <v>220</v>
      </c>
      <c r="CJ65" s="429" t="s">
        <v>307</v>
      </c>
      <c r="CK65" s="448">
        <v>1409</v>
      </c>
      <c r="CL65" s="430">
        <v>297.3</v>
      </c>
      <c r="CM65" s="429">
        <v>339</v>
      </c>
      <c r="CN65" s="428">
        <v>71.5</v>
      </c>
      <c r="CO65" s="458">
        <v>1131</v>
      </c>
      <c r="CP65" s="454">
        <v>238.6</v>
      </c>
      <c r="CQ65" s="445"/>
      <c r="CR65" s="459">
        <v>649</v>
      </c>
      <c r="CS65" s="459">
        <v>5301</v>
      </c>
      <c r="CT65" s="459">
        <v>193</v>
      </c>
      <c r="CU65" s="459">
        <v>2821</v>
      </c>
      <c r="CV65" s="459">
        <v>20352</v>
      </c>
      <c r="CW65" s="459">
        <v>4857</v>
      </c>
      <c r="CX65" s="459">
        <v>6220</v>
      </c>
    </row>
    <row r="66" spans="1:103" ht="15.75" customHeight="1">
      <c r="A66" s="603" t="s">
        <v>199</v>
      </c>
      <c r="B66" s="768">
        <v>8115</v>
      </c>
      <c r="C66" s="770">
        <v>20.56</v>
      </c>
      <c r="D66" s="421">
        <v>6686</v>
      </c>
      <c r="E66" s="819"/>
      <c r="F66" s="662">
        <v>6</v>
      </c>
      <c r="G66" s="493">
        <v>344</v>
      </c>
      <c r="H66" s="493">
        <v>24</v>
      </c>
      <c r="I66" s="493">
        <v>1533</v>
      </c>
      <c r="J66" s="493">
        <v>1</v>
      </c>
      <c r="K66" s="493">
        <v>22</v>
      </c>
      <c r="L66" s="493">
        <v>2</v>
      </c>
      <c r="M66" s="493">
        <v>100</v>
      </c>
      <c r="N66" s="493">
        <v>204</v>
      </c>
      <c r="O66" s="1042">
        <v>5453</v>
      </c>
      <c r="P66" s="427">
        <v>1424</v>
      </c>
      <c r="Q66" s="659">
        <v>7</v>
      </c>
      <c r="R66" s="820">
        <v>280</v>
      </c>
      <c r="S66" s="493">
        <v>3</v>
      </c>
      <c r="T66" s="493">
        <v>12</v>
      </c>
      <c r="U66" s="659">
        <v>992</v>
      </c>
      <c r="V66" s="493">
        <v>5</v>
      </c>
      <c r="W66" s="659">
        <v>162</v>
      </c>
      <c r="X66" s="1042">
        <v>2</v>
      </c>
      <c r="Y66" s="820"/>
      <c r="Z66" s="662">
        <v>115745</v>
      </c>
      <c r="AA66" s="493">
        <v>19381</v>
      </c>
      <c r="AB66" s="493">
        <v>33937528026</v>
      </c>
      <c r="AC66" s="494">
        <v>98.1</v>
      </c>
      <c r="AD66" s="1042">
        <v>19</v>
      </c>
      <c r="AE66" s="662"/>
      <c r="AF66" s="768">
        <v>77080</v>
      </c>
      <c r="AG66" s="422">
        <v>19.5</v>
      </c>
      <c r="AH66" s="421">
        <v>52133</v>
      </c>
      <c r="AI66" s="422">
        <v>25.8</v>
      </c>
      <c r="AJ66" s="421">
        <v>422439</v>
      </c>
      <c r="AK66" s="422">
        <v>92.9</v>
      </c>
      <c r="AL66" s="422">
        <v>32.5</v>
      </c>
      <c r="AM66" s="862">
        <v>21.8</v>
      </c>
      <c r="AN66" s="821"/>
      <c r="AO66" s="420">
        <v>2390</v>
      </c>
      <c r="AP66" s="421">
        <v>25</v>
      </c>
      <c r="AQ66" s="421">
        <v>6557</v>
      </c>
      <c r="AR66" s="421">
        <v>68</v>
      </c>
      <c r="AS66" s="421">
        <v>4833</v>
      </c>
      <c r="AT66" s="421">
        <v>57</v>
      </c>
      <c r="AU66" s="421">
        <v>1223</v>
      </c>
      <c r="AV66" s="421">
        <v>13</v>
      </c>
      <c r="AW66" s="421">
        <v>5</v>
      </c>
      <c r="AX66" s="421">
        <v>175</v>
      </c>
      <c r="AY66" s="421">
        <v>120</v>
      </c>
      <c r="AZ66" s="421">
        <v>141</v>
      </c>
      <c r="BA66" s="2015">
        <v>74</v>
      </c>
      <c r="BB66" s="768">
        <v>75</v>
      </c>
      <c r="BC66" s="421">
        <v>3365</v>
      </c>
      <c r="BD66" s="421">
        <v>2455</v>
      </c>
      <c r="BE66" s="421">
        <v>3253</v>
      </c>
      <c r="BF66" s="2105">
        <v>2265</v>
      </c>
      <c r="BG66" s="2106" t="s">
        <v>307</v>
      </c>
      <c r="BH66" s="2106" t="s">
        <v>307</v>
      </c>
      <c r="BI66" s="2106" t="s">
        <v>307</v>
      </c>
      <c r="BJ66" s="2106" t="s">
        <v>307</v>
      </c>
      <c r="BK66" s="2106" t="s">
        <v>307</v>
      </c>
      <c r="BL66" s="2106" t="s">
        <v>307</v>
      </c>
      <c r="BM66" s="2015" t="s">
        <v>307</v>
      </c>
      <c r="BN66" s="768">
        <v>69</v>
      </c>
      <c r="BO66" s="2106">
        <v>2155</v>
      </c>
      <c r="BP66" s="2106">
        <v>3275</v>
      </c>
      <c r="BQ66" s="2106">
        <v>2673</v>
      </c>
      <c r="BR66" s="2106">
        <v>1601</v>
      </c>
      <c r="BS66" s="2106">
        <v>3163</v>
      </c>
      <c r="BT66" s="2106">
        <v>2390</v>
      </c>
      <c r="BU66" s="2106">
        <v>11</v>
      </c>
      <c r="BV66" s="2106">
        <v>153</v>
      </c>
      <c r="BW66" s="2106">
        <v>104</v>
      </c>
      <c r="BX66" s="1926" t="s">
        <v>307</v>
      </c>
      <c r="BY66" s="2106">
        <v>16</v>
      </c>
      <c r="BZ66" s="2015">
        <v>35</v>
      </c>
      <c r="CA66" s="420"/>
      <c r="CB66" s="768">
        <v>36</v>
      </c>
      <c r="CC66" s="421">
        <v>1</v>
      </c>
      <c r="CD66" s="797">
        <v>6571</v>
      </c>
      <c r="CE66" s="769">
        <v>42</v>
      </c>
      <c r="CF66" s="864">
        <v>1663.2916519009771</v>
      </c>
      <c r="CG66" s="421">
        <v>397</v>
      </c>
      <c r="CH66" s="421">
        <v>5</v>
      </c>
      <c r="CI66" s="974">
        <v>223</v>
      </c>
      <c r="CJ66" s="1017" t="s">
        <v>307</v>
      </c>
      <c r="CK66" s="768">
        <v>1609</v>
      </c>
      <c r="CL66" s="422">
        <v>403.3</v>
      </c>
      <c r="CM66" s="421">
        <v>346</v>
      </c>
      <c r="CN66" s="422">
        <v>86.7</v>
      </c>
      <c r="CO66" s="769">
        <v>1118</v>
      </c>
      <c r="CP66" s="999">
        <v>280.2</v>
      </c>
      <c r="CQ66" s="662"/>
      <c r="CR66" s="865">
        <v>490</v>
      </c>
      <c r="CS66" s="865">
        <v>5237</v>
      </c>
      <c r="CT66" s="865">
        <v>166</v>
      </c>
      <c r="CU66" s="865">
        <v>1655</v>
      </c>
      <c r="CV66" s="865">
        <v>16670</v>
      </c>
      <c r="CW66" s="865">
        <v>3913</v>
      </c>
      <c r="CX66" s="865">
        <v>5617</v>
      </c>
    </row>
    <row r="67" spans="1:103" ht="15.75" customHeight="1">
      <c r="A67" s="613" t="s">
        <v>200</v>
      </c>
      <c r="B67" s="449">
        <v>14574</v>
      </c>
      <c r="C67" s="452">
        <v>24.95</v>
      </c>
      <c r="D67" s="1045">
        <v>11731</v>
      </c>
      <c r="E67" s="443"/>
      <c r="F67" s="449">
        <v>2</v>
      </c>
      <c r="G67" s="450">
        <v>110</v>
      </c>
      <c r="H67" s="450">
        <v>49</v>
      </c>
      <c r="I67" s="450">
        <v>2971</v>
      </c>
      <c r="J67" s="450">
        <v>7</v>
      </c>
      <c r="K67" s="450">
        <v>156</v>
      </c>
      <c r="L67" s="450">
        <v>1</v>
      </c>
      <c r="M67" s="450">
        <v>38</v>
      </c>
      <c r="N67" s="450">
        <v>209</v>
      </c>
      <c r="O67" s="1045">
        <v>5558</v>
      </c>
      <c r="P67" s="449">
        <v>2162</v>
      </c>
      <c r="Q67" s="450">
        <v>15</v>
      </c>
      <c r="R67" s="1038">
        <v>508</v>
      </c>
      <c r="S67" s="450">
        <v>7</v>
      </c>
      <c r="T67" s="450">
        <v>19</v>
      </c>
      <c r="U67" s="450">
        <v>1348</v>
      </c>
      <c r="V67" s="450">
        <v>7</v>
      </c>
      <c r="W67" s="450">
        <v>235</v>
      </c>
      <c r="X67" s="1045">
        <v>1</v>
      </c>
      <c r="Y67" s="444"/>
      <c r="Z67" s="451">
        <v>171147</v>
      </c>
      <c r="AA67" s="450">
        <v>35626</v>
      </c>
      <c r="AB67" s="450">
        <v>51897448735</v>
      </c>
      <c r="AC67" s="452">
        <v>97.84</v>
      </c>
      <c r="AD67" s="1045">
        <v>20</v>
      </c>
      <c r="AE67" s="445"/>
      <c r="AF67" s="448">
        <v>106610</v>
      </c>
      <c r="AG67" s="430">
        <v>18.3</v>
      </c>
      <c r="AH67" s="429">
        <v>73910</v>
      </c>
      <c r="AI67" s="430">
        <v>26</v>
      </c>
      <c r="AJ67" s="429">
        <v>513244</v>
      </c>
      <c r="AK67" s="430">
        <v>93.1</v>
      </c>
      <c r="AL67" s="430">
        <v>34.1</v>
      </c>
      <c r="AM67" s="454">
        <v>25.5</v>
      </c>
      <c r="AN67" s="446"/>
      <c r="AO67" s="860">
        <v>4588</v>
      </c>
      <c r="AP67" s="429">
        <v>32</v>
      </c>
      <c r="AQ67" s="429">
        <v>7714</v>
      </c>
      <c r="AR67" s="429">
        <v>53</v>
      </c>
      <c r="AS67" s="429">
        <v>4778</v>
      </c>
      <c r="AT67" s="429">
        <v>37</v>
      </c>
      <c r="AU67" s="429">
        <v>3038</v>
      </c>
      <c r="AV67" s="429">
        <v>21</v>
      </c>
      <c r="AW67" s="429">
        <v>11</v>
      </c>
      <c r="AX67" s="429">
        <v>519</v>
      </c>
      <c r="AY67" s="429">
        <v>386</v>
      </c>
      <c r="AZ67" s="429">
        <v>419</v>
      </c>
      <c r="BA67" s="2007">
        <v>278</v>
      </c>
      <c r="BB67" s="448">
        <v>114</v>
      </c>
      <c r="BC67" s="429">
        <v>4477</v>
      </c>
      <c r="BD67" s="812">
        <v>4275</v>
      </c>
      <c r="BE67" s="429">
        <v>4827</v>
      </c>
      <c r="BF67" s="2096">
        <v>3189</v>
      </c>
      <c r="BG67" s="2107" t="s">
        <v>307</v>
      </c>
      <c r="BH67" s="2107" t="s">
        <v>307</v>
      </c>
      <c r="BI67" s="2107" t="s">
        <v>307</v>
      </c>
      <c r="BJ67" s="2107" t="s">
        <v>307</v>
      </c>
      <c r="BK67" s="2107" t="s">
        <v>307</v>
      </c>
      <c r="BL67" s="2107" t="s">
        <v>307</v>
      </c>
      <c r="BM67" s="2007" t="s">
        <v>307</v>
      </c>
      <c r="BN67" s="448">
        <v>64</v>
      </c>
      <c r="BO67" s="2107">
        <v>5241</v>
      </c>
      <c r="BP67" s="2107">
        <v>2272</v>
      </c>
      <c r="BQ67" s="2107">
        <v>1729</v>
      </c>
      <c r="BR67" s="2107">
        <v>3780</v>
      </c>
      <c r="BS67" s="2107">
        <v>2436</v>
      </c>
      <c r="BT67" s="2107">
        <v>1417</v>
      </c>
      <c r="BU67" s="2107">
        <v>11</v>
      </c>
      <c r="BV67" s="2107">
        <v>163</v>
      </c>
      <c r="BW67" s="2107">
        <v>113</v>
      </c>
      <c r="BX67" s="2107" t="s">
        <v>307</v>
      </c>
      <c r="BY67" s="2107">
        <v>3</v>
      </c>
      <c r="BZ67" s="2007">
        <v>19</v>
      </c>
      <c r="CA67" s="609"/>
      <c r="CB67" s="448">
        <v>85</v>
      </c>
      <c r="CC67" s="429">
        <v>1</v>
      </c>
      <c r="CD67" s="429">
        <v>13707</v>
      </c>
      <c r="CE67" s="458">
        <v>574</v>
      </c>
      <c r="CF67" s="457">
        <v>2312.9</v>
      </c>
      <c r="CG67" s="429">
        <v>553</v>
      </c>
      <c r="CH67" s="429">
        <v>6</v>
      </c>
      <c r="CI67" s="1001">
        <v>369</v>
      </c>
      <c r="CJ67" s="429" t="s">
        <v>307</v>
      </c>
      <c r="CK67" s="448">
        <v>2737</v>
      </c>
      <c r="CL67" s="430">
        <v>463.9</v>
      </c>
      <c r="CM67" s="429">
        <v>771</v>
      </c>
      <c r="CN67" s="430">
        <v>130.69999999999999</v>
      </c>
      <c r="CO67" s="458">
        <v>1671</v>
      </c>
      <c r="CP67" s="995">
        <v>283.2</v>
      </c>
      <c r="CQ67" s="445"/>
      <c r="CR67" s="459">
        <v>779</v>
      </c>
      <c r="CS67" s="459">
        <v>8031</v>
      </c>
      <c r="CT67" s="459">
        <v>635</v>
      </c>
      <c r="CU67" s="459">
        <v>8233</v>
      </c>
      <c r="CV67" s="459">
        <v>29017</v>
      </c>
      <c r="CW67" s="459">
        <v>6817</v>
      </c>
      <c r="CX67" s="459">
        <v>8075</v>
      </c>
    </row>
    <row r="68" spans="1:103" ht="15.75" customHeight="1" thickBot="1">
      <c r="A68" s="603" t="s">
        <v>201</v>
      </c>
      <c r="B68" s="609">
        <v>13494</v>
      </c>
      <c r="C68" s="775">
        <v>43.05</v>
      </c>
      <c r="D68" s="461">
        <v>10818</v>
      </c>
      <c r="E68" s="443"/>
      <c r="F68" s="510">
        <v>1</v>
      </c>
      <c r="G68" s="511">
        <v>70</v>
      </c>
      <c r="H68" s="511">
        <v>7</v>
      </c>
      <c r="I68" s="511">
        <v>620</v>
      </c>
      <c r="J68" s="511">
        <v>7</v>
      </c>
      <c r="K68" s="511">
        <v>203</v>
      </c>
      <c r="L68" s="511" t="s">
        <v>203</v>
      </c>
      <c r="M68" s="511" t="s">
        <v>203</v>
      </c>
      <c r="N68" s="962">
        <v>99</v>
      </c>
      <c r="O68" s="963">
        <v>3239</v>
      </c>
      <c r="P68" s="510">
        <v>902</v>
      </c>
      <c r="Q68" s="511">
        <v>1</v>
      </c>
      <c r="R68" s="962">
        <v>50</v>
      </c>
      <c r="S68" s="511">
        <v>4</v>
      </c>
      <c r="T68" s="511">
        <v>6</v>
      </c>
      <c r="U68" s="962">
        <v>482</v>
      </c>
      <c r="V68" s="511">
        <v>1</v>
      </c>
      <c r="W68" s="962">
        <v>21</v>
      </c>
      <c r="X68" s="963">
        <v>3</v>
      </c>
      <c r="Y68" s="444"/>
      <c r="Z68" s="510">
        <v>78022</v>
      </c>
      <c r="AA68" s="511">
        <v>15379</v>
      </c>
      <c r="AB68" s="511">
        <v>24145505867</v>
      </c>
      <c r="AC68" s="512">
        <v>97</v>
      </c>
      <c r="AD68" s="963">
        <v>18</v>
      </c>
      <c r="AE68" s="445"/>
      <c r="AF68" s="460">
        <v>70839</v>
      </c>
      <c r="AG68" s="515">
        <v>22.6</v>
      </c>
      <c r="AH68" s="461">
        <v>47423</v>
      </c>
      <c r="AI68" s="515">
        <v>29.8</v>
      </c>
      <c r="AJ68" s="461">
        <v>404086</v>
      </c>
      <c r="AK68" s="991">
        <v>93.9</v>
      </c>
      <c r="AL68" s="515">
        <v>31.3</v>
      </c>
      <c r="AM68" s="833">
        <v>60.1</v>
      </c>
      <c r="AN68" s="446"/>
      <c r="AO68" s="609">
        <v>728</v>
      </c>
      <c r="AP68" s="772">
        <v>9</v>
      </c>
      <c r="AQ68" s="1003">
        <v>6363</v>
      </c>
      <c r="AR68" s="1003">
        <v>78</v>
      </c>
      <c r="AS68" s="461">
        <v>4211</v>
      </c>
      <c r="AT68" s="461">
        <v>60</v>
      </c>
      <c r="AU68" s="1003">
        <v>743</v>
      </c>
      <c r="AV68" s="1003">
        <v>9</v>
      </c>
      <c r="AW68" s="461" t="s">
        <v>307</v>
      </c>
      <c r="AX68" s="1003" t="s">
        <v>307</v>
      </c>
      <c r="AY68" s="1003" t="s">
        <v>307</v>
      </c>
      <c r="AZ68" s="1003" t="s">
        <v>307</v>
      </c>
      <c r="BA68" s="774" t="s">
        <v>307</v>
      </c>
      <c r="BB68" s="869">
        <v>74</v>
      </c>
      <c r="BC68" s="1003">
        <v>2871</v>
      </c>
      <c r="BD68" s="1003">
        <v>3041</v>
      </c>
      <c r="BE68" s="1003">
        <v>2748</v>
      </c>
      <c r="BF68" s="2097">
        <v>2673</v>
      </c>
      <c r="BG68" s="772">
        <v>19</v>
      </c>
      <c r="BH68" s="772">
        <v>360</v>
      </c>
      <c r="BI68" s="772">
        <v>1443</v>
      </c>
      <c r="BJ68" s="772">
        <v>197</v>
      </c>
      <c r="BK68" s="772">
        <v>115</v>
      </c>
      <c r="BL68" s="772">
        <v>1024</v>
      </c>
      <c r="BM68" s="774">
        <v>197</v>
      </c>
      <c r="BN68" s="869">
        <v>44</v>
      </c>
      <c r="BO68" s="772">
        <v>680</v>
      </c>
      <c r="BP68" s="772">
        <v>2644</v>
      </c>
      <c r="BQ68" s="772">
        <v>1155</v>
      </c>
      <c r="BR68" s="772">
        <v>468</v>
      </c>
      <c r="BS68" s="772">
        <v>2612</v>
      </c>
      <c r="BT68" s="772">
        <v>1063</v>
      </c>
      <c r="BU68" s="772">
        <v>20</v>
      </c>
      <c r="BV68" s="772">
        <v>356</v>
      </c>
      <c r="BW68" s="772">
        <v>293</v>
      </c>
      <c r="BX68" s="772">
        <v>18</v>
      </c>
      <c r="BY68" s="772">
        <v>10</v>
      </c>
      <c r="BZ68" s="774">
        <v>18</v>
      </c>
      <c r="CA68" s="609"/>
      <c r="CB68" s="869">
        <v>18</v>
      </c>
      <c r="CC68" s="461">
        <v>1</v>
      </c>
      <c r="CD68" s="837">
        <v>3524</v>
      </c>
      <c r="CE68" s="461">
        <v>470</v>
      </c>
      <c r="CF68" s="826">
        <v>1124</v>
      </c>
      <c r="CG68" s="461">
        <v>271</v>
      </c>
      <c r="CH68" s="461" t="s">
        <v>307</v>
      </c>
      <c r="CI68" s="1003">
        <v>183</v>
      </c>
      <c r="CJ68" s="461" t="s">
        <v>307</v>
      </c>
      <c r="CK68" s="460">
        <v>861</v>
      </c>
      <c r="CL68" s="515">
        <v>274.2</v>
      </c>
      <c r="CM68" s="461">
        <v>248</v>
      </c>
      <c r="CN68" s="515">
        <v>79</v>
      </c>
      <c r="CO68" s="516">
        <v>643</v>
      </c>
      <c r="CP68" s="997">
        <v>204.8</v>
      </c>
      <c r="CQ68" s="445"/>
      <c r="CR68" s="827">
        <v>424</v>
      </c>
      <c r="CS68" s="827">
        <v>4729</v>
      </c>
      <c r="CT68" s="827">
        <v>225</v>
      </c>
      <c r="CU68" s="827">
        <v>2101</v>
      </c>
      <c r="CV68" s="827">
        <v>13057</v>
      </c>
      <c r="CW68" s="827">
        <v>3554</v>
      </c>
      <c r="CX68" s="827">
        <v>7703</v>
      </c>
    </row>
    <row r="69" spans="1:103" s="485" customFormat="1" ht="15.75" customHeight="1" thickTop="1">
      <c r="A69" s="631" t="s">
        <v>202</v>
      </c>
      <c r="B69" s="870">
        <f>SUM(B7:B68)</f>
        <v>397474</v>
      </c>
      <c r="C69" s="799" t="s">
        <v>307</v>
      </c>
      <c r="D69" s="871">
        <f>SUM(D7:D68)</f>
        <v>329004</v>
      </c>
      <c r="E69" s="443"/>
      <c r="F69" s="870">
        <f t="shared" ref="F69:X69" si="0">SUM(F7:F68)</f>
        <v>116</v>
      </c>
      <c r="G69" s="799">
        <f t="shared" si="0"/>
        <v>9006</v>
      </c>
      <c r="H69" s="799">
        <f t="shared" si="0"/>
        <v>1258</v>
      </c>
      <c r="I69" s="799">
        <f t="shared" si="0"/>
        <v>91321</v>
      </c>
      <c r="J69" s="799">
        <f t="shared" si="0"/>
        <v>577</v>
      </c>
      <c r="K69" s="799">
        <f t="shared" si="0"/>
        <v>15666</v>
      </c>
      <c r="L69" s="799">
        <f t="shared" si="0"/>
        <v>36</v>
      </c>
      <c r="M69" s="799">
        <f t="shared" si="0"/>
        <v>2092</v>
      </c>
      <c r="N69" s="799">
        <f t="shared" si="0"/>
        <v>5259</v>
      </c>
      <c r="O69" s="872">
        <f t="shared" si="0"/>
        <v>188715</v>
      </c>
      <c r="P69" s="873">
        <f t="shared" si="0"/>
        <v>74614</v>
      </c>
      <c r="Q69" s="799">
        <f t="shared" si="0"/>
        <v>410</v>
      </c>
      <c r="R69" s="799">
        <f t="shared" si="0"/>
        <v>17445</v>
      </c>
      <c r="S69" s="799">
        <f t="shared" si="0"/>
        <v>257</v>
      </c>
      <c r="T69" s="799">
        <f t="shared" si="0"/>
        <v>655</v>
      </c>
      <c r="U69" s="799">
        <f t="shared" si="0"/>
        <v>58479</v>
      </c>
      <c r="V69" s="799">
        <f t="shared" si="0"/>
        <v>175</v>
      </c>
      <c r="W69" s="799">
        <f t="shared" si="0"/>
        <v>9740</v>
      </c>
      <c r="X69" s="872">
        <f t="shared" si="0"/>
        <v>310</v>
      </c>
      <c r="Y69" s="444"/>
      <c r="Z69" s="870">
        <f>SUM(Z7:Z68)</f>
        <v>6409719</v>
      </c>
      <c r="AA69" s="799">
        <f>SUM(AA7:AA68)</f>
        <v>1301941</v>
      </c>
      <c r="AB69" s="799">
        <f>SUM(AB7:AB68)</f>
        <v>1925450999831</v>
      </c>
      <c r="AC69" s="799" t="s">
        <v>307</v>
      </c>
      <c r="AD69" s="872">
        <f>SUM(AD7:AD68)</f>
        <v>933</v>
      </c>
      <c r="AE69" s="445"/>
      <c r="AF69" s="873">
        <f>SUM(AF7:AF68)</f>
        <v>3974701</v>
      </c>
      <c r="AG69" s="799" t="s">
        <v>307</v>
      </c>
      <c r="AH69" s="799">
        <f>SUM(AH7:AH68)</f>
        <v>2741161</v>
      </c>
      <c r="AI69" s="799" t="s">
        <v>307</v>
      </c>
      <c r="AJ69" s="799">
        <f>SUM(AJ7:AJ68)</f>
        <v>27066553.724038675</v>
      </c>
      <c r="AK69" s="799" t="s">
        <v>307</v>
      </c>
      <c r="AL69" s="799" t="s">
        <v>307</v>
      </c>
      <c r="AM69" s="872" t="s">
        <v>307</v>
      </c>
      <c r="AN69" s="445"/>
      <c r="AO69" s="874">
        <f t="shared" ref="AO69:BZ69" si="1">SUM(AO7:AO68)</f>
        <v>102295</v>
      </c>
      <c r="AP69" s="875" t="s">
        <v>203</v>
      </c>
      <c r="AQ69" s="875">
        <f t="shared" si="1"/>
        <v>297248</v>
      </c>
      <c r="AR69" s="875" t="s">
        <v>203</v>
      </c>
      <c r="AS69" s="875">
        <f t="shared" si="1"/>
        <v>204510</v>
      </c>
      <c r="AT69" s="875" t="s">
        <v>203</v>
      </c>
      <c r="AU69" s="875">
        <f>SUM(AU7:AU68)</f>
        <v>55888</v>
      </c>
      <c r="AV69" s="875" t="s">
        <v>203</v>
      </c>
      <c r="AW69" s="875">
        <f t="shared" si="1"/>
        <v>942</v>
      </c>
      <c r="AX69" s="875">
        <f t="shared" si="1"/>
        <v>66308</v>
      </c>
      <c r="AY69" s="875">
        <f t="shared" si="1"/>
        <v>34490</v>
      </c>
      <c r="AZ69" s="875">
        <f t="shared" si="1"/>
        <v>51337</v>
      </c>
      <c r="BA69" s="876">
        <f t="shared" si="1"/>
        <v>26388</v>
      </c>
      <c r="BB69" s="877">
        <f t="shared" si="1"/>
        <v>2243</v>
      </c>
      <c r="BC69" s="875">
        <f t="shared" si="1"/>
        <v>112065</v>
      </c>
      <c r="BD69" s="875">
        <f t="shared" si="1"/>
        <v>87055</v>
      </c>
      <c r="BE69" s="875">
        <f t="shared" si="1"/>
        <v>109091</v>
      </c>
      <c r="BF69" s="875">
        <f t="shared" si="1"/>
        <v>77589</v>
      </c>
      <c r="BG69" s="875">
        <f t="shared" si="1"/>
        <v>203</v>
      </c>
      <c r="BH69" s="875">
        <f t="shared" si="1"/>
        <v>10047</v>
      </c>
      <c r="BI69" s="875">
        <f t="shared" si="1"/>
        <v>13028</v>
      </c>
      <c r="BJ69" s="878">
        <f t="shared" si="1"/>
        <v>5264</v>
      </c>
      <c r="BK69" s="878">
        <f t="shared" si="1"/>
        <v>5581</v>
      </c>
      <c r="BL69" s="875">
        <f t="shared" si="1"/>
        <v>10742</v>
      </c>
      <c r="BM69" s="876">
        <f t="shared" si="1"/>
        <v>4031</v>
      </c>
      <c r="BN69" s="877">
        <f t="shared" si="1"/>
        <v>2136</v>
      </c>
      <c r="BO69" s="875">
        <f t="shared" si="1"/>
        <v>94462</v>
      </c>
      <c r="BP69" s="875">
        <f t="shared" si="1"/>
        <v>123224</v>
      </c>
      <c r="BQ69" s="875">
        <f t="shared" si="1"/>
        <v>81184</v>
      </c>
      <c r="BR69" s="875">
        <f t="shared" si="1"/>
        <v>65640</v>
      </c>
      <c r="BS69" s="875">
        <f t="shared" si="1"/>
        <v>119776</v>
      </c>
      <c r="BT69" s="878">
        <f t="shared" si="1"/>
        <v>70769</v>
      </c>
      <c r="BU69" s="875">
        <f t="shared" si="1"/>
        <v>1172</v>
      </c>
      <c r="BV69" s="875">
        <f t="shared" si="1"/>
        <v>19278</v>
      </c>
      <c r="BW69" s="875">
        <f t="shared" si="1"/>
        <v>16268</v>
      </c>
      <c r="BX69" s="875">
        <f t="shared" si="1"/>
        <v>606</v>
      </c>
      <c r="BY69" s="879">
        <f>SUM(BY7:BY68)</f>
        <v>536</v>
      </c>
      <c r="BZ69" s="876">
        <f t="shared" si="1"/>
        <v>1056</v>
      </c>
      <c r="CA69" s="609"/>
      <c r="CB69" s="877">
        <f t="shared" ref="CB69:CX69" si="2">SUM(CB7:CB68)</f>
        <v>1618</v>
      </c>
      <c r="CC69" s="875">
        <f t="shared" si="2"/>
        <v>46</v>
      </c>
      <c r="CD69" s="875">
        <f t="shared" si="2"/>
        <v>323352</v>
      </c>
      <c r="CE69" s="881">
        <f t="shared" si="2"/>
        <v>16607</v>
      </c>
      <c r="CF69" s="882">
        <f t="shared" si="2"/>
        <v>92891.946467787289</v>
      </c>
      <c r="CG69" s="875">
        <f t="shared" si="2"/>
        <v>19552</v>
      </c>
      <c r="CH69" s="875">
        <f t="shared" ref="CH69:CJ69" si="3">SUM(CH7:CH68)</f>
        <v>252</v>
      </c>
      <c r="CI69" s="878">
        <f t="shared" si="2"/>
        <v>11925</v>
      </c>
      <c r="CJ69" s="876">
        <f t="shared" si="3"/>
        <v>19</v>
      </c>
      <c r="CK69" s="877">
        <f t="shared" si="2"/>
        <v>71924</v>
      </c>
      <c r="CL69" s="883">
        <f t="shared" si="2"/>
        <v>20313.918863115698</v>
      </c>
      <c r="CM69" s="875">
        <f t="shared" si="2"/>
        <v>19265</v>
      </c>
      <c r="CN69" s="883">
        <f t="shared" si="2"/>
        <v>5341.6937801354361</v>
      </c>
      <c r="CO69" s="881">
        <f t="shared" ref="CO69:CP69" si="4">SUM(CO7:CO68)</f>
        <v>60312</v>
      </c>
      <c r="CP69" s="787">
        <f t="shared" si="4"/>
        <v>16761.867697832542</v>
      </c>
      <c r="CQ69" s="445"/>
      <c r="CR69" s="880">
        <f t="shared" si="2"/>
        <v>27408</v>
      </c>
      <c r="CS69" s="880">
        <f t="shared" ref="CS69:CU69" si="5">SUM(CS7:CS68)</f>
        <v>225147</v>
      </c>
      <c r="CT69" s="880">
        <f t="shared" si="2"/>
        <v>9020</v>
      </c>
      <c r="CU69" s="880">
        <f t="shared" si="5"/>
        <v>113705</v>
      </c>
      <c r="CV69" s="880">
        <f t="shared" si="2"/>
        <v>828414</v>
      </c>
      <c r="CW69" s="880">
        <f t="shared" si="2"/>
        <v>222824</v>
      </c>
      <c r="CX69" s="880">
        <f t="shared" si="2"/>
        <v>275628</v>
      </c>
    </row>
    <row r="70" spans="1:103" ht="15.75" customHeight="1">
      <c r="A70" s="884" t="s">
        <v>204</v>
      </c>
      <c r="B70" s="675">
        <f>AVERAGE(B7:B68)</f>
        <v>6410.8709677419356</v>
      </c>
      <c r="C70" s="887">
        <f>AVERAGE(C7:C68)</f>
        <v>18.020787611740609</v>
      </c>
      <c r="D70" s="886">
        <f>AVERAGE(D7:D68)</f>
        <v>5306.5161290322585</v>
      </c>
      <c r="E70" s="443"/>
      <c r="F70" s="885">
        <f t="shared" ref="F70:W70" si="6">AVERAGE(F7:F68)</f>
        <v>1.9333333333333333</v>
      </c>
      <c r="G70" s="672">
        <f t="shared" si="6"/>
        <v>150.1</v>
      </c>
      <c r="H70" s="672">
        <f t="shared" si="6"/>
        <v>20.29032258064516</v>
      </c>
      <c r="I70" s="672">
        <f t="shared" si="6"/>
        <v>1472.9193548387098</v>
      </c>
      <c r="J70" s="672">
        <f t="shared" si="6"/>
        <v>9.6166666666666671</v>
      </c>
      <c r="K70" s="672">
        <f t="shared" si="6"/>
        <v>261.10000000000002</v>
      </c>
      <c r="L70" s="672">
        <f t="shared" si="6"/>
        <v>1.2857142857142858</v>
      </c>
      <c r="M70" s="672">
        <f t="shared" si="6"/>
        <v>74.714285714285708</v>
      </c>
      <c r="N70" s="672">
        <f t="shared" si="6"/>
        <v>84.822580645161295</v>
      </c>
      <c r="O70" s="886">
        <f t="shared" si="6"/>
        <v>3043.7903225806454</v>
      </c>
      <c r="P70" s="885">
        <f t="shared" si="6"/>
        <v>1203.4516129032259</v>
      </c>
      <c r="Q70" s="672">
        <f t="shared" si="6"/>
        <v>6.721311475409836</v>
      </c>
      <c r="R70" s="672">
        <f t="shared" si="6"/>
        <v>285.98360655737707</v>
      </c>
      <c r="S70" s="672">
        <f t="shared" si="6"/>
        <v>4.5892857142857144</v>
      </c>
      <c r="T70" s="672">
        <f t="shared" si="6"/>
        <v>10.564516129032258</v>
      </c>
      <c r="U70" s="672">
        <f t="shared" si="6"/>
        <v>943.20967741935488</v>
      </c>
      <c r="V70" s="672">
        <f t="shared" si="6"/>
        <v>3.5</v>
      </c>
      <c r="W70" s="672">
        <f t="shared" si="6"/>
        <v>194.8</v>
      </c>
      <c r="X70" s="886">
        <f>AVERAGE(X7:X68)</f>
        <v>9.3939393939393945</v>
      </c>
      <c r="Y70" s="444"/>
      <c r="Z70" s="675">
        <f>AVERAGE(Z7:Z68)</f>
        <v>103382.56451612903</v>
      </c>
      <c r="AA70" s="672">
        <f>AVERAGE(AA7:AA68)</f>
        <v>20999.048387096773</v>
      </c>
      <c r="AB70" s="672">
        <f>AVERAGE(AB7:AB68)</f>
        <v>31055661287.596775</v>
      </c>
      <c r="AC70" s="887">
        <f>AVERAGE(AC7:AC68)</f>
        <v>98.459305109677459</v>
      </c>
      <c r="AD70" s="886">
        <f>AVERAGE(AD7:AD68)</f>
        <v>15.048387096774194</v>
      </c>
      <c r="AE70" s="445"/>
      <c r="AF70" s="885">
        <f t="shared" ref="AF70:AM70" si="7">AVERAGE(AF7:AF68)</f>
        <v>64108.080645161288</v>
      </c>
      <c r="AG70" s="887">
        <f t="shared" si="7"/>
        <v>17.86116638685974</v>
      </c>
      <c r="AH70" s="672">
        <f t="shared" si="7"/>
        <v>44212.274193548386</v>
      </c>
      <c r="AI70" s="887">
        <f t="shared" si="7"/>
        <v>25.38658264452102</v>
      </c>
      <c r="AJ70" s="672">
        <f t="shared" si="7"/>
        <v>436557.31812965608</v>
      </c>
      <c r="AK70" s="887">
        <f t="shared" si="7"/>
        <v>93.959543499239658</v>
      </c>
      <c r="AL70" s="887">
        <f t="shared" si="7"/>
        <v>36.512903225806454</v>
      </c>
      <c r="AM70" s="676">
        <f t="shared" si="7"/>
        <v>25.194354838709675</v>
      </c>
      <c r="AN70" s="888"/>
      <c r="AO70" s="889">
        <f t="shared" ref="AO70:BZ70" si="8">AVERAGE(AO7:AO68)</f>
        <v>1649.9193548387098</v>
      </c>
      <c r="AP70" s="890">
        <f t="shared" si="8"/>
        <v>21.345645409295376</v>
      </c>
      <c r="AQ70" s="890">
        <f t="shared" si="8"/>
        <v>4794.322580645161</v>
      </c>
      <c r="AR70" s="890">
        <f t="shared" si="8"/>
        <v>61.600276511437812</v>
      </c>
      <c r="AS70" s="890">
        <f t="shared" si="8"/>
        <v>3298.5483870967741</v>
      </c>
      <c r="AT70" s="890">
        <f t="shared" si="8"/>
        <v>48.38980379733875</v>
      </c>
      <c r="AU70" s="890">
        <f>AVERAGE(AU7:AU68)</f>
        <v>901.41935483870964</v>
      </c>
      <c r="AV70" s="890">
        <f t="shared" si="8"/>
        <v>11.280510537052786</v>
      </c>
      <c r="AW70" s="890">
        <f t="shared" si="8"/>
        <v>16.821428571428573</v>
      </c>
      <c r="AX70" s="890">
        <f t="shared" si="8"/>
        <v>1184.0714285714287</v>
      </c>
      <c r="AY70" s="890">
        <f t="shared" si="8"/>
        <v>615.89285714285711</v>
      </c>
      <c r="AZ70" s="890">
        <f t="shared" si="8"/>
        <v>916.73214285714289</v>
      </c>
      <c r="BA70" s="891">
        <f t="shared" si="8"/>
        <v>471.21428571428572</v>
      </c>
      <c r="BB70" s="892">
        <f t="shared" si="8"/>
        <v>36.177419354838712</v>
      </c>
      <c r="BC70" s="890">
        <f t="shared" si="8"/>
        <v>1807.5</v>
      </c>
      <c r="BD70" s="890">
        <f t="shared" si="8"/>
        <v>1404.1129032258063</v>
      </c>
      <c r="BE70" s="890">
        <f t="shared" si="8"/>
        <v>1759.5322580645161</v>
      </c>
      <c r="BF70" s="890">
        <f t="shared" si="8"/>
        <v>1251.4354838709678</v>
      </c>
      <c r="BG70" s="890">
        <f t="shared" si="8"/>
        <v>7</v>
      </c>
      <c r="BH70" s="890">
        <f t="shared" si="8"/>
        <v>346.44827586206895</v>
      </c>
      <c r="BI70" s="890">
        <f t="shared" si="8"/>
        <v>449.24137931034483</v>
      </c>
      <c r="BJ70" s="893">
        <f t="shared" si="8"/>
        <v>181.51724137931035</v>
      </c>
      <c r="BK70" s="893">
        <f t="shared" si="8"/>
        <v>192.44827586206895</v>
      </c>
      <c r="BL70" s="893">
        <f t="shared" si="8"/>
        <v>370.41379310344826</v>
      </c>
      <c r="BM70" s="891">
        <f t="shared" si="8"/>
        <v>139</v>
      </c>
      <c r="BN70" s="889">
        <f t="shared" si="8"/>
        <v>34.451612903225808</v>
      </c>
      <c r="BO70" s="893">
        <f t="shared" si="8"/>
        <v>1523.5806451612902</v>
      </c>
      <c r="BP70" s="893">
        <f t="shared" si="8"/>
        <v>1987.483870967742</v>
      </c>
      <c r="BQ70" s="893">
        <f t="shared" si="8"/>
        <v>1309.4193548387098</v>
      </c>
      <c r="BR70" s="893">
        <f t="shared" si="8"/>
        <v>1058.7096774193549</v>
      </c>
      <c r="BS70" s="893">
        <f t="shared" si="8"/>
        <v>1931.8709677419354</v>
      </c>
      <c r="BT70" s="893">
        <f t="shared" si="8"/>
        <v>1141.4354838709678</v>
      </c>
      <c r="BU70" s="890">
        <f t="shared" si="8"/>
        <v>21.703703703703702</v>
      </c>
      <c r="BV70" s="890">
        <f t="shared" si="8"/>
        <v>357</v>
      </c>
      <c r="BW70" s="890">
        <f t="shared" si="8"/>
        <v>295.78181818181821</v>
      </c>
      <c r="BX70" s="890">
        <f t="shared" si="8"/>
        <v>24.24</v>
      </c>
      <c r="BY70" s="894">
        <f>AVERAGE(BY7:BY68)</f>
        <v>10.113207547169811</v>
      </c>
      <c r="BZ70" s="891">
        <f t="shared" si="8"/>
        <v>17.032258064516128</v>
      </c>
      <c r="CA70" s="609"/>
      <c r="CB70" s="892">
        <f>AVERAGE(CB7:CB68)</f>
        <v>26.096774193548388</v>
      </c>
      <c r="CC70" s="890">
        <f t="shared" ref="CC70:CL70" si="9">AVERAGE(CC7:CC68)</f>
        <v>1.2105263157894737</v>
      </c>
      <c r="CD70" s="890">
        <f t="shared" si="9"/>
        <v>5215.3548387096771</v>
      </c>
      <c r="CE70" s="896">
        <f t="shared" si="9"/>
        <v>425.82051282051282</v>
      </c>
      <c r="CF70" s="897">
        <f t="shared" si="9"/>
        <v>1498.2572010933434</v>
      </c>
      <c r="CG70" s="890">
        <f t="shared" si="9"/>
        <v>315.35483870967744</v>
      </c>
      <c r="CH70" s="890">
        <f t="shared" ref="CH70:CJ70" si="10">AVERAGE(CH7:CH68)</f>
        <v>4.7547169811320753</v>
      </c>
      <c r="CI70" s="893">
        <f t="shared" si="9"/>
        <v>192.33870967741936</v>
      </c>
      <c r="CJ70" s="891">
        <f t="shared" si="10"/>
        <v>1.1875</v>
      </c>
      <c r="CK70" s="892">
        <f t="shared" si="9"/>
        <v>1160.0645161290322</v>
      </c>
      <c r="CL70" s="898">
        <f t="shared" si="9"/>
        <v>327.64385263089832</v>
      </c>
      <c r="CM70" s="890">
        <f>AVERAGE(CM7:CM68)</f>
        <v>310.72580645161293</v>
      </c>
      <c r="CN70" s="898">
        <f>AVERAGE(CN7:CN68)</f>
        <v>86.15635129250704</v>
      </c>
      <c r="CO70" s="896">
        <f>AVERAGE(CO7:CO68)</f>
        <v>972.77419354838707</v>
      </c>
      <c r="CP70" s="899">
        <f>AVERAGE(CP7:CP68)</f>
        <v>270.35270480375067</v>
      </c>
      <c r="CQ70" s="445"/>
      <c r="CR70" s="895">
        <f t="shared" ref="CR70:CX70" si="11">AVERAGE(CR7:CR68)</f>
        <v>442.06451612903226</v>
      </c>
      <c r="CS70" s="895">
        <f t="shared" si="11"/>
        <v>3631.4032258064517</v>
      </c>
      <c r="CT70" s="895">
        <f t="shared" si="11"/>
        <v>145.48387096774192</v>
      </c>
      <c r="CU70" s="895">
        <f t="shared" si="11"/>
        <v>1833.9516129032259</v>
      </c>
      <c r="CV70" s="895">
        <f t="shared" si="11"/>
        <v>13361.516129032258</v>
      </c>
      <c r="CW70" s="895">
        <f t="shared" si="11"/>
        <v>3593.9354838709678</v>
      </c>
      <c r="CX70" s="895">
        <f t="shared" si="11"/>
        <v>4445.6129032258068</v>
      </c>
    </row>
    <row r="71" spans="1:103" s="639" customFormat="1" ht="33.6" customHeight="1">
      <c r="A71" s="639" t="s">
        <v>205</v>
      </c>
      <c r="B71" s="2478"/>
      <c r="C71" s="2478"/>
      <c r="D71" s="2478"/>
      <c r="E71" s="2478"/>
      <c r="F71" s="2478"/>
      <c r="G71" s="2478"/>
      <c r="H71" s="2478"/>
      <c r="I71" s="2478"/>
      <c r="J71" s="2478"/>
      <c r="K71" s="2478"/>
      <c r="L71" s="2478"/>
      <c r="M71" s="2478"/>
      <c r="N71" s="2478"/>
      <c r="O71" s="2478"/>
      <c r="P71" s="900"/>
      <c r="Q71" s="901"/>
      <c r="R71" s="902"/>
      <c r="S71" s="902"/>
      <c r="T71" s="902"/>
      <c r="U71" s="902"/>
      <c r="V71" s="902"/>
      <c r="W71" s="902"/>
      <c r="X71" s="902"/>
      <c r="Y71" s="902"/>
      <c r="Z71" s="2465"/>
      <c r="AA71" s="2466"/>
      <c r="AB71" s="2466"/>
      <c r="AC71" s="2466"/>
      <c r="AD71" s="2466"/>
      <c r="AE71" s="903"/>
      <c r="AF71" s="904"/>
      <c r="AG71" s="905"/>
      <c r="AH71" s="905"/>
      <c r="AI71" s="905"/>
      <c r="AJ71" s="905"/>
      <c r="AK71" s="905"/>
      <c r="AL71" s="904"/>
      <c r="AO71" s="2425"/>
      <c r="AP71" s="2425"/>
      <c r="AQ71" s="2426"/>
      <c r="AR71" s="2426"/>
      <c r="AS71" s="2427"/>
      <c r="AT71" s="903"/>
      <c r="AU71" s="904"/>
      <c r="AV71" s="903"/>
      <c r="AW71" s="904"/>
      <c r="AX71" s="903"/>
      <c r="AY71" s="903"/>
      <c r="AZ71" s="903"/>
      <c r="BA71" s="903"/>
      <c r="BB71" s="2425"/>
      <c r="BC71" s="2426"/>
      <c r="BD71" s="2426"/>
      <c r="BE71" s="2426"/>
      <c r="BF71" s="2427"/>
      <c r="BG71" s="905"/>
      <c r="BH71" s="903"/>
      <c r="BI71" s="903"/>
      <c r="BJ71" s="903"/>
      <c r="BK71" s="903"/>
      <c r="BL71" s="903"/>
      <c r="BM71" s="903"/>
      <c r="BN71" s="2425"/>
      <c r="BO71" s="2426"/>
      <c r="BP71" s="2426"/>
      <c r="BQ71" s="2426"/>
      <c r="BR71" s="2426"/>
      <c r="BS71" s="2426"/>
      <c r="BT71" s="2427"/>
      <c r="BU71" s="904"/>
      <c r="BV71" s="904"/>
      <c r="BW71" s="903"/>
      <c r="BX71" s="908"/>
      <c r="BY71" s="908"/>
      <c r="BZ71" s="908"/>
      <c r="CA71" s="908"/>
      <c r="CB71" s="2374" t="s">
        <v>752</v>
      </c>
      <c r="CC71" s="2374"/>
      <c r="CD71" s="2374"/>
      <c r="CE71" s="2374"/>
      <c r="CF71" s="2374"/>
      <c r="CG71" s="2374"/>
      <c r="CH71" s="2374"/>
      <c r="CI71" s="2374"/>
      <c r="CJ71" s="909"/>
      <c r="CK71" s="904"/>
      <c r="CL71" s="910"/>
      <c r="CM71" s="908"/>
      <c r="CN71" s="910"/>
      <c r="CO71" s="908"/>
      <c r="CP71" s="910"/>
      <c r="CQ71" s="902"/>
      <c r="CR71" s="2374" t="s">
        <v>766</v>
      </c>
      <c r="CS71" s="2421"/>
      <c r="CT71" s="2421"/>
      <c r="CU71" s="2421"/>
      <c r="CV71" s="2421"/>
      <c r="CW71" s="2421"/>
      <c r="CX71" s="2421"/>
      <c r="CY71" s="2199"/>
    </row>
    <row r="72" spans="1:103" s="639" customFormat="1" ht="13.2" customHeight="1">
      <c r="B72" s="2478"/>
      <c r="C72" s="2478"/>
      <c r="D72" s="2478"/>
      <c r="E72" s="2478"/>
      <c r="F72" s="2478"/>
      <c r="G72" s="2478"/>
      <c r="H72" s="2478"/>
      <c r="I72" s="2478"/>
      <c r="J72" s="2478"/>
      <c r="K72" s="2478"/>
      <c r="L72" s="2478"/>
      <c r="M72" s="2478"/>
      <c r="N72" s="2478"/>
      <c r="O72" s="2478"/>
      <c r="P72" s="900"/>
      <c r="Q72" s="904"/>
      <c r="R72" s="907"/>
      <c r="Z72" s="2466"/>
      <c r="AA72" s="2466"/>
      <c r="AB72" s="2466"/>
      <c r="AC72" s="2466"/>
      <c r="AD72" s="2466"/>
      <c r="AE72" s="903"/>
      <c r="AF72" s="904"/>
      <c r="AG72" s="905"/>
      <c r="AH72" s="905"/>
      <c r="AI72" s="905"/>
      <c r="AJ72" s="905"/>
      <c r="AK72" s="905"/>
      <c r="AO72" s="904"/>
      <c r="AP72" s="911"/>
      <c r="AQ72" s="911"/>
      <c r="AR72" s="911"/>
      <c r="AS72" s="911"/>
      <c r="AT72" s="911"/>
      <c r="AU72" s="911"/>
      <c r="AV72" s="911"/>
      <c r="AW72" s="911"/>
      <c r="AX72" s="911"/>
      <c r="AY72" s="911"/>
      <c r="AZ72" s="911"/>
      <c r="BA72" s="911"/>
      <c r="BB72" s="911"/>
      <c r="BC72" s="911"/>
      <c r="BD72" s="911"/>
      <c r="BE72" s="911"/>
      <c r="BF72" s="911"/>
      <c r="BG72" s="911"/>
      <c r="BH72" s="911"/>
      <c r="BI72" s="911"/>
      <c r="BJ72" s="911"/>
      <c r="BK72" s="911"/>
      <c r="BL72" s="911"/>
      <c r="BM72" s="911"/>
      <c r="BN72" s="911"/>
      <c r="BO72" s="911"/>
      <c r="BP72" s="911"/>
      <c r="BQ72" s="911"/>
      <c r="BR72" s="911"/>
      <c r="BS72" s="911"/>
      <c r="BT72" s="911"/>
      <c r="BU72" s="911"/>
      <c r="BV72" s="911"/>
      <c r="BW72" s="911"/>
      <c r="BX72" s="912"/>
      <c r="BY72" s="912"/>
      <c r="BZ72" s="912"/>
      <c r="CA72" s="912"/>
      <c r="CB72" s="904"/>
      <c r="CC72" s="913"/>
      <c r="CD72" s="913"/>
      <c r="CE72" s="914"/>
      <c r="CF72" s="904"/>
      <c r="CG72" s="912"/>
      <c r="CH72" s="913"/>
      <c r="CJ72" s="913"/>
      <c r="CK72" s="904"/>
      <c r="CL72" s="904"/>
      <c r="CR72" s="904"/>
      <c r="CS72" s="904"/>
      <c r="CT72" s="904"/>
      <c r="CU72" s="904"/>
      <c r="CV72" s="904"/>
      <c r="CW72" s="904"/>
      <c r="CX72" s="904"/>
    </row>
    <row r="73" spans="1:103" s="639" customFormat="1" ht="13.95" customHeight="1">
      <c r="B73" s="915"/>
      <c r="F73" s="916"/>
      <c r="L73" s="907"/>
      <c r="M73" s="907"/>
      <c r="N73" s="916"/>
      <c r="O73" s="900"/>
      <c r="P73" s="900"/>
      <c r="R73" s="907"/>
      <c r="Z73" s="2466"/>
      <c r="AA73" s="2466"/>
      <c r="AB73" s="2466"/>
      <c r="AC73" s="2466"/>
      <c r="AD73" s="2466"/>
      <c r="AE73" s="903"/>
      <c r="AF73" s="904"/>
      <c r="AG73" s="905"/>
      <c r="AH73" s="905"/>
      <c r="AI73" s="905"/>
      <c r="AJ73" s="905"/>
      <c r="AK73" s="905"/>
      <c r="AO73" s="911"/>
      <c r="AP73" s="911"/>
      <c r="AQ73" s="911"/>
      <c r="AR73" s="911"/>
      <c r="AS73" s="911"/>
      <c r="AT73" s="911"/>
      <c r="AU73" s="911"/>
      <c r="AV73" s="911"/>
      <c r="AW73" s="911"/>
      <c r="AX73" s="911"/>
      <c r="AY73" s="911"/>
      <c r="AZ73" s="911"/>
      <c r="BA73" s="911"/>
      <c r="BB73" s="911"/>
      <c r="BC73" s="911"/>
      <c r="BD73" s="911"/>
      <c r="BE73" s="911"/>
      <c r="BF73" s="911"/>
      <c r="BG73" s="911"/>
      <c r="BH73" s="911"/>
      <c r="BI73" s="911"/>
      <c r="BJ73" s="911"/>
      <c r="BK73" s="911"/>
      <c r="BL73" s="911"/>
      <c r="BM73" s="911"/>
      <c r="BN73" s="911"/>
      <c r="BO73" s="911"/>
      <c r="BP73" s="911"/>
      <c r="BQ73" s="911"/>
      <c r="BR73" s="911"/>
      <c r="BS73" s="911"/>
      <c r="BT73" s="911"/>
      <c r="BU73" s="904"/>
      <c r="BV73" s="911"/>
      <c r="BW73" s="911"/>
      <c r="BX73" s="912"/>
      <c r="BY73" s="912"/>
      <c r="BZ73" s="912"/>
      <c r="CA73" s="912"/>
      <c r="CB73" s="904"/>
      <c r="CD73" s="917"/>
      <c r="CF73" s="905"/>
      <c r="CI73" s="918"/>
      <c r="CL73" s="918"/>
      <c r="CM73" s="918"/>
      <c r="CN73" s="918"/>
      <c r="CO73" s="918"/>
      <c r="CP73" s="918"/>
      <c r="CR73" s="904"/>
      <c r="CS73" s="904"/>
      <c r="CT73" s="904"/>
      <c r="CU73" s="904"/>
      <c r="CV73" s="904"/>
      <c r="CW73" s="904"/>
      <c r="CX73" s="904"/>
    </row>
    <row r="74" spans="1:103" s="639" customFormat="1" ht="13.2" customHeight="1">
      <c r="B74" s="904"/>
      <c r="F74" s="916"/>
      <c r="L74" s="907"/>
      <c r="M74" s="907"/>
      <c r="N74" s="916"/>
      <c r="O74" s="900"/>
      <c r="P74" s="900"/>
      <c r="Q74" s="907"/>
      <c r="R74" s="907"/>
      <c r="Z74" s="2466"/>
      <c r="AA74" s="2466"/>
      <c r="AB74" s="2466"/>
      <c r="AC74" s="2466"/>
      <c r="AD74" s="2466"/>
      <c r="AE74" s="903"/>
      <c r="AF74" s="906"/>
      <c r="AG74" s="906"/>
      <c r="AH74" s="906"/>
      <c r="AI74" s="906"/>
      <c r="AJ74" s="906"/>
      <c r="AK74" s="906"/>
      <c r="AO74" s="911"/>
      <c r="AP74" s="911"/>
      <c r="AQ74" s="911"/>
      <c r="AR74" s="911"/>
      <c r="AS74" s="919"/>
      <c r="AT74" s="911"/>
      <c r="AU74" s="911"/>
      <c r="AV74" s="911"/>
      <c r="AW74" s="911"/>
      <c r="AX74" s="911"/>
      <c r="AY74" s="911"/>
      <c r="AZ74" s="911"/>
      <c r="BA74" s="919"/>
      <c r="BB74" s="911"/>
      <c r="BC74" s="911"/>
      <c r="BD74" s="911"/>
      <c r="BE74" s="911"/>
      <c r="BF74" s="919"/>
      <c r="BG74" s="911"/>
      <c r="BH74" s="911"/>
      <c r="BI74" s="911"/>
      <c r="BJ74" s="911"/>
      <c r="BK74" s="911"/>
      <c r="BL74" s="911"/>
      <c r="BM74" s="919"/>
      <c r="BN74" s="911"/>
      <c r="BO74" s="911"/>
      <c r="BP74" s="911"/>
      <c r="BQ74" s="911"/>
      <c r="BR74" s="911"/>
      <c r="BS74" s="911"/>
      <c r="BT74" s="919"/>
      <c r="BU74" s="911"/>
      <c r="BV74" s="911"/>
      <c r="BW74" s="911"/>
      <c r="BX74" s="912"/>
      <c r="BY74" s="912"/>
      <c r="BZ74" s="912"/>
      <c r="CA74" s="912"/>
      <c r="CB74" s="920"/>
      <c r="CC74" s="912"/>
      <c r="CD74" s="912"/>
      <c r="CE74" s="912"/>
      <c r="CF74" s="912"/>
      <c r="CG74" s="912"/>
      <c r="CH74" s="912"/>
      <c r="CI74" s="918"/>
      <c r="CJ74" s="912"/>
      <c r="CK74" s="918"/>
      <c r="CL74" s="918"/>
      <c r="CM74" s="918"/>
      <c r="CN74" s="918"/>
      <c r="CO74" s="918"/>
      <c r="CP74" s="918"/>
      <c r="CR74" s="904"/>
      <c r="CS74" s="904"/>
      <c r="CT74" s="904"/>
      <c r="CU74" s="904"/>
      <c r="CV74" s="904"/>
      <c r="CW74" s="904"/>
      <c r="CX74" s="904"/>
    </row>
    <row r="75" spans="1:103" s="639" customFormat="1" ht="10.8">
      <c r="F75" s="916"/>
      <c r="N75" s="904"/>
      <c r="P75" s="900"/>
      <c r="Z75" s="903"/>
      <c r="AA75" s="903"/>
      <c r="AB75" s="903"/>
      <c r="AC75" s="903"/>
      <c r="AD75" s="903"/>
      <c r="AE75" s="903"/>
      <c r="AG75" s="919"/>
      <c r="AH75" s="919"/>
      <c r="AI75" s="919"/>
      <c r="AJ75" s="919"/>
      <c r="AK75" s="919"/>
      <c r="AO75" s="911"/>
      <c r="CD75" s="917"/>
      <c r="CF75" s="921"/>
      <c r="CR75" s="904"/>
      <c r="CS75" s="904"/>
      <c r="CT75" s="904"/>
      <c r="CU75" s="904"/>
      <c r="CV75" s="904"/>
      <c r="CW75" s="904"/>
      <c r="CX75" s="904"/>
    </row>
    <row r="76" spans="1:103" s="639" customFormat="1" ht="10.8">
      <c r="F76" s="904"/>
      <c r="N76" s="904"/>
      <c r="P76" s="900"/>
      <c r="AF76" s="919"/>
      <c r="AG76" s="919"/>
      <c r="AH76" s="919"/>
      <c r="AI76" s="919"/>
      <c r="AJ76" s="919"/>
      <c r="AK76" s="919"/>
      <c r="AL76" s="903"/>
      <c r="AO76" s="904"/>
      <c r="CD76" s="917"/>
      <c r="CF76" s="921"/>
      <c r="CK76" s="903"/>
      <c r="CL76" s="903"/>
      <c r="CM76" s="903"/>
      <c r="CN76" s="903"/>
      <c r="CO76" s="903"/>
      <c r="CP76" s="903"/>
      <c r="CR76" s="904"/>
      <c r="CS76" s="904"/>
      <c r="CT76" s="904"/>
      <c r="CU76" s="904"/>
      <c r="CV76" s="904"/>
      <c r="CW76" s="904"/>
      <c r="CX76" s="904"/>
    </row>
    <row r="77" spans="1:103" s="639" customFormat="1" ht="10.8">
      <c r="B77" s="903"/>
      <c r="F77" s="904"/>
      <c r="P77" s="900"/>
      <c r="CD77" s="917"/>
      <c r="CF77" s="921"/>
    </row>
    <row r="78" spans="1:103" s="639" customFormat="1" ht="10.8">
      <c r="F78" s="904"/>
      <c r="P78" s="900"/>
      <c r="CD78" s="917"/>
      <c r="CF78" s="921"/>
    </row>
    <row r="79" spans="1:103" s="639" customFormat="1" ht="10.8">
      <c r="B79" s="922"/>
      <c r="C79" s="922"/>
      <c r="D79" s="922"/>
      <c r="E79" s="922"/>
      <c r="G79" s="922"/>
      <c r="H79" s="922"/>
      <c r="J79" s="922"/>
      <c r="P79" s="923"/>
      <c r="Z79" s="922"/>
      <c r="AA79" s="922"/>
      <c r="AB79" s="922"/>
      <c r="AC79" s="922"/>
      <c r="AD79" s="922"/>
      <c r="AE79" s="922"/>
      <c r="CD79" s="917"/>
      <c r="CF79" s="921"/>
    </row>
    <row r="80" spans="1:103" s="639" customFormat="1">
      <c r="B80" s="922"/>
      <c r="C80" s="922"/>
      <c r="D80" s="922"/>
      <c r="E80" s="922"/>
      <c r="F80" s="924"/>
      <c r="G80" s="924"/>
      <c r="H80" s="924"/>
      <c r="I80" s="584"/>
      <c r="J80" s="924"/>
      <c r="K80" s="584"/>
      <c r="L80" s="584"/>
      <c r="M80" s="584"/>
      <c r="N80" s="584"/>
      <c r="O80" s="584"/>
      <c r="P80" s="923"/>
      <c r="Z80" s="922"/>
      <c r="AA80" s="922"/>
      <c r="AB80" s="922"/>
      <c r="AC80" s="922"/>
      <c r="AD80" s="922"/>
      <c r="AE80" s="922"/>
      <c r="CD80" s="917"/>
      <c r="CF80" s="921"/>
    </row>
    <row r="81" spans="2:31">
      <c r="B81" s="924"/>
      <c r="C81" s="924"/>
      <c r="D81" s="924"/>
      <c r="E81" s="924"/>
      <c r="F81" s="924"/>
      <c r="G81" s="924"/>
      <c r="H81" s="924"/>
      <c r="J81" s="924"/>
      <c r="P81" s="923"/>
      <c r="Z81" s="924"/>
      <c r="AA81" s="924"/>
      <c r="AB81" s="924"/>
      <c r="AC81" s="924"/>
      <c r="AD81" s="924"/>
      <c r="AE81" s="924"/>
    </row>
    <row r="82" spans="2:31">
      <c r="B82" s="924"/>
      <c r="C82" s="924"/>
      <c r="D82" s="924"/>
      <c r="E82" s="924"/>
      <c r="P82" s="923"/>
      <c r="Z82" s="924"/>
      <c r="AA82" s="924"/>
      <c r="AB82" s="924"/>
      <c r="AC82" s="924"/>
      <c r="AD82" s="924"/>
      <c r="AE82" s="924"/>
    </row>
    <row r="83" spans="2:31">
      <c r="P83" s="923"/>
    </row>
    <row r="140" spans="1:102" ht="14.4">
      <c r="F140" s="710"/>
      <c r="G140" s="710"/>
      <c r="H140" s="710"/>
      <c r="I140" s="710"/>
      <c r="J140" s="710"/>
      <c r="K140" s="710"/>
      <c r="L140" s="710"/>
      <c r="M140" s="710"/>
      <c r="N140" s="710"/>
      <c r="O140" s="710"/>
    </row>
    <row r="141" spans="1:102" ht="24.75" customHeight="1">
      <c r="A141" s="710"/>
      <c r="B141" s="710"/>
      <c r="C141" s="710"/>
      <c r="D141" s="710"/>
      <c r="E141" s="710"/>
      <c r="P141" s="710"/>
      <c r="Q141" s="2422"/>
      <c r="R141" s="2422"/>
      <c r="S141" s="2422"/>
      <c r="T141" s="2422"/>
      <c r="U141" s="2422"/>
      <c r="V141" s="2422"/>
      <c r="W141" s="2422"/>
      <c r="X141" s="2422"/>
      <c r="Y141" s="710"/>
      <c r="Z141" s="2422"/>
      <c r="AA141" s="2422"/>
      <c r="AB141" s="2422"/>
      <c r="AC141" s="2422"/>
      <c r="AD141" s="2422"/>
      <c r="AE141" s="710"/>
      <c r="AF141" s="2422"/>
      <c r="AG141" s="2422"/>
      <c r="AH141" s="2422"/>
      <c r="AI141" s="2422"/>
      <c r="AJ141" s="2422"/>
      <c r="AK141" s="2422"/>
      <c r="AL141" s="2422"/>
      <c r="AM141" s="2422"/>
      <c r="AN141" s="710"/>
      <c r="AO141" s="2422"/>
      <c r="AP141" s="2422"/>
      <c r="AQ141" s="2422"/>
      <c r="AR141" s="2422"/>
      <c r="AS141" s="2422"/>
      <c r="AT141" s="2422"/>
      <c r="AU141" s="2422"/>
      <c r="AV141" s="2422"/>
      <c r="AW141" s="2422"/>
      <c r="AX141" s="2422"/>
      <c r="AY141" s="2422"/>
      <c r="AZ141" s="2422"/>
      <c r="BA141" s="2422"/>
      <c r="BB141" s="2422"/>
      <c r="BC141" s="2422"/>
      <c r="BD141" s="2422"/>
      <c r="BE141" s="2422"/>
      <c r="BF141" s="2422"/>
      <c r="BG141" s="2422"/>
      <c r="BH141" s="2422"/>
      <c r="BI141" s="2422"/>
      <c r="BJ141" s="2422"/>
      <c r="BK141" s="2422"/>
      <c r="BL141" s="2422"/>
      <c r="BM141" s="2422"/>
      <c r="BN141" s="2422"/>
      <c r="BO141" s="2422"/>
      <c r="BP141" s="2422"/>
      <c r="BQ141" s="2422"/>
      <c r="BR141" s="2422"/>
      <c r="BS141" s="2422"/>
      <c r="BT141" s="2422"/>
      <c r="BU141" s="2422"/>
      <c r="BV141" s="2422"/>
      <c r="BW141" s="2422"/>
      <c r="BX141" s="2422"/>
      <c r="BY141" s="2422"/>
      <c r="BZ141" s="2422"/>
      <c r="CA141" s="710"/>
      <c r="CB141" s="2422"/>
      <c r="CC141" s="2422"/>
      <c r="CD141" s="2422"/>
      <c r="CE141" s="2422"/>
      <c r="CF141" s="2422"/>
      <c r="CG141" s="2422"/>
      <c r="CH141" s="2422"/>
      <c r="CI141" s="2422"/>
      <c r="CJ141" s="710"/>
      <c r="CK141" s="2422"/>
      <c r="CL141" s="2422"/>
      <c r="CM141" s="2422"/>
      <c r="CN141" s="2422"/>
      <c r="CO141" s="2422"/>
      <c r="CP141" s="2422"/>
      <c r="CQ141" s="2422"/>
      <c r="CR141" s="2422"/>
      <c r="CS141" s="2422"/>
      <c r="CT141" s="2422"/>
      <c r="CU141" s="2422"/>
      <c r="CV141" s="2422"/>
      <c r="CW141" s="710"/>
      <c r="CX141" s="710"/>
    </row>
  </sheetData>
  <autoFilter ref="A6:CX71" xr:uid="{00000000-0009-0000-0000-000004000000}"/>
  <customSheetViews>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 right="0" top="0" bottom="0" header="0" footer="0"/>
      <pageSetup paperSize="8" scale="96" firstPageNumber="8" orientation="portrait" r:id="rId1"/>
      <headerFooter alignWithMargins="0">
        <oddHeader>&amp;L&amp;"ＭＳ Ｐゴシック,太字"&amp;16 ３　保健・福祉</oddHeader>
      </headerFooter>
    </customSheetView>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 right="0" top="0" bottom="0" header="0" footer="0"/>
      <pageSetup paperSize="9" scale="80" firstPageNumber="8" orientation="portrait" useFirstPageNumber="1" r:id="rId2"/>
      <headerFooter alignWithMargins="0"/>
    </customSheetView>
  </customSheetViews>
  <mergeCells count="84">
    <mergeCell ref="CJ4:CJ5"/>
    <mergeCell ref="BO4:BQ4"/>
    <mergeCell ref="CU3:CU5"/>
    <mergeCell ref="CS3:CS5"/>
    <mergeCell ref="BR4:BT4"/>
    <mergeCell ref="CD3:CE3"/>
    <mergeCell ref="CT3:CT5"/>
    <mergeCell ref="CR3:CR5"/>
    <mergeCell ref="CO4:CO5"/>
    <mergeCell ref="CP4:CP5"/>
    <mergeCell ref="BU3:BW3"/>
    <mergeCell ref="CG3:CG5"/>
    <mergeCell ref="CN4:CN5"/>
    <mergeCell ref="BZ3:BZ5"/>
    <mergeCell ref="CF3:CF5"/>
    <mergeCell ref="BN3:BT3"/>
    <mergeCell ref="B71:O72"/>
    <mergeCell ref="C4:C5"/>
    <mergeCell ref="B3:C3"/>
    <mergeCell ref="AU3:AV4"/>
    <mergeCell ref="AZ4:BA4"/>
    <mergeCell ref="F3:G3"/>
    <mergeCell ref="J3:K3"/>
    <mergeCell ref="L3:M3"/>
    <mergeCell ref="H3:I3"/>
    <mergeCell ref="I4:I5"/>
    <mergeCell ref="D3:D5"/>
    <mergeCell ref="K4:K5"/>
    <mergeCell ref="R4:R5"/>
    <mergeCell ref="T3:U3"/>
    <mergeCell ref="S3:S5"/>
    <mergeCell ref="P3:P5"/>
    <mergeCell ref="O4:O5"/>
    <mergeCell ref="N3:O3"/>
    <mergeCell ref="G4:G5"/>
    <mergeCell ref="M4:M5"/>
    <mergeCell ref="BB3:BF3"/>
    <mergeCell ref="CB71:CI71"/>
    <mergeCell ref="Q141:X141"/>
    <mergeCell ref="Q3:R3"/>
    <mergeCell ref="AC3:AC5"/>
    <mergeCell ref="Z141:AD141"/>
    <mergeCell ref="BC4:BD4"/>
    <mergeCell ref="BH4:BJ4"/>
    <mergeCell ref="BE4:BF4"/>
    <mergeCell ref="AF141:AM141"/>
    <mergeCell ref="AL3:AL5"/>
    <mergeCell ref="Z71:AD74"/>
    <mergeCell ref="AA3:AA5"/>
    <mergeCell ref="AJ3:AJ5"/>
    <mergeCell ref="AI4:AI5"/>
    <mergeCell ref="BK4:BM4"/>
    <mergeCell ref="CX3:CX5"/>
    <mergeCell ref="CV3:CV5"/>
    <mergeCell ref="CK4:CK5"/>
    <mergeCell ref="U4:U5"/>
    <mergeCell ref="AD3:AD5"/>
    <mergeCell ref="Z3:Z5"/>
    <mergeCell ref="AM3:AM5"/>
    <mergeCell ref="AK3:AK5"/>
    <mergeCell ref="AB3:AB5"/>
    <mergeCell ref="AG4:AG5"/>
    <mergeCell ref="X3:X5"/>
    <mergeCell ref="AX4:AY4"/>
    <mergeCell ref="W4:W5"/>
    <mergeCell ref="V3:W3"/>
    <mergeCell ref="CW3:CW5"/>
    <mergeCell ref="CH4:CH5"/>
    <mergeCell ref="CR71:CX71"/>
    <mergeCell ref="CK141:CV141"/>
    <mergeCell ref="CC4:CC5"/>
    <mergeCell ref="AO71:AS71"/>
    <mergeCell ref="CL4:CL5"/>
    <mergeCell ref="CM4:CM5"/>
    <mergeCell ref="BY3:BY5"/>
    <mergeCell ref="BG3:BM3"/>
    <mergeCell ref="CB141:CI141"/>
    <mergeCell ref="BN71:BT71"/>
    <mergeCell ref="AO141:BZ141"/>
    <mergeCell ref="BB71:BF71"/>
    <mergeCell ref="CE4:CE5"/>
    <mergeCell ref="CI3:CI5"/>
    <mergeCell ref="BX3:BX5"/>
    <mergeCell ref="AW3:BA3"/>
  </mergeCells>
  <phoneticPr fontId="2"/>
  <dataValidations count="1">
    <dataValidation imeMode="disabled" allowBlank="1" showInputMessage="1" showErrorMessage="1" sqref="CQ14 AN14 B15:AX15 BY15:CX15 E14 AE14 CA14 BY7:CX13 BX7:BX15 V14:Y14 CC14 H52:CX52 B52:E52 B7:BW13 B41:CX51 AZ15:BW15 CE14:CF14 B16:CX39 C40:CX40 B53:CX68" xr:uid="{00000000-0002-0000-0400-000000000000}"/>
  </dataValidations>
  <pageMargins left="0.74803149606299213" right="0.23622047244094491" top="0.86614173228346458" bottom="0.39370078740157483" header="0.59055118110236227" footer="0.31496062992125984"/>
  <pageSetup paperSize="9" scale="61" firstPageNumber="8" orientation="portrait" r:id="rId3"/>
  <headerFooter alignWithMargins="0">
    <oddHeader>&amp;L&amp;"ＭＳ Ｐゴシック,太字"&amp;16 ３　保健・福祉</oddHeader>
  </headerFooter>
  <colBreaks count="10" manualBreakCount="10">
    <brk id="15" min="1" max="79" man="1"/>
    <brk id="25" min="1" max="79" man="1"/>
    <brk id="31" min="1" max="79" man="1"/>
    <brk id="40" min="1" max="79" man="1"/>
    <brk id="53" min="1" max="79" man="1"/>
    <brk id="65" min="1" max="79" man="1"/>
    <brk id="79" min="1" max="79" man="1"/>
    <brk id="88" min="1" max="79" man="1"/>
    <brk id="95" min="1" max="79" man="1"/>
    <brk id="103"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H150"/>
  <sheetViews>
    <sheetView showGridLines="0" view="pageBreakPreview" zoomScale="90" zoomScaleNormal="100" zoomScaleSheetLayoutView="90" workbookViewId="0">
      <pane xSplit="1" ySplit="6" topLeftCell="B27" activePane="bottomRight" state="frozen"/>
      <selection activeCell="H59" sqref="H59"/>
      <selection pane="topRight" activeCell="H59" sqref="H59"/>
      <selection pane="bottomLeft" activeCell="H59" sqref="H59"/>
      <selection pane="bottomRight" activeCell="A3" sqref="A3:XFD6"/>
    </sheetView>
  </sheetViews>
  <sheetFormatPr defaultColWidth="8.77734375" defaultRowHeight="13.2"/>
  <cols>
    <col min="1" max="1" width="12.5546875" customWidth="1"/>
    <col min="2" max="2" width="9.77734375" customWidth="1"/>
    <col min="3" max="5" width="8.44140625" customWidth="1"/>
    <col min="6" max="6" width="9.77734375" bestFit="1" customWidth="1"/>
    <col min="7" max="7" width="8.77734375" customWidth="1"/>
    <col min="8" max="8" width="10" customWidth="1"/>
    <col min="9" max="13" width="8.77734375" customWidth="1"/>
    <col min="14" max="14" width="7.44140625" customWidth="1"/>
  </cols>
  <sheetData>
    <row r="1" spans="1:14" ht="18.75" customHeight="1">
      <c r="A1" s="1" t="s">
        <v>308</v>
      </c>
    </row>
    <row r="2" spans="1:14" ht="18.75" customHeight="1">
      <c r="A2" s="62"/>
      <c r="B2" s="291"/>
    </row>
    <row r="3" spans="1:14" ht="17.25" customHeight="1">
      <c r="A3" s="32" t="s">
        <v>83</v>
      </c>
      <c r="B3" s="2367" t="s">
        <v>309</v>
      </c>
      <c r="C3" s="2509" t="s">
        <v>310</v>
      </c>
      <c r="D3" s="2509" t="s">
        <v>311</v>
      </c>
      <c r="E3" s="2377" t="s">
        <v>312</v>
      </c>
      <c r="F3" s="2417"/>
      <c r="G3" s="2417"/>
      <c r="H3" s="2417"/>
      <c r="I3" s="2417"/>
      <c r="J3" s="2417"/>
      <c r="K3" s="2511"/>
      <c r="L3" s="2417"/>
      <c r="M3" s="2418"/>
      <c r="N3" s="2447" t="s">
        <v>313</v>
      </c>
    </row>
    <row r="4" spans="1:14" ht="17.25" customHeight="1">
      <c r="A4" s="39"/>
      <c r="B4" s="2508"/>
      <c r="C4" s="2510"/>
      <c r="D4" s="2510"/>
      <c r="E4" s="2456" t="s">
        <v>314</v>
      </c>
      <c r="F4" s="2226" t="s">
        <v>315</v>
      </c>
      <c r="G4" s="2227"/>
      <c r="H4" s="2227"/>
      <c r="I4" s="2227"/>
      <c r="J4" s="2227"/>
      <c r="K4" s="2227"/>
      <c r="L4" s="2228"/>
      <c r="M4" s="2512" t="s">
        <v>316</v>
      </c>
      <c r="N4" s="2452"/>
    </row>
    <row r="5" spans="1:14" ht="17.25" customHeight="1">
      <c r="A5" s="2300"/>
      <c r="B5" s="2508"/>
      <c r="C5" s="2510"/>
      <c r="D5" s="2510"/>
      <c r="E5" s="2457"/>
      <c r="F5" s="2259"/>
      <c r="G5" s="2226" t="s">
        <v>317</v>
      </c>
      <c r="H5" s="2226" t="s">
        <v>318</v>
      </c>
      <c r="I5" s="2226" t="s">
        <v>319</v>
      </c>
      <c r="J5" s="2221" t="s">
        <v>320</v>
      </c>
      <c r="K5" s="2221" t="s">
        <v>321</v>
      </c>
      <c r="L5" s="2221" t="s">
        <v>322</v>
      </c>
      <c r="M5" s="2513"/>
      <c r="N5" s="2453"/>
    </row>
    <row r="6" spans="1:14" ht="17.25" customHeight="1">
      <c r="A6" s="41" t="s">
        <v>127</v>
      </c>
      <c r="B6" s="43" t="s">
        <v>323</v>
      </c>
      <c r="C6" s="37" t="s">
        <v>324</v>
      </c>
      <c r="D6" s="37" t="s">
        <v>324</v>
      </c>
      <c r="E6" s="37" t="s">
        <v>323</v>
      </c>
      <c r="F6" s="37" t="s">
        <v>323</v>
      </c>
      <c r="G6" s="37" t="s">
        <v>323</v>
      </c>
      <c r="H6" s="37" t="s">
        <v>323</v>
      </c>
      <c r="I6" s="37" t="s">
        <v>323</v>
      </c>
      <c r="J6" s="37" t="s">
        <v>323</v>
      </c>
      <c r="K6" s="37" t="s">
        <v>323</v>
      </c>
      <c r="L6" s="37" t="s">
        <v>323</v>
      </c>
      <c r="M6" s="37" t="s">
        <v>323</v>
      </c>
      <c r="N6" s="38" t="s">
        <v>130</v>
      </c>
    </row>
    <row r="7" spans="1:14" ht="15.75" customHeight="1">
      <c r="A7" s="590" t="s">
        <v>140</v>
      </c>
      <c r="B7" s="925">
        <v>99761</v>
      </c>
      <c r="C7" s="1436">
        <v>1115</v>
      </c>
      <c r="D7" s="1436">
        <v>721</v>
      </c>
      <c r="E7" s="1436">
        <v>12901</v>
      </c>
      <c r="F7" s="1436">
        <v>80473</v>
      </c>
      <c r="G7" s="1436" t="s">
        <v>203</v>
      </c>
      <c r="H7" s="1436">
        <v>67782</v>
      </c>
      <c r="I7" s="1436">
        <v>4068</v>
      </c>
      <c r="J7" s="1436">
        <v>8023</v>
      </c>
      <c r="K7" s="1436">
        <v>45</v>
      </c>
      <c r="L7" s="927">
        <v>555</v>
      </c>
      <c r="M7" s="928">
        <v>6387</v>
      </c>
      <c r="N7" s="1415">
        <v>15.4</v>
      </c>
    </row>
    <row r="8" spans="1:14" ht="15.75" customHeight="1">
      <c r="A8" s="1276" t="s">
        <v>141</v>
      </c>
      <c r="B8" s="929">
        <v>111187</v>
      </c>
      <c r="C8" s="1289">
        <v>937</v>
      </c>
      <c r="D8" s="1289">
        <v>434</v>
      </c>
      <c r="E8" s="1289">
        <v>3486</v>
      </c>
      <c r="F8" s="1289">
        <v>100080</v>
      </c>
      <c r="G8" s="1290" t="s">
        <v>307</v>
      </c>
      <c r="H8" s="1289">
        <v>71517</v>
      </c>
      <c r="I8" s="1289">
        <v>10348</v>
      </c>
      <c r="J8" s="1289">
        <v>17159</v>
      </c>
      <c r="K8" s="1289">
        <v>5</v>
      </c>
      <c r="L8" s="1289">
        <v>1051</v>
      </c>
      <c r="M8" s="1291">
        <v>7621</v>
      </c>
      <c r="N8" s="1292">
        <v>20.8</v>
      </c>
    </row>
    <row r="9" spans="1:14" ht="15.75" customHeight="1">
      <c r="A9" s="590" t="s">
        <v>142</v>
      </c>
      <c r="B9" s="432">
        <v>101555</v>
      </c>
      <c r="C9" s="433">
        <v>1022</v>
      </c>
      <c r="D9" s="433">
        <v>671</v>
      </c>
      <c r="E9" s="433">
        <v>8525</v>
      </c>
      <c r="F9" s="433">
        <v>89125</v>
      </c>
      <c r="G9" s="433" t="s">
        <v>307</v>
      </c>
      <c r="H9" s="433">
        <v>76084</v>
      </c>
      <c r="I9" s="433">
        <v>5411</v>
      </c>
      <c r="J9" s="433">
        <v>7087</v>
      </c>
      <c r="K9" s="433" t="s">
        <v>307</v>
      </c>
      <c r="L9" s="433">
        <v>543</v>
      </c>
      <c r="M9" s="1071">
        <v>3905</v>
      </c>
      <c r="N9" s="1072">
        <v>13.8</v>
      </c>
    </row>
    <row r="10" spans="1:14" ht="15.75" customHeight="1">
      <c r="A10" s="603" t="s">
        <v>143</v>
      </c>
      <c r="B10" s="434">
        <v>77110</v>
      </c>
      <c r="C10" s="1389">
        <v>953</v>
      </c>
      <c r="D10" s="1389">
        <v>543</v>
      </c>
      <c r="E10" s="1389">
        <v>6909</v>
      </c>
      <c r="F10" s="1389">
        <v>69907</v>
      </c>
      <c r="G10" s="1384" t="s">
        <v>307</v>
      </c>
      <c r="H10" s="1389">
        <v>59352</v>
      </c>
      <c r="I10" s="1389">
        <v>3241</v>
      </c>
      <c r="J10" s="1389">
        <v>6876</v>
      </c>
      <c r="K10" s="1389">
        <v>62</v>
      </c>
      <c r="L10" s="1389">
        <v>376</v>
      </c>
      <c r="M10" s="1390">
        <v>294</v>
      </c>
      <c r="N10" s="1391">
        <v>11.6</v>
      </c>
    </row>
    <row r="11" spans="1:14" ht="15.75" customHeight="1">
      <c r="A11" s="590" t="s">
        <v>144</v>
      </c>
      <c r="B11" s="925">
        <v>98375</v>
      </c>
      <c r="C11" s="1436">
        <v>950.46849038744244</v>
      </c>
      <c r="D11" s="1436">
        <v>609.91333563088256</v>
      </c>
      <c r="E11" s="1436">
        <v>6645</v>
      </c>
      <c r="F11" s="1436">
        <v>88034</v>
      </c>
      <c r="G11" s="1436">
        <v>0</v>
      </c>
      <c r="H11" s="1436">
        <v>71942</v>
      </c>
      <c r="I11" s="1436">
        <v>4311</v>
      </c>
      <c r="J11" s="1436">
        <v>10841</v>
      </c>
      <c r="K11" s="1436">
        <v>0</v>
      </c>
      <c r="L11" s="1436">
        <v>940</v>
      </c>
      <c r="M11" s="1414">
        <v>3696</v>
      </c>
      <c r="N11" s="1516">
        <v>15.4</v>
      </c>
    </row>
    <row r="12" spans="1:14" ht="15.75" customHeight="1">
      <c r="A12" s="603" t="s">
        <v>145</v>
      </c>
      <c r="B12" s="434">
        <v>106759</v>
      </c>
      <c r="C12" s="1389">
        <v>971</v>
      </c>
      <c r="D12" s="1389">
        <v>503</v>
      </c>
      <c r="E12" s="1389">
        <v>7622</v>
      </c>
      <c r="F12" s="1389">
        <v>96279</v>
      </c>
      <c r="G12" s="1389">
        <v>84233</v>
      </c>
      <c r="H12" s="1389" t="s">
        <v>307</v>
      </c>
      <c r="I12" s="1389" t="s">
        <v>307</v>
      </c>
      <c r="J12" s="1389">
        <v>10784</v>
      </c>
      <c r="K12" s="1389">
        <v>14</v>
      </c>
      <c r="L12" s="1389">
        <v>1248</v>
      </c>
      <c r="M12" s="1390">
        <v>2858</v>
      </c>
      <c r="N12" s="1391">
        <v>20.6</v>
      </c>
    </row>
    <row r="13" spans="1:14" ht="15.75" customHeight="1">
      <c r="A13" s="613" t="s">
        <v>146</v>
      </c>
      <c r="B13" s="432">
        <v>80260</v>
      </c>
      <c r="C13" s="1514">
        <v>918.79031513042503</v>
      </c>
      <c r="D13" s="1514">
        <v>546.12273577886936</v>
      </c>
      <c r="E13" s="1514">
        <v>4483</v>
      </c>
      <c r="F13" s="1514">
        <v>70543</v>
      </c>
      <c r="G13" s="1514" t="s">
        <v>307</v>
      </c>
      <c r="H13" s="1514">
        <v>59025</v>
      </c>
      <c r="I13" s="1514">
        <v>4740</v>
      </c>
      <c r="J13" s="1514">
        <v>6222</v>
      </c>
      <c r="K13" s="1514">
        <v>102</v>
      </c>
      <c r="L13" s="1514">
        <v>454</v>
      </c>
      <c r="M13" s="1515">
        <v>5234</v>
      </c>
      <c r="N13" s="1516">
        <v>18.0264141539995</v>
      </c>
    </row>
    <row r="14" spans="1:14" ht="15.75" customHeight="1">
      <c r="A14" s="603" t="s">
        <v>147</v>
      </c>
      <c r="B14" s="1557">
        <v>106947</v>
      </c>
      <c r="C14" s="1558">
        <v>1080</v>
      </c>
      <c r="D14" s="1558">
        <v>671</v>
      </c>
      <c r="E14" s="1558">
        <v>10940</v>
      </c>
      <c r="F14" s="1558">
        <v>94568</v>
      </c>
      <c r="G14" s="1558" t="s">
        <v>203</v>
      </c>
      <c r="H14" s="1558">
        <v>79808</v>
      </c>
      <c r="I14" s="1558">
        <v>4500</v>
      </c>
      <c r="J14" s="1558">
        <v>9215</v>
      </c>
      <c r="K14" s="1558" t="s">
        <v>203</v>
      </c>
      <c r="L14" s="1558">
        <v>1045</v>
      </c>
      <c r="M14" s="1559">
        <v>1439</v>
      </c>
      <c r="N14" s="1560">
        <v>10.1</v>
      </c>
    </row>
    <row r="15" spans="1:14" ht="15.75" customHeight="1">
      <c r="A15" s="613" t="s">
        <v>148</v>
      </c>
      <c r="B15" s="925">
        <v>135189</v>
      </c>
      <c r="C15" s="1436">
        <v>1165</v>
      </c>
      <c r="D15" s="1436">
        <v>654</v>
      </c>
      <c r="E15" s="1436">
        <v>16299</v>
      </c>
      <c r="F15" s="1436">
        <v>115717</v>
      </c>
      <c r="G15" s="1514" t="s">
        <v>307</v>
      </c>
      <c r="H15" s="1436">
        <v>102887</v>
      </c>
      <c r="I15" s="1436">
        <v>3193</v>
      </c>
      <c r="J15" s="1436">
        <v>8502</v>
      </c>
      <c r="K15" s="433" t="s">
        <v>307</v>
      </c>
      <c r="L15" s="1436">
        <v>1135</v>
      </c>
      <c r="M15" s="1414">
        <v>3173</v>
      </c>
      <c r="N15" s="1415">
        <v>9.3000000000000007</v>
      </c>
    </row>
    <row r="16" spans="1:14" ht="15.75" customHeight="1">
      <c r="A16" s="603" t="s">
        <v>149</v>
      </c>
      <c r="B16" s="434">
        <v>115406</v>
      </c>
      <c r="C16" s="934">
        <v>971</v>
      </c>
      <c r="D16" s="934">
        <v>647</v>
      </c>
      <c r="E16" s="932">
        <v>7115</v>
      </c>
      <c r="F16" s="932">
        <v>102775</v>
      </c>
      <c r="G16" s="435" t="s">
        <v>307</v>
      </c>
      <c r="H16" s="932">
        <v>92503</v>
      </c>
      <c r="I16" s="435">
        <v>1157</v>
      </c>
      <c r="J16" s="435">
        <v>8494</v>
      </c>
      <c r="K16" s="435" t="s">
        <v>307</v>
      </c>
      <c r="L16" s="932">
        <v>621</v>
      </c>
      <c r="M16" s="1073">
        <v>5516</v>
      </c>
      <c r="N16" s="1074">
        <v>22.8</v>
      </c>
    </row>
    <row r="17" spans="1:28" ht="15.75" customHeight="1">
      <c r="A17" s="1614" t="s">
        <v>713</v>
      </c>
      <c r="B17" s="1625">
        <v>98889</v>
      </c>
      <c r="C17" s="1626">
        <v>1002</v>
      </c>
      <c r="D17" s="1626">
        <v>569</v>
      </c>
      <c r="E17" s="1626">
        <v>6821</v>
      </c>
      <c r="F17" s="1626">
        <v>89804</v>
      </c>
      <c r="G17" s="1626" t="s">
        <v>307</v>
      </c>
      <c r="H17" s="1626">
        <v>80192</v>
      </c>
      <c r="I17" s="1626">
        <v>2144</v>
      </c>
      <c r="J17" s="1626">
        <v>7037</v>
      </c>
      <c r="K17" s="1626">
        <v>141</v>
      </c>
      <c r="L17" s="1626">
        <v>290</v>
      </c>
      <c r="M17" s="1627">
        <v>2264</v>
      </c>
      <c r="N17" s="1628">
        <v>19.100000000000001</v>
      </c>
    </row>
    <row r="18" spans="1:28" ht="16.05" customHeight="1">
      <c r="A18" s="603" t="s">
        <v>151</v>
      </c>
      <c r="B18" s="931">
        <v>169365</v>
      </c>
      <c r="C18" s="1678">
        <v>896</v>
      </c>
      <c r="D18" s="1678">
        <v>687</v>
      </c>
      <c r="E18" s="1678">
        <v>17126</v>
      </c>
      <c r="F18" s="1678">
        <v>146451</v>
      </c>
      <c r="G18" s="1678">
        <v>0</v>
      </c>
      <c r="H18" s="1678">
        <v>121351</v>
      </c>
      <c r="I18" s="1678">
        <v>3023</v>
      </c>
      <c r="J18" s="1678">
        <v>22038</v>
      </c>
      <c r="K18" s="1678">
        <v>1</v>
      </c>
      <c r="L18" s="1678">
        <v>38</v>
      </c>
      <c r="M18" s="1679">
        <v>5340</v>
      </c>
      <c r="N18" s="1680">
        <v>15</v>
      </c>
      <c r="AB18">
        <v>4672</v>
      </c>
    </row>
    <row r="19" spans="1:28" ht="15.75" customHeight="1">
      <c r="A19" s="613" t="s">
        <v>152</v>
      </c>
      <c r="B19" s="432">
        <v>110867</v>
      </c>
      <c r="C19" s="433">
        <v>915</v>
      </c>
      <c r="D19" s="433">
        <v>570</v>
      </c>
      <c r="E19" s="433">
        <v>9111</v>
      </c>
      <c r="F19" s="433">
        <v>95732</v>
      </c>
      <c r="G19" s="433">
        <v>0</v>
      </c>
      <c r="H19" s="433">
        <v>85555</v>
      </c>
      <c r="I19" s="433">
        <v>2487</v>
      </c>
      <c r="J19" s="433">
        <v>6079</v>
      </c>
      <c r="K19" s="433">
        <v>218</v>
      </c>
      <c r="L19" s="433">
        <v>1393</v>
      </c>
      <c r="M19" s="1071">
        <v>6024</v>
      </c>
      <c r="N19" s="1072">
        <v>18.399999999999999</v>
      </c>
    </row>
    <row r="20" spans="1:28" ht="15.75" customHeight="1">
      <c r="A20" s="603" t="s">
        <v>153</v>
      </c>
      <c r="B20" s="931">
        <v>124796</v>
      </c>
      <c r="C20" s="932">
        <v>925</v>
      </c>
      <c r="D20" s="932">
        <v>599</v>
      </c>
      <c r="E20" s="932">
        <v>6902</v>
      </c>
      <c r="F20" s="932">
        <v>113782</v>
      </c>
      <c r="G20" s="932" t="s">
        <v>307</v>
      </c>
      <c r="H20" s="932">
        <v>101133</v>
      </c>
      <c r="I20" s="932">
        <v>4152</v>
      </c>
      <c r="J20" s="932">
        <v>8036</v>
      </c>
      <c r="K20" s="932" t="s">
        <v>307</v>
      </c>
      <c r="L20" s="932">
        <v>461</v>
      </c>
      <c r="M20" s="1076">
        <v>4112</v>
      </c>
      <c r="N20" s="1077">
        <v>10.9</v>
      </c>
    </row>
    <row r="21" spans="1:28" ht="15.75" customHeight="1">
      <c r="A21" s="613" t="s">
        <v>154</v>
      </c>
      <c r="B21" s="432">
        <v>104802</v>
      </c>
      <c r="C21" s="1514">
        <v>812</v>
      </c>
      <c r="D21" s="1514">
        <v>490</v>
      </c>
      <c r="E21" s="1514">
        <v>5888</v>
      </c>
      <c r="F21" s="1514">
        <v>94843</v>
      </c>
      <c r="G21" s="1514" t="s">
        <v>307</v>
      </c>
      <c r="H21" s="1514">
        <v>78608</v>
      </c>
      <c r="I21" s="1514">
        <v>2890</v>
      </c>
      <c r="J21" s="1514">
        <v>13015</v>
      </c>
      <c r="K21" s="1514">
        <v>73</v>
      </c>
      <c r="L21" s="1514">
        <v>257</v>
      </c>
      <c r="M21" s="1515">
        <v>4071</v>
      </c>
      <c r="N21" s="1516">
        <v>21.6</v>
      </c>
    </row>
    <row r="22" spans="1:28" ht="15.75" customHeight="1">
      <c r="A22" s="603" t="s">
        <v>220</v>
      </c>
      <c r="B22" s="931">
        <v>175567</v>
      </c>
      <c r="C22" s="1678">
        <v>795</v>
      </c>
      <c r="D22" s="1678">
        <v>466</v>
      </c>
      <c r="E22" s="1678">
        <v>9852</v>
      </c>
      <c r="F22" s="1678">
        <v>155336</v>
      </c>
      <c r="G22" s="1678">
        <v>132051</v>
      </c>
      <c r="H22" s="1678">
        <v>0</v>
      </c>
      <c r="I22" s="1678">
        <v>0</v>
      </c>
      <c r="J22" s="1678">
        <v>20265</v>
      </c>
      <c r="K22" s="1678">
        <v>108</v>
      </c>
      <c r="L22" s="1678">
        <v>2912</v>
      </c>
      <c r="M22" s="1679">
        <v>10379</v>
      </c>
      <c r="N22" s="1680">
        <v>22.8</v>
      </c>
    </row>
    <row r="23" spans="1:28" ht="15.75" customHeight="1">
      <c r="A23" s="613" t="s">
        <v>156</v>
      </c>
      <c r="B23" s="432">
        <v>101359</v>
      </c>
      <c r="C23" s="433">
        <v>807</v>
      </c>
      <c r="D23" s="433">
        <v>510</v>
      </c>
      <c r="E23" s="433">
        <v>1241</v>
      </c>
      <c r="F23" s="433">
        <v>95168</v>
      </c>
      <c r="G23" s="433">
        <v>0</v>
      </c>
      <c r="H23" s="433">
        <v>83853</v>
      </c>
      <c r="I23" s="433">
        <v>1770</v>
      </c>
      <c r="J23" s="433">
        <v>8174</v>
      </c>
      <c r="K23" s="433">
        <v>261</v>
      </c>
      <c r="L23" s="433">
        <v>1110</v>
      </c>
      <c r="M23" s="1071">
        <v>4950</v>
      </c>
      <c r="N23" s="1072">
        <v>16.3</v>
      </c>
    </row>
    <row r="24" spans="1:28" ht="15.75" customHeight="1">
      <c r="A24" s="603" t="s">
        <v>157</v>
      </c>
      <c r="B24" s="931">
        <v>195001</v>
      </c>
      <c r="C24" s="1725">
        <v>825.69226107594864</v>
      </c>
      <c r="D24" s="1725">
        <v>510.1524059194125</v>
      </c>
      <c r="E24" s="1725">
        <v>10785</v>
      </c>
      <c r="F24" s="1725">
        <v>167323</v>
      </c>
      <c r="G24" s="1725">
        <v>0</v>
      </c>
      <c r="H24" s="1725">
        <v>151654</v>
      </c>
      <c r="I24" s="1725">
        <v>3050</v>
      </c>
      <c r="J24" s="1725">
        <v>9051</v>
      </c>
      <c r="K24" s="1725">
        <v>50</v>
      </c>
      <c r="L24" s="1725">
        <v>3518</v>
      </c>
      <c r="M24" s="1726">
        <v>16893</v>
      </c>
      <c r="N24" s="1727">
        <v>21.927579858564826</v>
      </c>
    </row>
    <row r="25" spans="1:28" ht="15.75" customHeight="1">
      <c r="A25" s="613" t="s">
        <v>158</v>
      </c>
      <c r="B25" s="925">
        <v>133653</v>
      </c>
      <c r="C25" s="1786">
        <v>844.45311167984482</v>
      </c>
      <c r="D25" s="1786">
        <v>429.5588853507038</v>
      </c>
      <c r="E25" s="1786">
        <v>6972</v>
      </c>
      <c r="F25" s="1786">
        <v>126681</v>
      </c>
      <c r="G25" s="1787" t="s">
        <v>307</v>
      </c>
      <c r="H25" s="1786">
        <v>93283</v>
      </c>
      <c r="I25" s="1786">
        <v>6662</v>
      </c>
      <c r="J25" s="1786">
        <v>25790</v>
      </c>
      <c r="K25" s="1786">
        <v>132</v>
      </c>
      <c r="L25" s="1786">
        <v>814</v>
      </c>
      <c r="M25" s="1788" t="s">
        <v>307</v>
      </c>
      <c r="N25" s="1789">
        <v>19.307460363777842</v>
      </c>
    </row>
    <row r="26" spans="1:28" ht="15.75" customHeight="1">
      <c r="A26" s="603" t="s">
        <v>159</v>
      </c>
      <c r="B26" s="434">
        <v>149244</v>
      </c>
      <c r="C26" s="1828">
        <v>727</v>
      </c>
      <c r="D26" s="1828">
        <v>617</v>
      </c>
      <c r="E26" s="1828">
        <v>2662</v>
      </c>
      <c r="F26" s="1828">
        <v>140935</v>
      </c>
      <c r="G26" s="1725" t="s">
        <v>307</v>
      </c>
      <c r="H26" s="1828">
        <v>101564</v>
      </c>
      <c r="I26" s="1828">
        <v>3666</v>
      </c>
      <c r="J26" s="1828">
        <v>32510</v>
      </c>
      <c r="K26" s="1828">
        <v>358</v>
      </c>
      <c r="L26" s="1828">
        <v>2837</v>
      </c>
      <c r="M26" s="1829">
        <v>5647</v>
      </c>
      <c r="N26" s="1830">
        <v>33.799999999999997</v>
      </c>
    </row>
    <row r="27" spans="1:28" ht="15.75" customHeight="1">
      <c r="A27" s="613" t="s">
        <v>160</v>
      </c>
      <c r="B27" s="432">
        <v>118113</v>
      </c>
      <c r="C27" s="1514">
        <v>852</v>
      </c>
      <c r="D27" s="1514">
        <v>479</v>
      </c>
      <c r="E27" s="1514">
        <v>6853</v>
      </c>
      <c r="F27" s="1514">
        <v>94639</v>
      </c>
      <c r="G27" s="1514" t="s">
        <v>307</v>
      </c>
      <c r="H27" s="1514">
        <v>80282</v>
      </c>
      <c r="I27" s="1514">
        <v>887</v>
      </c>
      <c r="J27" s="1514">
        <v>12480</v>
      </c>
      <c r="K27" s="1514" t="s">
        <v>307</v>
      </c>
      <c r="L27" s="1514">
        <v>990</v>
      </c>
      <c r="M27" s="1515">
        <v>16621</v>
      </c>
      <c r="N27" s="1516">
        <v>32.47</v>
      </c>
    </row>
    <row r="28" spans="1:28" ht="15.75" customHeight="1">
      <c r="A28" s="603" t="s">
        <v>161</v>
      </c>
      <c r="B28" s="434">
        <v>152939</v>
      </c>
      <c r="C28" s="1828">
        <v>1023</v>
      </c>
      <c r="D28" s="1828">
        <v>682</v>
      </c>
      <c r="E28" s="1828">
        <v>13396</v>
      </c>
      <c r="F28" s="1828">
        <v>129939</v>
      </c>
      <c r="G28" s="1828" t="s">
        <v>307</v>
      </c>
      <c r="H28" s="1828">
        <v>117635</v>
      </c>
      <c r="I28" s="1828">
        <v>4675</v>
      </c>
      <c r="J28" s="1828">
        <v>6634</v>
      </c>
      <c r="K28" s="1828">
        <v>995</v>
      </c>
      <c r="L28" s="1828" t="s">
        <v>307</v>
      </c>
      <c r="M28" s="1829">
        <v>9604</v>
      </c>
      <c r="N28" s="1830">
        <v>21.2</v>
      </c>
    </row>
    <row r="29" spans="1:28" ht="15.75" customHeight="1">
      <c r="A29" s="613" t="s">
        <v>221</v>
      </c>
      <c r="B29" s="432">
        <v>146993</v>
      </c>
      <c r="C29" s="1514">
        <v>900</v>
      </c>
      <c r="D29" s="1514">
        <v>437</v>
      </c>
      <c r="E29" s="1514">
        <v>14350</v>
      </c>
      <c r="F29" s="1514">
        <v>129494</v>
      </c>
      <c r="G29" s="1514" t="s">
        <v>203</v>
      </c>
      <c r="H29" s="1514">
        <v>111224</v>
      </c>
      <c r="I29" s="1514">
        <v>4664</v>
      </c>
      <c r="J29" s="1514">
        <v>11944</v>
      </c>
      <c r="K29" s="1514" t="s">
        <v>203</v>
      </c>
      <c r="L29" s="1514">
        <v>1662</v>
      </c>
      <c r="M29" s="1515">
        <v>3149</v>
      </c>
      <c r="N29" s="1516">
        <v>12.8</v>
      </c>
    </row>
    <row r="30" spans="1:28" ht="15.75" customHeight="1">
      <c r="A30" s="603" t="s">
        <v>222</v>
      </c>
      <c r="B30" s="931">
        <v>82735</v>
      </c>
      <c r="C30" s="1678">
        <v>878</v>
      </c>
      <c r="D30" s="1678">
        <v>523</v>
      </c>
      <c r="E30" s="1678">
        <v>5973</v>
      </c>
      <c r="F30" s="1678">
        <v>73443</v>
      </c>
      <c r="G30" s="1678" t="s">
        <v>307</v>
      </c>
      <c r="H30" s="1678">
        <v>61004</v>
      </c>
      <c r="I30" s="1678">
        <v>7646</v>
      </c>
      <c r="J30" s="1678">
        <v>4495</v>
      </c>
      <c r="K30" s="1678" t="s">
        <v>307</v>
      </c>
      <c r="L30" s="1678">
        <v>298</v>
      </c>
      <c r="M30" s="1679">
        <v>3319</v>
      </c>
      <c r="N30" s="1680">
        <v>11.5</v>
      </c>
    </row>
    <row r="31" spans="1:28" ht="15.75" customHeight="1">
      <c r="A31" s="613" t="s">
        <v>223</v>
      </c>
      <c r="B31" s="2215">
        <v>69419</v>
      </c>
      <c r="C31" s="2216">
        <v>1019</v>
      </c>
      <c r="D31" s="2216">
        <v>696</v>
      </c>
      <c r="E31" s="2216">
        <v>5099</v>
      </c>
      <c r="F31" s="2216">
        <v>60772</v>
      </c>
      <c r="G31" s="2216" t="s">
        <v>203</v>
      </c>
      <c r="H31" s="2216">
        <v>51505</v>
      </c>
      <c r="I31" s="2216">
        <v>3930</v>
      </c>
      <c r="J31" s="2216">
        <v>5337</v>
      </c>
      <c r="K31" s="2216" t="s">
        <v>203</v>
      </c>
      <c r="L31" s="2216" t="s">
        <v>203</v>
      </c>
      <c r="M31" s="2216">
        <v>3548</v>
      </c>
      <c r="N31" s="2217">
        <v>17.399999999999999</v>
      </c>
    </row>
    <row r="32" spans="1:28" ht="15.75" customHeight="1">
      <c r="A32" s="603" t="s">
        <v>165</v>
      </c>
      <c r="B32" s="434">
        <v>119895</v>
      </c>
      <c r="C32" s="435">
        <v>888.6</v>
      </c>
      <c r="D32" s="435">
        <v>416.7</v>
      </c>
      <c r="E32" s="435">
        <v>4794</v>
      </c>
      <c r="F32" s="435">
        <v>107128</v>
      </c>
      <c r="G32" s="435" t="s">
        <v>203</v>
      </c>
      <c r="H32" s="435">
        <v>85781</v>
      </c>
      <c r="I32" s="435">
        <v>4861</v>
      </c>
      <c r="J32" s="435">
        <v>16486</v>
      </c>
      <c r="K32" s="435" t="s">
        <v>203</v>
      </c>
      <c r="L32" s="435" t="s">
        <v>203</v>
      </c>
      <c r="M32" s="1390">
        <v>7973</v>
      </c>
      <c r="N32" s="1391">
        <v>27.4</v>
      </c>
    </row>
    <row r="33" spans="1:14" ht="15.75" customHeight="1">
      <c r="A33" s="651" t="s">
        <v>166</v>
      </c>
      <c r="B33" s="935">
        <v>85666</v>
      </c>
      <c r="C33" s="1879">
        <v>992</v>
      </c>
      <c r="D33" s="1879">
        <v>432</v>
      </c>
      <c r="E33" s="1879">
        <v>5171</v>
      </c>
      <c r="F33" s="1879">
        <v>79362</v>
      </c>
      <c r="G33" s="1514" t="s">
        <v>307</v>
      </c>
      <c r="H33" s="1879">
        <v>72081</v>
      </c>
      <c r="I33" s="1879">
        <v>714</v>
      </c>
      <c r="J33" s="1879">
        <v>6567</v>
      </c>
      <c r="K33" s="433" t="s">
        <v>307</v>
      </c>
      <c r="L33" s="433" t="s">
        <v>307</v>
      </c>
      <c r="M33" s="1879">
        <v>1133</v>
      </c>
      <c r="N33" s="1880">
        <v>19.3</v>
      </c>
    </row>
    <row r="34" spans="1:14" ht="15.75" customHeight="1">
      <c r="A34" s="603" t="s">
        <v>167</v>
      </c>
      <c r="B34" s="931">
        <v>130158</v>
      </c>
      <c r="C34" s="1946">
        <v>895.9932769182534</v>
      </c>
      <c r="D34" s="1946">
        <v>509.16687969436077</v>
      </c>
      <c r="E34" s="1946">
        <v>7481</v>
      </c>
      <c r="F34" s="1946">
        <v>118313</v>
      </c>
      <c r="G34" s="1678" t="s">
        <v>307</v>
      </c>
      <c r="H34" s="932">
        <v>100313</v>
      </c>
      <c r="I34" s="1678" t="s">
        <v>307</v>
      </c>
      <c r="J34" s="932">
        <v>14416</v>
      </c>
      <c r="K34" s="1947">
        <v>425</v>
      </c>
      <c r="L34" s="932">
        <v>3159</v>
      </c>
      <c r="M34" s="1679">
        <v>4364</v>
      </c>
      <c r="N34" s="1680">
        <v>13.29153797692036</v>
      </c>
    </row>
    <row r="35" spans="1:14" ht="15.75" customHeight="1">
      <c r="A35" s="613" t="s">
        <v>168</v>
      </c>
      <c r="B35" s="432">
        <v>123559</v>
      </c>
      <c r="C35" s="433">
        <v>913</v>
      </c>
      <c r="D35" s="433">
        <v>433</v>
      </c>
      <c r="E35" s="433">
        <v>20437</v>
      </c>
      <c r="F35" s="433">
        <v>99030</v>
      </c>
      <c r="G35" s="433" t="s">
        <v>307</v>
      </c>
      <c r="H35" s="433">
        <v>68923</v>
      </c>
      <c r="I35" s="433">
        <v>4467</v>
      </c>
      <c r="J35" s="433">
        <v>25147</v>
      </c>
      <c r="K35" s="433">
        <v>177</v>
      </c>
      <c r="L35" s="433">
        <v>316</v>
      </c>
      <c r="M35" s="1071">
        <v>4092</v>
      </c>
      <c r="N35" s="1072">
        <v>23.4</v>
      </c>
    </row>
    <row r="36" spans="1:14" ht="15.75" customHeight="1" collapsed="1">
      <c r="A36" s="603" t="s">
        <v>169</v>
      </c>
      <c r="B36" s="931">
        <v>128091</v>
      </c>
      <c r="C36" s="932">
        <v>914</v>
      </c>
      <c r="D36" s="932">
        <v>554</v>
      </c>
      <c r="E36" s="932">
        <v>18408</v>
      </c>
      <c r="F36" s="932">
        <v>106064</v>
      </c>
      <c r="G36" s="972">
        <v>0</v>
      </c>
      <c r="H36" s="932">
        <v>95381</v>
      </c>
      <c r="I36" s="932">
        <v>2552</v>
      </c>
      <c r="J36" s="932">
        <v>7824</v>
      </c>
      <c r="K36" s="972">
        <v>130</v>
      </c>
      <c r="L36" s="972">
        <v>177</v>
      </c>
      <c r="M36" s="1679">
        <v>3619</v>
      </c>
      <c r="N36" s="1680">
        <v>17.899999999999999</v>
      </c>
    </row>
    <row r="37" spans="1:14" ht="15.75" customHeight="1">
      <c r="A37" s="613" t="s">
        <v>170</v>
      </c>
      <c r="B37" s="432">
        <v>115563</v>
      </c>
      <c r="C37" s="433">
        <v>832</v>
      </c>
      <c r="D37" s="433">
        <v>545</v>
      </c>
      <c r="E37" s="433">
        <v>8965</v>
      </c>
      <c r="F37" s="433">
        <v>106096</v>
      </c>
      <c r="G37" s="433" t="s">
        <v>203</v>
      </c>
      <c r="H37" s="433">
        <v>85511</v>
      </c>
      <c r="I37" s="433">
        <v>4364</v>
      </c>
      <c r="J37" s="433">
        <v>15130</v>
      </c>
      <c r="K37" s="433">
        <v>103</v>
      </c>
      <c r="L37" s="433">
        <v>988</v>
      </c>
      <c r="M37" s="433">
        <v>502</v>
      </c>
      <c r="N37" s="1516">
        <v>13.9</v>
      </c>
    </row>
    <row r="38" spans="1:14" ht="15.75" customHeight="1">
      <c r="A38" s="603" t="s">
        <v>171</v>
      </c>
      <c r="B38" s="931">
        <v>141747</v>
      </c>
      <c r="C38" s="932">
        <v>929</v>
      </c>
      <c r="D38" s="932">
        <v>537</v>
      </c>
      <c r="E38" s="932">
        <v>23757</v>
      </c>
      <c r="F38" s="932">
        <v>115436</v>
      </c>
      <c r="G38" s="932">
        <v>0</v>
      </c>
      <c r="H38" s="932">
        <v>98912</v>
      </c>
      <c r="I38" s="932">
        <v>2589</v>
      </c>
      <c r="J38" s="932">
        <v>12785</v>
      </c>
      <c r="K38" s="932">
        <v>273</v>
      </c>
      <c r="L38" s="932">
        <v>877</v>
      </c>
      <c r="M38" s="932">
        <v>2554</v>
      </c>
      <c r="N38" s="1680">
        <v>17.3</v>
      </c>
    </row>
    <row r="39" spans="1:14" ht="15.75" customHeight="1">
      <c r="A39" s="613" t="s">
        <v>172</v>
      </c>
      <c r="B39" s="925">
        <f>E39+F39+M39</f>
        <v>97872</v>
      </c>
      <c r="C39" s="926">
        <f>ROUNDUP(779.829959442232,0)</f>
        <v>780</v>
      </c>
      <c r="D39" s="926">
        <f>ROUNDUP(548.294206029128,0)</f>
        <v>549</v>
      </c>
      <c r="E39" s="926">
        <f>ROUND(94.03+479.61+1127.7+22.53+741.99,0)</f>
        <v>2466</v>
      </c>
      <c r="F39" s="926">
        <f>SUM(G39:L39)</f>
        <v>89797</v>
      </c>
      <c r="G39" s="1514" t="s">
        <v>307</v>
      </c>
      <c r="H39" s="926">
        <f>ROUND(79253.82-94.03,0)</f>
        <v>79160</v>
      </c>
      <c r="I39" s="926">
        <f>ROUNDUP(2344.91-479.61,0)</f>
        <v>1866</v>
      </c>
      <c r="J39" s="926">
        <f>ROUND(348.02+1590.42+885.78+1769.6+1200.59+909.34+1038.69+4.89+68.34,0)</f>
        <v>7816</v>
      </c>
      <c r="K39" s="433" t="s">
        <v>307</v>
      </c>
      <c r="L39" s="926">
        <f>ROUND(2105.46-1127.7-22.53,0)</f>
        <v>955</v>
      </c>
      <c r="M39" s="926">
        <v>5609</v>
      </c>
      <c r="N39" s="1415">
        <v>14.1</v>
      </c>
    </row>
    <row r="40" spans="1:14" ht="15.75" customHeight="1">
      <c r="A40" s="603" t="s">
        <v>173</v>
      </c>
      <c r="B40" s="434">
        <v>117846</v>
      </c>
      <c r="C40" s="435">
        <v>792</v>
      </c>
      <c r="D40" s="435">
        <v>408</v>
      </c>
      <c r="E40" s="435">
        <v>7871</v>
      </c>
      <c r="F40" s="435">
        <v>105578</v>
      </c>
      <c r="G40" s="435">
        <v>0</v>
      </c>
      <c r="H40" s="435">
        <v>87422</v>
      </c>
      <c r="I40" s="435">
        <v>2888</v>
      </c>
      <c r="J40" s="435">
        <v>13944</v>
      </c>
      <c r="K40" s="435">
        <v>0</v>
      </c>
      <c r="L40" s="435">
        <v>1324</v>
      </c>
      <c r="M40" s="1390">
        <v>4397</v>
      </c>
      <c r="N40" s="1391">
        <v>15.46</v>
      </c>
    </row>
    <row r="41" spans="1:14" ht="15.75" customHeight="1">
      <c r="A41" s="613" t="s">
        <v>174</v>
      </c>
      <c r="B41" s="1973">
        <v>110744.73</v>
      </c>
      <c r="C41" s="226">
        <v>796</v>
      </c>
      <c r="D41" s="226">
        <v>462</v>
      </c>
      <c r="E41" s="226">
        <v>3951</v>
      </c>
      <c r="F41" s="226">
        <v>100666</v>
      </c>
      <c r="G41" s="433" t="s">
        <v>307</v>
      </c>
      <c r="H41" s="226">
        <v>85582</v>
      </c>
      <c r="I41" s="226">
        <v>2063</v>
      </c>
      <c r="J41" s="226">
        <v>7829</v>
      </c>
      <c r="K41" s="226">
        <v>277</v>
      </c>
      <c r="L41" s="226">
        <v>4915</v>
      </c>
      <c r="M41" s="1974">
        <v>6129.87</v>
      </c>
      <c r="N41" s="1975">
        <v>17.14</v>
      </c>
    </row>
    <row r="42" spans="1:14" ht="15.75" customHeight="1">
      <c r="A42" s="603" t="s">
        <v>175</v>
      </c>
      <c r="B42" s="434">
        <v>108937</v>
      </c>
      <c r="C42" s="435">
        <v>856</v>
      </c>
      <c r="D42" s="435">
        <v>595</v>
      </c>
      <c r="E42" s="435">
        <v>5629</v>
      </c>
      <c r="F42" s="932">
        <v>95919</v>
      </c>
      <c r="G42" s="435">
        <v>0</v>
      </c>
      <c r="H42" s="435">
        <v>81029</v>
      </c>
      <c r="I42" s="435">
        <v>2525</v>
      </c>
      <c r="J42" s="435">
        <v>7441</v>
      </c>
      <c r="K42" s="435">
        <v>0</v>
      </c>
      <c r="L42" s="435">
        <v>4924</v>
      </c>
      <c r="M42" s="1390">
        <v>7389</v>
      </c>
      <c r="N42" s="1391">
        <v>13.2</v>
      </c>
    </row>
    <row r="43" spans="1:14" ht="15.75" customHeight="1">
      <c r="A43" s="613" t="s">
        <v>176</v>
      </c>
      <c r="B43" s="925">
        <v>110467.96</v>
      </c>
      <c r="C43" s="926">
        <v>762</v>
      </c>
      <c r="D43" s="926">
        <v>561</v>
      </c>
      <c r="E43" s="926">
        <v>1225.3499999999999</v>
      </c>
      <c r="F43" s="926">
        <v>98789</v>
      </c>
      <c r="G43" s="926">
        <v>0</v>
      </c>
      <c r="H43" s="926">
        <v>83016</v>
      </c>
      <c r="I43" s="926">
        <v>0</v>
      </c>
      <c r="J43" s="926">
        <v>9254.06</v>
      </c>
      <c r="K43" s="926">
        <v>3.66</v>
      </c>
      <c r="L43" s="926">
        <v>6515.28</v>
      </c>
      <c r="M43" s="1414">
        <v>10453.61</v>
      </c>
      <c r="N43" s="1415">
        <v>18.8</v>
      </c>
    </row>
    <row r="44" spans="1:14" ht="15.75" customHeight="1">
      <c r="A44" s="603" t="s">
        <v>224</v>
      </c>
      <c r="B44" s="931">
        <v>75820</v>
      </c>
      <c r="C44" s="932">
        <v>792</v>
      </c>
      <c r="D44" s="932">
        <v>473</v>
      </c>
      <c r="E44" s="932">
        <v>4151</v>
      </c>
      <c r="F44" s="932">
        <v>66110</v>
      </c>
      <c r="G44" s="932">
        <v>0</v>
      </c>
      <c r="H44" s="932">
        <v>59370</v>
      </c>
      <c r="I44" s="932">
        <v>1540</v>
      </c>
      <c r="J44" s="932">
        <v>4467</v>
      </c>
      <c r="K44" s="435">
        <v>0</v>
      </c>
      <c r="L44" s="435">
        <v>733</v>
      </c>
      <c r="M44" s="1390">
        <v>5559</v>
      </c>
      <c r="N44" s="1391">
        <v>13.2</v>
      </c>
    </row>
    <row r="45" spans="1:14" ht="15.75" customHeight="1">
      <c r="A45" s="613" t="s">
        <v>225</v>
      </c>
      <c r="B45" s="925">
        <v>66685</v>
      </c>
      <c r="C45" s="926">
        <v>801</v>
      </c>
      <c r="D45" s="926">
        <v>435</v>
      </c>
      <c r="E45" s="926">
        <v>2174</v>
      </c>
      <c r="F45" s="926">
        <v>60033</v>
      </c>
      <c r="G45" s="926" t="s">
        <v>307</v>
      </c>
      <c r="H45" s="926">
        <v>46786</v>
      </c>
      <c r="I45" s="926">
        <v>2677</v>
      </c>
      <c r="J45" s="926">
        <v>9957</v>
      </c>
      <c r="K45" s="926">
        <v>96</v>
      </c>
      <c r="L45" s="926">
        <v>517</v>
      </c>
      <c r="M45" s="926">
        <v>4478</v>
      </c>
      <c r="N45" s="936">
        <v>20.8</v>
      </c>
    </row>
    <row r="46" spans="1:14" ht="15.75" customHeight="1">
      <c r="A46" s="603" t="s">
        <v>179</v>
      </c>
      <c r="B46" s="931">
        <v>166185</v>
      </c>
      <c r="C46" s="932">
        <v>953</v>
      </c>
      <c r="D46" s="932">
        <v>480</v>
      </c>
      <c r="E46" s="932">
        <v>5729</v>
      </c>
      <c r="F46" s="932">
        <v>153259</v>
      </c>
      <c r="G46" s="932">
        <v>142198</v>
      </c>
      <c r="H46" s="932" t="s">
        <v>706</v>
      </c>
      <c r="I46" s="932" t="s">
        <v>706</v>
      </c>
      <c r="J46" s="932">
        <v>6625</v>
      </c>
      <c r="K46" s="932" t="s">
        <v>307</v>
      </c>
      <c r="L46" s="932">
        <v>4436</v>
      </c>
      <c r="M46" s="1679">
        <v>7197</v>
      </c>
      <c r="N46" s="1680">
        <v>8.5</v>
      </c>
    </row>
    <row r="47" spans="1:14" ht="15.75" customHeight="1">
      <c r="A47" s="613" t="s">
        <v>180</v>
      </c>
      <c r="B47" s="925">
        <v>175697</v>
      </c>
      <c r="C47" s="433">
        <v>913</v>
      </c>
      <c r="D47" s="433">
        <v>610</v>
      </c>
      <c r="E47" s="926">
        <v>21652</v>
      </c>
      <c r="F47" s="926">
        <v>151461</v>
      </c>
      <c r="G47" s="926">
        <v>0</v>
      </c>
      <c r="H47" s="926">
        <v>130808</v>
      </c>
      <c r="I47" s="926">
        <v>1671</v>
      </c>
      <c r="J47" s="926">
        <v>11438</v>
      </c>
      <c r="K47" s="926">
        <v>0</v>
      </c>
      <c r="L47" s="926">
        <v>7544</v>
      </c>
      <c r="M47" s="1075">
        <v>2584</v>
      </c>
      <c r="N47" s="1070">
        <v>16.2</v>
      </c>
    </row>
    <row r="48" spans="1:14" ht="15.75" customHeight="1">
      <c r="A48" s="603" t="s">
        <v>181</v>
      </c>
      <c r="B48" s="434">
        <v>142727</v>
      </c>
      <c r="C48" s="435">
        <v>852</v>
      </c>
      <c r="D48" s="435">
        <v>461</v>
      </c>
      <c r="E48" s="435">
        <v>8973</v>
      </c>
      <c r="F48" s="435">
        <v>129519</v>
      </c>
      <c r="G48" s="435">
        <v>0</v>
      </c>
      <c r="H48" s="435">
        <v>110319</v>
      </c>
      <c r="I48" s="435">
        <v>1227</v>
      </c>
      <c r="J48" s="435">
        <v>14918</v>
      </c>
      <c r="K48" s="435">
        <v>0</v>
      </c>
      <c r="L48" s="435">
        <v>3055</v>
      </c>
      <c r="M48" s="1073">
        <v>4235</v>
      </c>
      <c r="N48" s="1074">
        <v>12.8</v>
      </c>
    </row>
    <row r="49" spans="1:86" ht="15.75" customHeight="1">
      <c r="A49" s="613" t="s">
        <v>226</v>
      </c>
      <c r="B49" s="432">
        <v>95140</v>
      </c>
      <c r="C49" s="433">
        <v>856</v>
      </c>
      <c r="D49" s="433">
        <v>506</v>
      </c>
      <c r="E49" s="433">
        <v>6455</v>
      </c>
      <c r="F49" s="433">
        <v>84729</v>
      </c>
      <c r="G49" s="933">
        <v>0</v>
      </c>
      <c r="H49" s="433">
        <v>75777</v>
      </c>
      <c r="I49" s="433">
        <v>3344</v>
      </c>
      <c r="J49" s="433">
        <v>4895</v>
      </c>
      <c r="K49" s="933">
        <v>0</v>
      </c>
      <c r="L49" s="926">
        <v>713</v>
      </c>
      <c r="M49" s="1414">
        <v>3956</v>
      </c>
      <c r="N49" s="1516">
        <v>8.9</v>
      </c>
    </row>
    <row r="50" spans="1:86" ht="15.75" customHeight="1">
      <c r="A50" s="603" t="s">
        <v>183</v>
      </c>
      <c r="B50" s="931">
        <v>150191</v>
      </c>
      <c r="C50" s="932">
        <v>851</v>
      </c>
      <c r="D50" s="932">
        <v>473</v>
      </c>
      <c r="E50" s="932">
        <v>12636</v>
      </c>
      <c r="F50" s="932">
        <v>128699</v>
      </c>
      <c r="G50" s="932">
        <v>0</v>
      </c>
      <c r="H50" s="932">
        <v>109221</v>
      </c>
      <c r="I50" s="932">
        <v>6663</v>
      </c>
      <c r="J50" s="932">
        <v>10557</v>
      </c>
      <c r="K50" s="932">
        <v>0</v>
      </c>
      <c r="L50" s="932">
        <v>2258</v>
      </c>
      <c r="M50" s="1679">
        <v>8856</v>
      </c>
      <c r="N50" s="1680">
        <v>15.6</v>
      </c>
    </row>
    <row r="51" spans="1:86" ht="15.75" customHeight="1">
      <c r="A51" s="613" t="s">
        <v>184</v>
      </c>
      <c r="B51" s="432">
        <v>102748</v>
      </c>
      <c r="C51" s="433">
        <v>800</v>
      </c>
      <c r="D51" s="433">
        <v>566</v>
      </c>
      <c r="E51" s="433">
        <v>6304</v>
      </c>
      <c r="F51" s="433">
        <v>82199</v>
      </c>
      <c r="G51" s="433" t="s">
        <v>307</v>
      </c>
      <c r="H51" s="433">
        <v>70515</v>
      </c>
      <c r="I51" s="433">
        <v>2812</v>
      </c>
      <c r="J51" s="433">
        <v>5846</v>
      </c>
      <c r="K51" s="433">
        <v>739</v>
      </c>
      <c r="L51" s="433">
        <v>2287</v>
      </c>
      <c r="M51" s="1515">
        <v>14245</v>
      </c>
      <c r="N51" s="1516">
        <v>21.3</v>
      </c>
    </row>
    <row r="52" spans="1:86" ht="15.75" customHeight="1">
      <c r="A52" s="603" t="s">
        <v>185</v>
      </c>
      <c r="B52" s="931">
        <v>116188</v>
      </c>
      <c r="C52" s="932">
        <v>883</v>
      </c>
      <c r="D52" s="932">
        <v>627</v>
      </c>
      <c r="E52" s="932">
        <v>11109</v>
      </c>
      <c r="F52" s="932">
        <v>104692</v>
      </c>
      <c r="G52" s="932">
        <v>95506</v>
      </c>
      <c r="H52" s="932" t="s">
        <v>203</v>
      </c>
      <c r="I52" s="932" t="s">
        <v>203</v>
      </c>
      <c r="J52" s="932">
        <v>7433</v>
      </c>
      <c r="K52" s="932" t="s">
        <v>203</v>
      </c>
      <c r="L52" s="932">
        <v>1753</v>
      </c>
      <c r="M52" s="1679">
        <v>387</v>
      </c>
      <c r="N52" s="1680">
        <v>8.3000000000000007</v>
      </c>
    </row>
    <row r="53" spans="1:86" ht="15.75" customHeight="1">
      <c r="A53" s="613" t="s">
        <v>227</v>
      </c>
      <c r="B53" s="432">
        <f>E53+F53+M53</f>
        <v>64984</v>
      </c>
      <c r="C53" s="433">
        <v>969</v>
      </c>
      <c r="D53" s="433">
        <v>411</v>
      </c>
      <c r="E53" s="433">
        <v>5501</v>
      </c>
      <c r="F53" s="433">
        <f>H53+I53+J53+L53</f>
        <v>57515</v>
      </c>
      <c r="G53" s="433" t="s">
        <v>203</v>
      </c>
      <c r="H53" s="433">
        <v>43279</v>
      </c>
      <c r="I53" s="433">
        <v>1392</v>
      </c>
      <c r="J53" s="433">
        <v>12469</v>
      </c>
      <c r="K53" s="433" t="s">
        <v>203</v>
      </c>
      <c r="L53" s="433">
        <v>375</v>
      </c>
      <c r="M53" s="1515">
        <v>1968</v>
      </c>
      <c r="N53" s="1516">
        <v>22.7</v>
      </c>
    </row>
    <row r="54" spans="1:86" ht="15.75" customHeight="1">
      <c r="A54" s="603" t="s">
        <v>228</v>
      </c>
      <c r="B54" s="434">
        <v>70858</v>
      </c>
      <c r="C54" s="435">
        <v>979</v>
      </c>
      <c r="D54" s="435">
        <v>551</v>
      </c>
      <c r="E54" s="435">
        <v>9551</v>
      </c>
      <c r="F54" s="435">
        <v>61307</v>
      </c>
      <c r="G54" s="435" t="s">
        <v>307</v>
      </c>
      <c r="H54" s="435">
        <v>48240</v>
      </c>
      <c r="I54" s="435">
        <v>766</v>
      </c>
      <c r="J54" s="435">
        <v>11931</v>
      </c>
      <c r="K54" s="435">
        <v>10</v>
      </c>
      <c r="L54" s="435">
        <v>360</v>
      </c>
      <c r="M54" s="1073" t="s">
        <v>307</v>
      </c>
      <c r="N54" s="1074">
        <v>25.8</v>
      </c>
    </row>
    <row r="55" spans="1:86" ht="15.75" customHeight="1">
      <c r="A55" s="613" t="s">
        <v>188</v>
      </c>
      <c r="B55" s="925">
        <v>169599</v>
      </c>
      <c r="C55" s="926">
        <v>1018</v>
      </c>
      <c r="D55" s="926">
        <v>498</v>
      </c>
      <c r="E55" s="926">
        <v>30270</v>
      </c>
      <c r="F55" s="926">
        <v>139328</v>
      </c>
      <c r="G55" s="926">
        <v>0</v>
      </c>
      <c r="H55" s="926">
        <v>133038</v>
      </c>
      <c r="I55" s="926">
        <v>1410</v>
      </c>
      <c r="J55" s="926">
        <v>4574</v>
      </c>
      <c r="K55" s="926">
        <v>0</v>
      </c>
      <c r="L55" s="926">
        <v>306</v>
      </c>
      <c r="M55" s="1075">
        <v>8250</v>
      </c>
      <c r="N55" s="1070">
        <v>44.1</v>
      </c>
    </row>
    <row r="56" spans="1:86" ht="15.75" customHeight="1">
      <c r="A56" s="603" t="s">
        <v>229</v>
      </c>
      <c r="B56" s="434">
        <v>72313</v>
      </c>
      <c r="C56" s="435">
        <v>943</v>
      </c>
      <c r="D56" s="435">
        <v>667</v>
      </c>
      <c r="E56" s="435">
        <v>8806</v>
      </c>
      <c r="F56" s="435">
        <v>60832</v>
      </c>
      <c r="G56" s="435">
        <v>0</v>
      </c>
      <c r="H56" s="435">
        <v>46839</v>
      </c>
      <c r="I56" s="435">
        <v>2060</v>
      </c>
      <c r="J56" s="435">
        <v>5292</v>
      </c>
      <c r="K56" s="435">
        <v>129</v>
      </c>
      <c r="L56" s="435">
        <v>2083</v>
      </c>
      <c r="M56" s="1076">
        <v>2675</v>
      </c>
      <c r="N56" s="1077">
        <v>13.5</v>
      </c>
    </row>
    <row r="57" spans="1:86" ht="15.75" customHeight="1">
      <c r="A57" s="613" t="s">
        <v>190</v>
      </c>
      <c r="B57" s="925">
        <v>150081</v>
      </c>
      <c r="C57" s="926">
        <v>892</v>
      </c>
      <c r="D57" s="926">
        <v>563</v>
      </c>
      <c r="E57" s="926">
        <v>6733</v>
      </c>
      <c r="F57" s="926">
        <v>138645</v>
      </c>
      <c r="G57" s="926" t="s">
        <v>307</v>
      </c>
      <c r="H57" s="926">
        <v>119501</v>
      </c>
      <c r="I57" s="926">
        <v>3911</v>
      </c>
      <c r="J57" s="926">
        <v>13463</v>
      </c>
      <c r="K57" s="926" t="s">
        <v>307</v>
      </c>
      <c r="L57" s="926">
        <v>1770</v>
      </c>
      <c r="M57" s="1075">
        <v>4703</v>
      </c>
      <c r="N57" s="1070">
        <v>44.1</v>
      </c>
    </row>
    <row r="58" spans="1:86" ht="15.75" customHeight="1">
      <c r="A58" s="603" t="s">
        <v>191</v>
      </c>
      <c r="B58" s="937">
        <v>91547</v>
      </c>
      <c r="C58" s="938">
        <v>998</v>
      </c>
      <c r="D58" s="938">
        <v>593</v>
      </c>
      <c r="E58" s="938">
        <v>37164</v>
      </c>
      <c r="F58" s="938">
        <v>51385</v>
      </c>
      <c r="G58" s="938" t="s">
        <v>307</v>
      </c>
      <c r="H58" s="938">
        <v>41329</v>
      </c>
      <c r="I58" s="938" t="s">
        <v>307</v>
      </c>
      <c r="J58" s="938">
        <v>7460</v>
      </c>
      <c r="K58" s="938">
        <v>98</v>
      </c>
      <c r="L58" s="938">
        <v>2498</v>
      </c>
      <c r="M58" s="1078">
        <v>2998</v>
      </c>
      <c r="N58" s="1079">
        <v>21.6</v>
      </c>
    </row>
    <row r="59" spans="1:86" ht="15.75" customHeight="1">
      <c r="A59" s="613" t="s">
        <v>192</v>
      </c>
      <c r="B59" s="925">
        <v>133168</v>
      </c>
      <c r="C59" s="926">
        <v>882</v>
      </c>
      <c r="D59" s="926">
        <v>543</v>
      </c>
      <c r="E59" s="926">
        <v>4477</v>
      </c>
      <c r="F59" s="926">
        <v>128691</v>
      </c>
      <c r="G59" s="433">
        <v>0</v>
      </c>
      <c r="H59" s="926">
        <v>96553</v>
      </c>
      <c r="I59" s="926">
        <v>8516</v>
      </c>
      <c r="J59" s="926">
        <v>22846</v>
      </c>
      <c r="K59" s="433">
        <v>0</v>
      </c>
      <c r="L59" s="926">
        <v>776</v>
      </c>
      <c r="M59" s="1071">
        <v>0</v>
      </c>
      <c r="N59" s="1070">
        <v>17.7</v>
      </c>
    </row>
    <row r="60" spans="1:86" ht="15.75" customHeight="1">
      <c r="A60" s="603" t="s">
        <v>193</v>
      </c>
      <c r="B60" s="931">
        <v>138855</v>
      </c>
      <c r="C60" s="932">
        <v>754</v>
      </c>
      <c r="D60" s="932">
        <v>481</v>
      </c>
      <c r="E60" s="932">
        <v>34341</v>
      </c>
      <c r="F60" s="932">
        <v>104514</v>
      </c>
      <c r="G60" s="932" t="s">
        <v>307</v>
      </c>
      <c r="H60" s="932">
        <v>80395</v>
      </c>
      <c r="I60" s="932">
        <v>1517</v>
      </c>
      <c r="J60" s="932">
        <v>19679</v>
      </c>
      <c r="K60" s="932">
        <v>165</v>
      </c>
      <c r="L60" s="932">
        <v>2758</v>
      </c>
      <c r="M60" s="1076" t="s">
        <v>307</v>
      </c>
      <c r="N60" s="1077">
        <v>18.600000000000001</v>
      </c>
      <c r="CH60" t="s">
        <v>741</v>
      </c>
    </row>
    <row r="61" spans="1:86" ht="15.75" customHeight="1">
      <c r="A61" s="613" t="s">
        <v>194</v>
      </c>
      <c r="B61" s="432">
        <v>117906</v>
      </c>
      <c r="C61" s="433">
        <v>1008</v>
      </c>
      <c r="D61" s="433">
        <v>650</v>
      </c>
      <c r="E61" s="433">
        <v>9182</v>
      </c>
      <c r="F61" s="433">
        <v>108724</v>
      </c>
      <c r="G61" s="433">
        <v>0</v>
      </c>
      <c r="H61" s="433">
        <v>94341</v>
      </c>
      <c r="I61" s="433">
        <v>1036</v>
      </c>
      <c r="J61" s="433">
        <v>9564</v>
      </c>
      <c r="K61" s="433">
        <v>183</v>
      </c>
      <c r="L61" s="433">
        <v>3600</v>
      </c>
      <c r="M61" s="1071">
        <v>0</v>
      </c>
      <c r="N61" s="1072">
        <v>17.600000000000001</v>
      </c>
    </row>
    <row r="62" spans="1:86" ht="15.75" customHeight="1">
      <c r="A62" s="603" t="s">
        <v>195</v>
      </c>
      <c r="B62" s="434">
        <v>96090</v>
      </c>
      <c r="C62" s="435">
        <v>870</v>
      </c>
      <c r="D62" s="435">
        <v>587</v>
      </c>
      <c r="E62" s="932">
        <v>15073</v>
      </c>
      <c r="F62" s="932">
        <v>79670</v>
      </c>
      <c r="G62" s="932" t="s">
        <v>307</v>
      </c>
      <c r="H62" s="932">
        <v>71434</v>
      </c>
      <c r="I62" s="435">
        <v>698</v>
      </c>
      <c r="J62" s="932">
        <v>6808</v>
      </c>
      <c r="K62" s="932" t="s">
        <v>307</v>
      </c>
      <c r="L62" s="932">
        <v>730</v>
      </c>
      <c r="M62" s="435">
        <v>1347</v>
      </c>
      <c r="N62" s="1074">
        <v>21.4</v>
      </c>
    </row>
    <row r="63" spans="1:86" ht="15.75" customHeight="1">
      <c r="A63" s="613" t="s">
        <v>196</v>
      </c>
      <c r="B63" s="939">
        <v>139557</v>
      </c>
      <c r="C63" s="433">
        <v>951</v>
      </c>
      <c r="D63" s="433">
        <v>533</v>
      </c>
      <c r="E63" s="433">
        <v>41630</v>
      </c>
      <c r="F63" s="433">
        <v>93369</v>
      </c>
      <c r="G63" s="433">
        <v>0</v>
      </c>
      <c r="H63" s="433">
        <v>72634</v>
      </c>
      <c r="I63" s="433">
        <v>4947</v>
      </c>
      <c r="J63" s="433">
        <v>15033</v>
      </c>
      <c r="K63" s="433">
        <v>166</v>
      </c>
      <c r="L63" s="433">
        <v>589</v>
      </c>
      <c r="M63" s="433">
        <v>4558.1000000000004</v>
      </c>
      <c r="N63" s="940">
        <v>13.3</v>
      </c>
    </row>
    <row r="64" spans="1:86" ht="15.75" customHeight="1">
      <c r="A64" s="603" t="s">
        <v>230</v>
      </c>
      <c r="B64" s="941">
        <v>85017</v>
      </c>
      <c r="C64" s="435">
        <v>967</v>
      </c>
      <c r="D64" s="435">
        <v>460</v>
      </c>
      <c r="E64" s="435">
        <v>6523</v>
      </c>
      <c r="F64" s="435">
        <v>75188</v>
      </c>
      <c r="G64" s="435">
        <v>0</v>
      </c>
      <c r="H64" s="435">
        <v>67815</v>
      </c>
      <c r="I64" s="435">
        <v>4014</v>
      </c>
      <c r="J64" s="435">
        <v>3071</v>
      </c>
      <c r="K64" s="435">
        <v>0</v>
      </c>
      <c r="L64" s="435">
        <v>288</v>
      </c>
      <c r="M64" s="435">
        <v>3306</v>
      </c>
      <c r="N64" s="942">
        <v>16.3</v>
      </c>
    </row>
    <row r="65" spans="1:41" ht="15.75" customHeight="1">
      <c r="A65" s="613" t="s">
        <v>198</v>
      </c>
      <c r="B65" s="943">
        <v>161214</v>
      </c>
      <c r="C65" s="926">
        <v>926</v>
      </c>
      <c r="D65" s="926">
        <v>526</v>
      </c>
      <c r="E65" s="926">
        <v>14093</v>
      </c>
      <c r="F65" s="926">
        <v>145171</v>
      </c>
      <c r="G65" s="926" t="s">
        <v>307</v>
      </c>
      <c r="H65" s="926">
        <v>121988</v>
      </c>
      <c r="I65" s="926">
        <v>4019</v>
      </c>
      <c r="J65" s="926">
        <v>19160</v>
      </c>
      <c r="K65" s="926">
        <v>4</v>
      </c>
      <c r="L65" s="926" t="s">
        <v>307</v>
      </c>
      <c r="M65" s="926">
        <v>1950</v>
      </c>
      <c r="N65" s="936">
        <v>18.12</v>
      </c>
    </row>
    <row r="66" spans="1:41" ht="15.75" customHeight="1">
      <c r="A66" s="603" t="s">
        <v>199</v>
      </c>
      <c r="B66" s="944">
        <v>138189</v>
      </c>
      <c r="C66" s="930">
        <v>946.67276778011978</v>
      </c>
      <c r="D66" s="930">
        <v>686.17317180933469</v>
      </c>
      <c r="E66" s="930">
        <v>20383</v>
      </c>
      <c r="F66" s="930">
        <v>116965</v>
      </c>
      <c r="G66" s="930">
        <v>0</v>
      </c>
      <c r="H66" s="930">
        <v>93662</v>
      </c>
      <c r="I66" s="930">
        <v>2959</v>
      </c>
      <c r="J66" s="930">
        <v>19995</v>
      </c>
      <c r="K66" s="930">
        <v>0</v>
      </c>
      <c r="L66" s="930">
        <v>349</v>
      </c>
      <c r="M66" s="930">
        <v>841</v>
      </c>
      <c r="N66" s="945">
        <v>14.645390069999999</v>
      </c>
    </row>
    <row r="67" spans="1:41" ht="15.75" customHeight="1">
      <c r="A67" s="613" t="s">
        <v>200</v>
      </c>
      <c r="B67" s="943">
        <v>202575</v>
      </c>
      <c r="C67" s="926">
        <v>927.7</v>
      </c>
      <c r="D67" s="926">
        <v>484.2</v>
      </c>
      <c r="E67" s="926">
        <v>66841</v>
      </c>
      <c r="F67" s="926">
        <v>134012</v>
      </c>
      <c r="G67" s="928" t="s">
        <v>307</v>
      </c>
      <c r="H67" s="926">
        <v>103237</v>
      </c>
      <c r="I67" s="926">
        <v>1535</v>
      </c>
      <c r="J67" s="926">
        <v>28294</v>
      </c>
      <c r="K67" s="928" t="s">
        <v>307</v>
      </c>
      <c r="L67" s="926">
        <v>946</v>
      </c>
      <c r="M67" s="926">
        <v>1722</v>
      </c>
      <c r="N67" s="936">
        <v>13</v>
      </c>
      <c r="T67" s="295"/>
      <c r="AO67" t="s">
        <v>307</v>
      </c>
    </row>
    <row r="68" spans="1:41" ht="15.75" customHeight="1" thickBot="1">
      <c r="A68" s="603" t="s">
        <v>201</v>
      </c>
      <c r="B68" s="931">
        <v>98263</v>
      </c>
      <c r="C68" s="435">
        <v>740</v>
      </c>
      <c r="D68" s="435">
        <v>464</v>
      </c>
      <c r="E68" s="435">
        <v>1986</v>
      </c>
      <c r="F68" s="435">
        <v>96251</v>
      </c>
      <c r="G68" s="435">
        <v>0</v>
      </c>
      <c r="H68" s="435">
        <v>80922</v>
      </c>
      <c r="I68" s="435">
        <v>1938</v>
      </c>
      <c r="J68" s="435">
        <v>12224</v>
      </c>
      <c r="K68" s="435">
        <v>168</v>
      </c>
      <c r="L68" s="435">
        <v>999</v>
      </c>
      <c r="M68" s="1073">
        <v>20</v>
      </c>
      <c r="N68" s="1074">
        <v>18.399999999999999</v>
      </c>
      <c r="O68" s="296"/>
    </row>
    <row r="69" spans="1:41" ht="15.75" customHeight="1" thickTop="1">
      <c r="A69" s="631" t="s">
        <v>202</v>
      </c>
      <c r="B69" s="946">
        <f>SUM(B7:B68)</f>
        <v>7378434.6900000004</v>
      </c>
      <c r="C69" s="947" t="s">
        <v>203</v>
      </c>
      <c r="D69" s="947" t="s">
        <v>203</v>
      </c>
      <c r="E69" s="947">
        <f t="shared" ref="E69:M69" si="0">SUM(E7:E68)</f>
        <v>709848.35</v>
      </c>
      <c r="F69" s="947">
        <f t="shared" si="0"/>
        <v>6396289</v>
      </c>
      <c r="G69" s="947">
        <f t="shared" si="0"/>
        <v>453988</v>
      </c>
      <c r="H69" s="947">
        <f t="shared" si="0"/>
        <v>4940857</v>
      </c>
      <c r="I69" s="947">
        <f t="shared" si="0"/>
        <v>182156</v>
      </c>
      <c r="J69" s="947">
        <f t="shared" si="0"/>
        <v>718726.06</v>
      </c>
      <c r="K69" s="947">
        <f t="shared" si="0"/>
        <v>5711.66</v>
      </c>
      <c r="L69" s="947">
        <f t="shared" si="0"/>
        <v>90421.28</v>
      </c>
      <c r="M69" s="947">
        <f t="shared" si="0"/>
        <v>280094.57999999996</v>
      </c>
      <c r="N69" s="948" t="s">
        <v>203</v>
      </c>
      <c r="O69" s="296"/>
    </row>
    <row r="70" spans="1:41" ht="15.75" customHeight="1">
      <c r="A70" s="884" t="s">
        <v>204</v>
      </c>
      <c r="B70" s="949">
        <f>AVERAGE(B7:B68)</f>
        <v>119007.01112903227</v>
      </c>
      <c r="C70" s="950">
        <f t="shared" ref="C70:N70" si="1">AVERAGE(C7:C68)</f>
        <v>905.28016488664559</v>
      </c>
      <c r="D70" s="950">
        <f>AVERAGE(D7:D68)</f>
        <v>541.85463571263813</v>
      </c>
      <c r="E70" s="950">
        <f t="shared" si="1"/>
        <v>11449.16693548387</v>
      </c>
      <c r="F70" s="950">
        <f t="shared" si="1"/>
        <v>103165.95161290323</v>
      </c>
      <c r="G70" s="950">
        <f t="shared" si="1"/>
        <v>16814.370370370369</v>
      </c>
      <c r="H70" s="950">
        <f t="shared" si="1"/>
        <v>83743.338983050853</v>
      </c>
      <c r="I70" s="950">
        <f t="shared" si="1"/>
        <v>3195.719298245614</v>
      </c>
      <c r="J70" s="950">
        <f t="shared" si="1"/>
        <v>11592.355806451615</v>
      </c>
      <c r="K70" s="950">
        <f t="shared" si="1"/>
        <v>129.81045454545455</v>
      </c>
      <c r="L70" s="950">
        <f t="shared" si="1"/>
        <v>1586.338245614035</v>
      </c>
      <c r="M70" s="950">
        <f t="shared" si="1"/>
        <v>4747.3657627118637</v>
      </c>
      <c r="N70" s="951">
        <f t="shared" si="1"/>
        <v>18.225619071342944</v>
      </c>
      <c r="O70" s="296"/>
      <c r="T70" s="295"/>
      <c r="AO70" t="s">
        <v>203</v>
      </c>
    </row>
    <row r="71" spans="1:41" s="68" customFormat="1" ht="15.6" customHeight="1">
      <c r="A71" s="639" t="s">
        <v>205</v>
      </c>
      <c r="B71" s="911"/>
      <c r="C71" s="639"/>
      <c r="D71" s="639"/>
      <c r="E71" s="639"/>
      <c r="F71" s="639"/>
      <c r="G71" s="639"/>
      <c r="H71" s="639"/>
      <c r="I71" s="639"/>
      <c r="J71" s="639"/>
      <c r="K71" s="639"/>
      <c r="L71" s="639"/>
      <c r="M71" s="639"/>
      <c r="N71" s="639"/>
    </row>
    <row r="72" spans="1:41" s="68" customFormat="1" ht="13.95" customHeight="1">
      <c r="B72" s="2403"/>
      <c r="C72" s="2376"/>
      <c r="D72" s="2376"/>
      <c r="E72" s="2376"/>
      <c r="F72" s="2376"/>
      <c r="G72" s="2376"/>
      <c r="H72" s="2376"/>
      <c r="I72" s="2376"/>
      <c r="J72" s="2376"/>
      <c r="K72" s="2376"/>
      <c r="L72" s="2376"/>
      <c r="M72" s="2376"/>
      <c r="N72" s="2376"/>
    </row>
    <row r="73" spans="1:41" s="68" customFormat="1" ht="13.95" customHeight="1">
      <c r="B73" s="28"/>
      <c r="C73" s="28"/>
      <c r="D73" s="28"/>
      <c r="E73" s="28"/>
      <c r="F73" s="28"/>
      <c r="G73" s="28"/>
      <c r="H73" s="28"/>
      <c r="I73" s="28"/>
      <c r="J73" s="28"/>
      <c r="K73" s="28"/>
      <c r="L73" s="28"/>
      <c r="M73" s="28"/>
      <c r="N73" s="28"/>
    </row>
    <row r="74" spans="1:41" s="68" customFormat="1" ht="13.95" customHeight="1">
      <c r="B74" s="28"/>
      <c r="C74" s="28"/>
      <c r="D74" s="28"/>
      <c r="E74" s="28"/>
      <c r="F74" s="28"/>
      <c r="G74" s="28"/>
      <c r="H74" s="28"/>
      <c r="I74" s="28"/>
      <c r="J74" s="28"/>
      <c r="K74" s="28"/>
      <c r="L74" s="28"/>
      <c r="M74" s="28"/>
      <c r="N74" s="28"/>
    </row>
    <row r="75" spans="1:41" s="68" customFormat="1" ht="13.95" customHeight="1">
      <c r="B75" s="28"/>
      <c r="C75" s="28"/>
      <c r="D75" s="28"/>
      <c r="E75" s="28"/>
      <c r="F75" s="28"/>
      <c r="G75" s="28"/>
      <c r="H75" s="28"/>
      <c r="I75" s="28"/>
      <c r="J75" s="28"/>
      <c r="K75" s="28"/>
      <c r="L75" s="28"/>
      <c r="M75" s="28"/>
      <c r="N75" s="28"/>
    </row>
    <row r="76" spans="1:41" s="68" customFormat="1" ht="13.95" customHeight="1"/>
    <row r="77" spans="1:41" s="68" customFormat="1" ht="13.95" customHeight="1"/>
    <row r="78" spans="1:41" ht="16.5" customHeight="1">
      <c r="A78" s="93"/>
      <c r="B78" s="54"/>
      <c r="C78" s="28"/>
      <c r="D78" s="28"/>
    </row>
    <row r="79" spans="1:41" ht="15.6" customHeight="1">
      <c r="A79" s="46"/>
      <c r="B79" s="54"/>
      <c r="C79" s="2505"/>
      <c r="D79" s="2505"/>
      <c r="E79" s="2506"/>
      <c r="F79" s="2506"/>
      <c r="G79" s="2506"/>
      <c r="H79" s="2506"/>
      <c r="I79" s="2506"/>
      <c r="J79" s="2506"/>
      <c r="K79" s="2506"/>
      <c r="L79" s="2506"/>
      <c r="M79" s="2507"/>
      <c r="N79" s="2507"/>
    </row>
    <row r="80" spans="1:41">
      <c r="B80" s="68"/>
      <c r="C80" s="2507"/>
      <c r="D80" s="2507"/>
      <c r="E80" s="2507"/>
      <c r="F80" s="2507"/>
      <c r="G80" s="2507"/>
      <c r="H80" s="2507"/>
      <c r="I80" s="2507"/>
      <c r="J80" s="2507"/>
      <c r="K80" s="2507"/>
      <c r="L80" s="2507"/>
      <c r="M80" s="2507"/>
      <c r="N80" s="2507"/>
    </row>
    <row r="150" spans="1:14" ht="27" customHeight="1">
      <c r="A150" s="2504"/>
      <c r="B150" s="2504"/>
      <c r="C150" s="2504"/>
      <c r="D150" s="2504"/>
      <c r="E150" s="2504"/>
      <c r="F150" s="2504"/>
      <c r="G150" s="2504"/>
      <c r="H150" s="2504"/>
      <c r="I150" s="2504"/>
      <c r="J150" s="2504"/>
      <c r="K150" s="2504"/>
      <c r="L150" s="2504"/>
      <c r="M150" s="2504"/>
      <c r="N150" s="2504"/>
    </row>
  </sheetData>
  <autoFilter ref="A6:CH71" xr:uid="{00000000-0009-0000-0000-000005000000}"/>
  <customSheetViews>
    <customSheetView guid="{429188B7-F8E8-41E0-BAA6-8F869C883D4F}" showGridLines="0">
      <pane xSplit="1" ySplit="6" topLeftCell="B7" activePane="bottomRight" state="frozen"/>
      <selection pane="bottomRight" activeCell="A2" sqref="A2"/>
      <pageMargins left="0" right="0" top="0" bottom="0" header="0" footer="0"/>
      <pageSetup paperSize="8" firstPageNumber="12" orientation="portrait" r:id="rId1"/>
      <headerFooter alignWithMargins="0">
        <oddHeader xml:space="preserve">&amp;L&amp;"ＭＳ Ｐゴシック,太字"&amp;16 ４　環　境&amp;"ＭＳ Ｐゴシック,標準"&amp;11
</oddHeader>
      </headerFooter>
    </customSheetView>
    <customSheetView guid="{CFB8F6A3-286B-44DA-98E2-E06FA9DC17D9}" scale="90" showGridLines="0">
      <pane xSplit="1" ySplit="6" topLeftCell="B43" activePane="bottomRight" state="frozen"/>
      <selection pane="bottomRight" activeCell="A7" sqref="A7:A56"/>
      <pageMargins left="0" right="0" top="0" bottom="0" header="0" footer="0"/>
      <pageSetup paperSize="9" scale="80" firstPageNumber="12" orientation="portrait" useFirstPageNumber="1" r:id="rId2"/>
      <headerFooter alignWithMargins="0"/>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13 B15:N68" xr:uid="{00000000-0002-0000-0500-000000000000}"/>
  </dataValidations>
  <pageMargins left="0.74803149606299213" right="0.23622047244094491" top="0.98425196850393704" bottom="0.39370078740157483" header="0.59055118110236227" footer="0.31496062992125984"/>
  <pageSetup paperSize="9" scale="70" firstPageNumber="12" orientation="portrait" r:id="rId3"/>
  <headerFooter alignWithMargins="0">
    <oddHeader xml:space="preserve">&amp;L&amp;"ＭＳ Ｐゴシック,太字"&amp;16 ４　環　境&amp;"ＭＳ Ｐゴシック,標準"&amp;11
</oddHeader>
  </headerFooter>
  <rowBreaks count="1" manualBreakCount="1">
    <brk id="76" max="1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H131"/>
  <sheetViews>
    <sheetView showGridLines="0" view="pageBreakPreview" zoomScale="70" zoomScaleNormal="100" zoomScaleSheetLayoutView="70" workbookViewId="0">
      <pane xSplit="1" ySplit="6" topLeftCell="B16" activePane="bottomRight" state="frozen"/>
      <selection activeCell="H59" sqref="H59"/>
      <selection pane="topRight" activeCell="H59" sqref="H59"/>
      <selection pane="bottomLeft" activeCell="H59" sqref="H59"/>
      <selection pane="bottomRight" activeCell="C39" sqref="C39"/>
    </sheetView>
  </sheetViews>
  <sheetFormatPr defaultColWidth="8.77734375" defaultRowHeight="13.2"/>
  <cols>
    <col min="1" max="1" width="12.44140625" style="584" customWidth="1"/>
    <col min="2" max="2" width="8.77734375" style="584" customWidth="1"/>
    <col min="3" max="4" width="10" style="584" customWidth="1"/>
    <col min="5" max="5" width="11.5546875" style="584" customWidth="1"/>
    <col min="6" max="6" width="10.5546875" style="584" customWidth="1"/>
    <col min="7" max="7" width="7.44140625" style="584" customWidth="1"/>
    <col min="8" max="8" width="10.5546875" style="584" customWidth="1"/>
    <col min="9" max="9" width="7.44140625" style="584" customWidth="1"/>
    <col min="10" max="10" width="10.5546875" style="584" customWidth="1"/>
    <col min="11" max="11" width="7.44140625" style="584" customWidth="1"/>
    <col min="12" max="13" width="13.77734375" style="584" customWidth="1"/>
    <col min="14" max="14" width="11.21875" style="584" customWidth="1"/>
    <col min="15" max="15" width="10" style="584" customWidth="1"/>
    <col min="16" max="16" width="13.77734375" style="584" customWidth="1"/>
    <col min="17" max="17" width="12.44140625" style="584" customWidth="1"/>
    <col min="18" max="18" width="11.21875" style="584" customWidth="1"/>
    <col min="19" max="19" width="9.44140625" style="584" customWidth="1"/>
    <col min="20" max="20" width="12.44140625" style="584" customWidth="1"/>
    <col min="21" max="21" width="9.44140625" style="584" customWidth="1"/>
    <col min="22" max="22" width="1.44140625" style="584" customWidth="1"/>
    <col min="23" max="23" width="11.77734375" style="584" customWidth="1"/>
    <col min="24" max="24" width="11.21875" style="584" customWidth="1"/>
    <col min="25" max="16384" width="8.77734375" style="584"/>
  </cols>
  <sheetData>
    <row r="1" spans="1:25" ht="18.75" customHeight="1">
      <c r="A1" s="583" t="s">
        <v>325</v>
      </c>
      <c r="C1" s="585"/>
      <c r="D1" s="585"/>
      <c r="E1" s="585"/>
      <c r="F1" s="585"/>
      <c r="G1" s="585"/>
      <c r="H1" s="585"/>
      <c r="I1" s="585"/>
      <c r="J1" s="585"/>
      <c r="K1" s="585"/>
      <c r="L1" s="586"/>
      <c r="M1" s="2525"/>
      <c r="N1" s="2525"/>
      <c r="O1" s="2525"/>
      <c r="P1" s="2525"/>
      <c r="Q1" s="2525"/>
      <c r="R1" s="586"/>
      <c r="S1" s="583"/>
      <c r="T1" s="583"/>
      <c r="U1" s="583"/>
      <c r="W1" s="585"/>
      <c r="X1" s="585"/>
    </row>
    <row r="2" spans="1:25" ht="18.75" customHeight="1">
      <c r="A2" s="586"/>
      <c r="B2" s="587"/>
      <c r="C2" s="587"/>
      <c r="D2" s="587"/>
      <c r="E2" s="587"/>
      <c r="F2" s="587"/>
      <c r="G2" s="587"/>
      <c r="H2" s="587"/>
      <c r="I2" s="587"/>
      <c r="J2" s="587"/>
      <c r="K2" s="587"/>
      <c r="L2" s="588"/>
      <c r="M2" s="2526"/>
      <c r="N2" s="2526"/>
      <c r="O2" s="2526"/>
      <c r="P2" s="2526"/>
      <c r="Q2" s="2526"/>
      <c r="R2" s="588"/>
      <c r="S2" s="589"/>
      <c r="T2" s="589"/>
      <c r="U2" s="589"/>
      <c r="W2" s="585"/>
      <c r="X2" s="585"/>
    </row>
    <row r="3" spans="1:25" s="2305" customFormat="1" ht="17.25" customHeight="1">
      <c r="A3" s="2301" t="s">
        <v>326</v>
      </c>
      <c r="B3" s="2533" t="s">
        <v>43</v>
      </c>
      <c r="C3" s="2534"/>
      <c r="D3" s="2535"/>
      <c r="E3" s="2302" t="s">
        <v>327</v>
      </c>
      <c r="F3" s="2303"/>
      <c r="G3" s="2303"/>
      <c r="H3" s="2303"/>
      <c r="I3" s="2303"/>
      <c r="J3" s="2304"/>
      <c r="K3" s="2304"/>
      <c r="L3" s="2527" t="s">
        <v>328</v>
      </c>
      <c r="M3" s="2528"/>
      <c r="N3" s="2522" t="s">
        <v>702</v>
      </c>
      <c r="O3" s="2523"/>
      <c r="P3" s="2523"/>
      <c r="Q3" s="2524"/>
      <c r="R3" s="2522" t="s">
        <v>329</v>
      </c>
      <c r="S3" s="2523"/>
      <c r="T3" s="2523"/>
      <c r="U3" s="2524"/>
      <c r="W3" s="2516" t="s">
        <v>330</v>
      </c>
      <c r="X3" s="2517"/>
    </row>
    <row r="4" spans="1:25" s="2308" customFormat="1" ht="17.25" customHeight="1">
      <c r="A4" s="2306"/>
      <c r="B4" s="2541" t="s">
        <v>331</v>
      </c>
      <c r="C4" s="2542"/>
      <c r="D4" s="2543"/>
      <c r="E4" s="2307"/>
      <c r="F4" s="2539" t="s">
        <v>332</v>
      </c>
      <c r="G4" s="2540"/>
      <c r="H4" s="2539" t="s">
        <v>333</v>
      </c>
      <c r="I4" s="2540"/>
      <c r="J4" s="2536" t="s">
        <v>334</v>
      </c>
      <c r="K4" s="2537"/>
      <c r="L4" s="2514" t="s">
        <v>335</v>
      </c>
      <c r="M4" s="2529" t="s">
        <v>336</v>
      </c>
      <c r="N4" s="2520" t="s">
        <v>337</v>
      </c>
      <c r="O4" s="2538"/>
      <c r="P4" s="2531" t="s">
        <v>338</v>
      </c>
      <c r="Q4" s="2532"/>
      <c r="R4" s="2520" t="s">
        <v>337</v>
      </c>
      <c r="S4" s="2521"/>
      <c r="T4" s="2531" t="s">
        <v>339</v>
      </c>
      <c r="U4" s="2532"/>
      <c r="W4" s="2545" t="s">
        <v>340</v>
      </c>
      <c r="X4" s="2518" t="s">
        <v>341</v>
      </c>
    </row>
    <row r="5" spans="1:25" s="2308" customFormat="1" ht="17.25" customHeight="1">
      <c r="A5" s="2309"/>
      <c r="B5" s="2310" t="s">
        <v>342</v>
      </c>
      <c r="C5" s="2311" t="s">
        <v>343</v>
      </c>
      <c r="D5" s="2312" t="s">
        <v>344</v>
      </c>
      <c r="E5" s="2313"/>
      <c r="F5" s="2314"/>
      <c r="G5" s="2311" t="s">
        <v>345</v>
      </c>
      <c r="H5" s="2315"/>
      <c r="I5" s="2311" t="s">
        <v>345</v>
      </c>
      <c r="J5" s="2316"/>
      <c r="K5" s="2317" t="s">
        <v>345</v>
      </c>
      <c r="L5" s="2515"/>
      <c r="M5" s="2530"/>
      <c r="N5" s="2318"/>
      <c r="O5" s="2319" t="s">
        <v>346</v>
      </c>
      <c r="P5" s="2320"/>
      <c r="Q5" s="2321" t="s">
        <v>347</v>
      </c>
      <c r="R5" s="2322"/>
      <c r="S5" s="2319" t="s">
        <v>346</v>
      </c>
      <c r="T5" s="2323"/>
      <c r="U5" s="2319" t="s">
        <v>348</v>
      </c>
      <c r="V5" s="2324"/>
      <c r="W5" s="2546"/>
      <c r="X5" s="2519"/>
    </row>
    <row r="6" spans="1:25" s="2308" customFormat="1" ht="17.25" customHeight="1">
      <c r="A6" s="2325" t="s">
        <v>349</v>
      </c>
      <c r="B6" s="2326" t="s">
        <v>350</v>
      </c>
      <c r="C6" s="2327" t="s">
        <v>350</v>
      </c>
      <c r="D6" s="2327" t="s">
        <v>350</v>
      </c>
      <c r="E6" s="2327" t="s">
        <v>128</v>
      </c>
      <c r="F6" s="2327" t="s">
        <v>128</v>
      </c>
      <c r="G6" s="2327" t="s">
        <v>132</v>
      </c>
      <c r="H6" s="2327" t="s">
        <v>128</v>
      </c>
      <c r="I6" s="2327" t="s">
        <v>132</v>
      </c>
      <c r="J6" s="2328" t="s">
        <v>128</v>
      </c>
      <c r="K6" s="2328" t="s">
        <v>132</v>
      </c>
      <c r="L6" s="2327" t="s">
        <v>351</v>
      </c>
      <c r="M6" s="2329" t="s">
        <v>352</v>
      </c>
      <c r="N6" s="2326" t="s">
        <v>353</v>
      </c>
      <c r="O6" s="2328" t="s">
        <v>132</v>
      </c>
      <c r="P6" s="2327" t="s">
        <v>354</v>
      </c>
      <c r="Q6" s="2330" t="s">
        <v>354</v>
      </c>
      <c r="R6" s="2326" t="s">
        <v>350</v>
      </c>
      <c r="S6" s="2327" t="s">
        <v>132</v>
      </c>
      <c r="T6" s="2327" t="s">
        <v>354</v>
      </c>
      <c r="U6" s="2331" t="s">
        <v>355</v>
      </c>
      <c r="V6" s="2332"/>
      <c r="W6" s="2326" t="s">
        <v>304</v>
      </c>
      <c r="X6" s="2330" t="s">
        <v>356</v>
      </c>
    </row>
    <row r="7" spans="1:25" s="485" customFormat="1" ht="15.75" customHeight="1">
      <c r="A7" s="590" t="s">
        <v>140</v>
      </c>
      <c r="B7" s="591">
        <v>50</v>
      </c>
      <c r="C7" s="592">
        <v>1593</v>
      </c>
      <c r="D7" s="592">
        <v>9719</v>
      </c>
      <c r="E7" s="592">
        <v>105260</v>
      </c>
      <c r="F7" s="592">
        <v>520</v>
      </c>
      <c r="G7" s="593">
        <v>0.5</v>
      </c>
      <c r="H7" s="592">
        <v>16640</v>
      </c>
      <c r="I7" s="593">
        <v>15.8</v>
      </c>
      <c r="J7" s="592">
        <v>88100</v>
      </c>
      <c r="K7" s="594">
        <v>83.7</v>
      </c>
      <c r="L7" s="592">
        <v>1098</v>
      </c>
      <c r="M7" s="595">
        <v>157</v>
      </c>
      <c r="N7" s="591">
        <v>287</v>
      </c>
      <c r="O7" s="1435" t="s">
        <v>307</v>
      </c>
      <c r="P7" s="596">
        <v>205100</v>
      </c>
      <c r="Q7" s="597">
        <v>715</v>
      </c>
      <c r="R7" s="598">
        <v>2448</v>
      </c>
      <c r="S7" s="599">
        <v>-14.9</v>
      </c>
      <c r="T7" s="600">
        <v>633405</v>
      </c>
      <c r="U7" s="601">
        <v>259</v>
      </c>
      <c r="V7" s="602"/>
      <c r="W7" s="591">
        <v>5285500</v>
      </c>
      <c r="X7" s="601">
        <v>10451</v>
      </c>
    </row>
    <row r="8" spans="1:25" s="571" customFormat="1" ht="15.75" customHeight="1">
      <c r="A8" s="1276" t="s">
        <v>141</v>
      </c>
      <c r="B8" s="496">
        <v>98</v>
      </c>
      <c r="C8" s="1293">
        <v>2041</v>
      </c>
      <c r="D8" s="1293">
        <v>11877</v>
      </c>
      <c r="E8" s="1293">
        <v>140107</v>
      </c>
      <c r="F8" s="1293">
        <v>1066</v>
      </c>
      <c r="G8" s="1294">
        <v>0.8</v>
      </c>
      <c r="H8" s="1293">
        <v>22603</v>
      </c>
      <c r="I8" s="1294">
        <v>16.100000000000001</v>
      </c>
      <c r="J8" s="1295">
        <v>116438</v>
      </c>
      <c r="K8" s="1296">
        <v>83.1</v>
      </c>
      <c r="L8" s="1293">
        <v>11596</v>
      </c>
      <c r="M8" s="1297">
        <v>902</v>
      </c>
      <c r="N8" s="496">
        <v>427</v>
      </c>
      <c r="O8" s="1298" t="s">
        <v>307</v>
      </c>
      <c r="P8" s="1295">
        <v>221982.5</v>
      </c>
      <c r="Q8" s="1299">
        <v>519.9</v>
      </c>
      <c r="R8" s="427">
        <v>2895</v>
      </c>
      <c r="S8" s="1283">
        <v>-6.6</v>
      </c>
      <c r="T8" s="1280">
        <v>1154161</v>
      </c>
      <c r="U8" s="1282">
        <v>399</v>
      </c>
      <c r="W8" s="496">
        <v>4735000</v>
      </c>
      <c r="X8" s="1282">
        <v>5207</v>
      </c>
      <c r="Y8" s="1300"/>
    </row>
    <row r="9" spans="1:25" s="485" customFormat="1" ht="15.75" customHeight="1">
      <c r="A9" s="590" t="s">
        <v>142</v>
      </c>
      <c r="B9" s="476">
        <v>43</v>
      </c>
      <c r="C9" s="478">
        <v>1537</v>
      </c>
      <c r="D9" s="478">
        <v>10850</v>
      </c>
      <c r="E9" s="478">
        <v>115343</v>
      </c>
      <c r="F9" s="478">
        <v>401</v>
      </c>
      <c r="G9" s="477">
        <v>0.4</v>
      </c>
      <c r="H9" s="478">
        <v>16752</v>
      </c>
      <c r="I9" s="477">
        <v>14.5</v>
      </c>
      <c r="J9" s="1081">
        <v>98190</v>
      </c>
      <c r="K9" s="1082">
        <v>85.1</v>
      </c>
      <c r="L9" s="478">
        <v>4580</v>
      </c>
      <c r="M9" s="605">
        <v>1470</v>
      </c>
      <c r="N9" s="476">
        <v>207</v>
      </c>
      <c r="O9" s="606" t="s">
        <v>307</v>
      </c>
      <c r="P9" s="1081">
        <v>144014</v>
      </c>
      <c r="Q9" s="1083">
        <v>696</v>
      </c>
      <c r="R9" s="476">
        <v>2800</v>
      </c>
      <c r="S9" s="477">
        <v>-6.2918340026773762</v>
      </c>
      <c r="T9" s="478">
        <v>971359</v>
      </c>
      <c r="U9" s="1083">
        <v>346</v>
      </c>
      <c r="W9" s="607">
        <v>5617524</v>
      </c>
      <c r="X9" s="1083">
        <v>4969</v>
      </c>
      <c r="Y9" s="604"/>
    </row>
    <row r="10" spans="1:25" s="485" customFormat="1" ht="15.75" customHeight="1">
      <c r="A10" s="603" t="s">
        <v>143</v>
      </c>
      <c r="B10" s="486">
        <v>72</v>
      </c>
      <c r="C10" s="1379">
        <v>1525</v>
      </c>
      <c r="D10" s="1379">
        <v>8885</v>
      </c>
      <c r="E10" s="1379">
        <f>F10+H10+J10</f>
        <v>105095</v>
      </c>
      <c r="F10" s="1379">
        <v>1207</v>
      </c>
      <c r="G10" s="1380">
        <f>F10/E10*100</f>
        <v>1.1484847043151436</v>
      </c>
      <c r="H10" s="1379">
        <v>23898</v>
      </c>
      <c r="I10" s="1380">
        <f>H10/E10*100</f>
        <v>22.739426233407869</v>
      </c>
      <c r="J10" s="1381">
        <v>79990</v>
      </c>
      <c r="K10" s="1382">
        <f>J10/E10*100</f>
        <v>76.112089062276993</v>
      </c>
      <c r="L10" s="1383">
        <v>1973</v>
      </c>
      <c r="M10" s="489">
        <v>1173</v>
      </c>
      <c r="N10" s="486">
        <v>364</v>
      </c>
      <c r="O10" s="1384" t="s">
        <v>307</v>
      </c>
      <c r="P10" s="1381">
        <v>611222</v>
      </c>
      <c r="Q10" s="1385">
        <v>1679</v>
      </c>
      <c r="R10" s="480">
        <v>2354</v>
      </c>
      <c r="S10" s="1386">
        <f>(R10-2587)/2587*100</f>
        <v>-9.0065713181291063</v>
      </c>
      <c r="T10" s="1387">
        <v>734774</v>
      </c>
      <c r="U10" s="1388">
        <f>T10/R10</f>
        <v>312.13848768054373</v>
      </c>
      <c r="W10" s="480">
        <v>5611849</v>
      </c>
      <c r="X10" s="1388">
        <v>3557</v>
      </c>
      <c r="Y10" s="604"/>
    </row>
    <row r="11" spans="1:25" s="485" customFormat="1" ht="15.75" customHeight="1">
      <c r="A11" s="590" t="s">
        <v>144</v>
      </c>
      <c r="B11" s="469">
        <v>73</v>
      </c>
      <c r="C11" s="1428">
        <v>1506</v>
      </c>
      <c r="D11" s="1409">
        <v>12610</v>
      </c>
      <c r="E11" s="1461">
        <v>141204</v>
      </c>
      <c r="F11" s="1461">
        <v>1054</v>
      </c>
      <c r="G11" s="1462">
        <v>0.7</v>
      </c>
      <c r="H11" s="1461">
        <v>16886</v>
      </c>
      <c r="I11" s="1462">
        <v>12</v>
      </c>
      <c r="J11" s="1410">
        <v>123264</v>
      </c>
      <c r="K11" s="1411">
        <v>87.3</v>
      </c>
      <c r="L11" s="1461">
        <v>6854</v>
      </c>
      <c r="M11" s="473">
        <v>2212</v>
      </c>
      <c r="N11" s="476">
        <v>192</v>
      </c>
      <c r="O11" s="1463" t="s">
        <v>203</v>
      </c>
      <c r="P11" s="1412">
        <v>122705</v>
      </c>
      <c r="Q11" s="1413">
        <v>639.08854166666663</v>
      </c>
      <c r="R11" s="476">
        <v>3068</v>
      </c>
      <c r="S11" s="1464">
        <v>-6.1</v>
      </c>
      <c r="T11" s="1465">
        <v>1177885</v>
      </c>
      <c r="U11" s="1413">
        <v>384</v>
      </c>
      <c r="V11" s="609"/>
      <c r="W11" s="479">
        <v>4300968</v>
      </c>
      <c r="X11" s="1408">
        <v>5542</v>
      </c>
      <c r="Y11" s="610"/>
    </row>
    <row r="12" spans="1:25" s="485" customFormat="1" ht="15.75" customHeight="1">
      <c r="A12" s="603" t="s">
        <v>145</v>
      </c>
      <c r="B12" s="611">
        <v>80</v>
      </c>
      <c r="C12" s="1493">
        <v>1866</v>
      </c>
      <c r="D12" s="1494">
        <v>12247</v>
      </c>
      <c r="E12" s="1495">
        <v>147035</v>
      </c>
      <c r="F12" s="1495">
        <v>879</v>
      </c>
      <c r="G12" s="1496">
        <v>0.6</v>
      </c>
      <c r="H12" s="1495">
        <v>21250</v>
      </c>
      <c r="I12" s="1496">
        <v>14.452341279287245</v>
      </c>
      <c r="J12" s="1497">
        <v>124906</v>
      </c>
      <c r="K12" s="1498">
        <v>84.949841874383651</v>
      </c>
      <c r="L12" s="1495">
        <v>6378</v>
      </c>
      <c r="M12" s="1499">
        <v>1998</v>
      </c>
      <c r="N12" s="612">
        <v>302</v>
      </c>
      <c r="O12" s="1384" t="s">
        <v>307</v>
      </c>
      <c r="P12" s="1497">
        <v>323607</v>
      </c>
      <c r="Q12" s="1500">
        <v>1072</v>
      </c>
      <c r="R12" s="480">
        <v>3068</v>
      </c>
      <c r="S12" s="1386">
        <v>-8.4</v>
      </c>
      <c r="T12" s="1387">
        <v>1104968</v>
      </c>
      <c r="U12" s="1388">
        <v>360</v>
      </c>
      <c r="V12" s="447"/>
      <c r="W12" s="460">
        <v>6144716</v>
      </c>
      <c r="X12" s="1378">
        <v>5001</v>
      </c>
      <c r="Y12" s="610"/>
    </row>
    <row r="13" spans="1:25" s="485" customFormat="1" ht="15.75" customHeight="1">
      <c r="A13" s="613" t="s">
        <v>146</v>
      </c>
      <c r="B13" s="449">
        <v>60</v>
      </c>
      <c r="C13" s="1371">
        <v>1828</v>
      </c>
      <c r="D13" s="1368">
        <v>10666</v>
      </c>
      <c r="E13" s="1465">
        <f>F13+H13+J13</f>
        <v>127658</v>
      </c>
      <c r="F13" s="1465">
        <v>612</v>
      </c>
      <c r="G13" s="1464">
        <f>100*F13/E13</f>
        <v>0.47940591267292298</v>
      </c>
      <c r="H13" s="1465">
        <v>21213</v>
      </c>
      <c r="I13" s="1464">
        <f>100*H13/E13</f>
        <v>16.61705494367764</v>
      </c>
      <c r="J13" s="1412">
        <v>105833</v>
      </c>
      <c r="K13" s="1513">
        <f>100*J13/E13</f>
        <v>82.903539143649439</v>
      </c>
      <c r="L13" s="1465">
        <v>4120.7</v>
      </c>
      <c r="M13" s="605">
        <v>1805</v>
      </c>
      <c r="N13" s="476">
        <v>396</v>
      </c>
      <c r="O13" s="1463" t="s">
        <v>307</v>
      </c>
      <c r="P13" s="1412">
        <v>258130</v>
      </c>
      <c r="Q13" s="1413">
        <v>651.8434343434343</v>
      </c>
      <c r="R13" s="476">
        <v>2693</v>
      </c>
      <c r="S13" s="1464">
        <f>100*(R13-2866)/2866</f>
        <v>-6.0362875087229586</v>
      </c>
      <c r="T13" s="1465">
        <v>1010884</v>
      </c>
      <c r="U13" s="1413">
        <f>T13/R13</f>
        <v>375.37467508354996</v>
      </c>
      <c r="V13" s="447"/>
      <c r="W13" s="448">
        <v>2598400</v>
      </c>
      <c r="X13" s="1408">
        <v>4803</v>
      </c>
      <c r="Y13" s="610"/>
    </row>
    <row r="14" spans="1:25" s="485" customFormat="1" ht="15.75" customHeight="1">
      <c r="A14" s="603" t="s">
        <v>147</v>
      </c>
      <c r="B14" s="2047">
        <v>53</v>
      </c>
      <c r="C14" s="2047">
        <v>1772</v>
      </c>
      <c r="D14" s="2047">
        <v>10407</v>
      </c>
      <c r="E14" s="2047">
        <v>141252</v>
      </c>
      <c r="F14" s="2047">
        <v>647</v>
      </c>
      <c r="G14" s="2048">
        <v>0.5</v>
      </c>
      <c r="H14" s="2047">
        <v>27975</v>
      </c>
      <c r="I14" s="2048">
        <v>19.8</v>
      </c>
      <c r="J14" s="2047">
        <v>112630</v>
      </c>
      <c r="K14" s="2048">
        <v>79.7</v>
      </c>
      <c r="L14" s="1553">
        <v>4737</v>
      </c>
      <c r="M14" s="466">
        <v>3236</v>
      </c>
      <c r="N14" s="2047">
        <v>372</v>
      </c>
      <c r="O14" s="1554" t="s">
        <v>203</v>
      </c>
      <c r="P14" s="2047">
        <v>483196</v>
      </c>
      <c r="Q14" s="2049">
        <f>P14/N14</f>
        <v>1298.9139784946237</v>
      </c>
      <c r="R14" s="480">
        <v>2519</v>
      </c>
      <c r="S14" s="1386">
        <v>-23.3</v>
      </c>
      <c r="T14" s="1387">
        <v>785229</v>
      </c>
      <c r="U14" s="1387">
        <v>312</v>
      </c>
      <c r="V14" s="570"/>
      <c r="W14" s="1555">
        <v>8287240</v>
      </c>
      <c r="X14" s="1556">
        <v>5481</v>
      </c>
      <c r="Y14" s="604"/>
    </row>
    <row r="15" spans="1:25" s="485" customFormat="1" ht="15.75" customHeight="1">
      <c r="A15" s="613" t="s">
        <v>148</v>
      </c>
      <c r="B15" s="469">
        <v>72</v>
      </c>
      <c r="C15" s="1428">
        <v>2560</v>
      </c>
      <c r="D15" s="1409">
        <v>12635</v>
      </c>
      <c r="E15" s="1461">
        <v>168675</v>
      </c>
      <c r="F15" s="1461">
        <v>796</v>
      </c>
      <c r="G15" s="1464">
        <v>0.5</v>
      </c>
      <c r="H15" s="1461">
        <v>35401</v>
      </c>
      <c r="I15" s="1464">
        <v>21</v>
      </c>
      <c r="J15" s="1412">
        <v>132478</v>
      </c>
      <c r="K15" s="1513">
        <v>78.5</v>
      </c>
      <c r="L15" s="1461">
        <v>9097</v>
      </c>
      <c r="M15" s="473">
        <v>3663</v>
      </c>
      <c r="N15" s="474">
        <v>456</v>
      </c>
      <c r="O15" s="1435" t="s">
        <v>307</v>
      </c>
      <c r="P15" s="1410">
        <v>737330</v>
      </c>
      <c r="Q15" s="1588">
        <v>1617</v>
      </c>
      <c r="R15" s="476">
        <v>3092</v>
      </c>
      <c r="S15" s="1464">
        <v>-8.1</v>
      </c>
      <c r="T15" s="1465">
        <v>1401370</v>
      </c>
      <c r="U15" s="1413">
        <v>453</v>
      </c>
      <c r="V15" s="609"/>
      <c r="W15" s="479">
        <v>3692220</v>
      </c>
      <c r="X15" s="1408">
        <v>5630</v>
      </c>
      <c r="Y15" s="610"/>
    </row>
    <row r="16" spans="1:25" s="485" customFormat="1" ht="15.75" customHeight="1">
      <c r="A16" s="603" t="s">
        <v>149</v>
      </c>
      <c r="B16" s="510">
        <v>110</v>
      </c>
      <c r="C16" s="511">
        <v>2723</v>
      </c>
      <c r="D16" s="962">
        <v>11035</v>
      </c>
      <c r="E16" s="482">
        <v>143648</v>
      </c>
      <c r="F16" s="482">
        <v>1699</v>
      </c>
      <c r="G16" s="481">
        <v>1.2</v>
      </c>
      <c r="H16" s="482">
        <v>43068</v>
      </c>
      <c r="I16" s="481">
        <v>30</v>
      </c>
      <c r="J16" s="1091">
        <v>98881</v>
      </c>
      <c r="K16" s="1092">
        <v>68.8</v>
      </c>
      <c r="L16" s="482">
        <v>4569</v>
      </c>
      <c r="M16" s="466">
        <v>3211</v>
      </c>
      <c r="N16" s="480">
        <v>667</v>
      </c>
      <c r="O16" s="608" t="s">
        <v>307</v>
      </c>
      <c r="P16" s="1091">
        <v>1038812</v>
      </c>
      <c r="Q16" s="1087">
        <v>1557</v>
      </c>
      <c r="R16" s="480">
        <v>2961</v>
      </c>
      <c r="S16" s="481">
        <v>-3.3</v>
      </c>
      <c r="T16" s="482">
        <v>810233</v>
      </c>
      <c r="U16" s="1087">
        <v>274</v>
      </c>
      <c r="V16" s="447"/>
      <c r="W16" s="460">
        <v>6869015</v>
      </c>
      <c r="X16" s="1015">
        <v>6680</v>
      </c>
      <c r="Y16" s="610"/>
    </row>
    <row r="17" spans="1:25" s="571" customFormat="1" ht="15.75" customHeight="1">
      <c r="A17" s="1614" t="s">
        <v>713</v>
      </c>
      <c r="B17" s="1615">
        <v>36</v>
      </c>
      <c r="C17" s="1616">
        <v>1603</v>
      </c>
      <c r="D17" s="1617">
        <v>10803</v>
      </c>
      <c r="E17" s="1616">
        <v>144093</v>
      </c>
      <c r="F17" s="1616">
        <v>439</v>
      </c>
      <c r="G17" s="1618">
        <v>0.3</v>
      </c>
      <c r="H17" s="1616">
        <v>17030</v>
      </c>
      <c r="I17" s="1618">
        <v>11.8</v>
      </c>
      <c r="J17" s="1617">
        <v>126624</v>
      </c>
      <c r="K17" s="1619">
        <v>87.9</v>
      </c>
      <c r="L17" s="1616">
        <v>3719</v>
      </c>
      <c r="M17" s="1620">
        <v>2129</v>
      </c>
      <c r="N17" s="1615">
        <v>240</v>
      </c>
      <c r="O17" s="1621" t="s">
        <v>307</v>
      </c>
      <c r="P17" s="1617">
        <v>160313</v>
      </c>
      <c r="Q17" s="1622">
        <v>667</v>
      </c>
      <c r="R17" s="697">
        <v>2717</v>
      </c>
      <c r="S17" s="1623">
        <v>-4.8</v>
      </c>
      <c r="T17" s="1607">
        <v>1568693</v>
      </c>
      <c r="U17" s="1599">
        <v>577.29999999999995</v>
      </c>
      <c r="V17" s="965"/>
      <c r="W17" s="1624">
        <v>2461900</v>
      </c>
      <c r="X17" s="1613">
        <v>4247</v>
      </c>
      <c r="Y17" s="1300"/>
    </row>
    <row r="18" spans="1:25" s="485" customFormat="1" ht="16.05" customHeight="1">
      <c r="A18" s="603" t="s">
        <v>151</v>
      </c>
      <c r="B18" s="510">
        <v>99</v>
      </c>
      <c r="C18" s="1373">
        <v>3119</v>
      </c>
      <c r="D18" s="1423">
        <v>17735</v>
      </c>
      <c r="E18" s="1387">
        <v>241786</v>
      </c>
      <c r="F18" s="1387">
        <v>1158</v>
      </c>
      <c r="G18" s="1386">
        <v>0.47893591853953493</v>
      </c>
      <c r="H18" s="1387">
        <v>48760</v>
      </c>
      <c r="I18" s="1386">
        <v>20.166593599298555</v>
      </c>
      <c r="J18" s="1675">
        <v>191868</v>
      </c>
      <c r="K18" s="1676">
        <v>79.354470482161915</v>
      </c>
      <c r="L18" s="1387">
        <v>9472</v>
      </c>
      <c r="M18" s="466">
        <v>3332</v>
      </c>
      <c r="N18" s="480">
        <v>630</v>
      </c>
      <c r="O18" s="1384" t="s">
        <v>307</v>
      </c>
      <c r="P18" s="1675">
        <v>2253910</v>
      </c>
      <c r="Q18" s="1388">
        <v>3578</v>
      </c>
      <c r="R18" s="480">
        <v>4355</v>
      </c>
      <c r="S18" s="1386">
        <v>-9.157279933249896</v>
      </c>
      <c r="T18" s="1387">
        <v>2424044</v>
      </c>
      <c r="U18" s="1388">
        <v>556.61171067738235</v>
      </c>
      <c r="V18" s="447"/>
      <c r="W18" s="460">
        <v>12706400</v>
      </c>
      <c r="X18" s="1677">
        <v>6931</v>
      </c>
      <c r="Y18" s="610"/>
    </row>
    <row r="19" spans="1:25" s="485" customFormat="1" ht="15.75" customHeight="1">
      <c r="A19" s="613" t="s">
        <v>152</v>
      </c>
      <c r="B19" s="469">
        <v>183</v>
      </c>
      <c r="C19" s="470">
        <v>2580</v>
      </c>
      <c r="D19" s="1013">
        <v>12150</v>
      </c>
      <c r="E19" s="471">
        <v>162431</v>
      </c>
      <c r="F19" s="471">
        <v>2605</v>
      </c>
      <c r="G19" s="472">
        <v>1.6</v>
      </c>
      <c r="H19" s="471">
        <v>32817</v>
      </c>
      <c r="I19" s="472">
        <v>20.2</v>
      </c>
      <c r="J19" s="1088">
        <v>127009</v>
      </c>
      <c r="K19" s="1089">
        <v>78.2</v>
      </c>
      <c r="L19" s="471">
        <v>5278.14</v>
      </c>
      <c r="M19" s="473">
        <v>2953</v>
      </c>
      <c r="N19" s="474">
        <v>557</v>
      </c>
      <c r="O19" s="475" t="s">
        <v>307</v>
      </c>
      <c r="P19" s="1088">
        <v>544214</v>
      </c>
      <c r="Q19" s="1090">
        <v>977</v>
      </c>
      <c r="R19" s="476">
        <v>2932</v>
      </c>
      <c r="S19" s="477">
        <v>-10.220000000000001</v>
      </c>
      <c r="T19" s="478">
        <v>1107625</v>
      </c>
      <c r="U19" s="1083">
        <v>377.8</v>
      </c>
      <c r="V19" s="447"/>
      <c r="W19" s="448">
        <v>10003729</v>
      </c>
      <c r="X19" s="1014">
        <v>2489</v>
      </c>
      <c r="Y19" s="610"/>
    </row>
    <row r="20" spans="1:25" s="485" customFormat="1" ht="15.75" customHeight="1">
      <c r="A20" s="603" t="s">
        <v>153</v>
      </c>
      <c r="B20" s="510">
        <v>80</v>
      </c>
      <c r="C20" s="511">
        <v>2980</v>
      </c>
      <c r="D20" s="962">
        <v>13722</v>
      </c>
      <c r="E20" s="482">
        <v>184300</v>
      </c>
      <c r="F20" s="482">
        <v>890</v>
      </c>
      <c r="G20" s="481">
        <v>0.5</v>
      </c>
      <c r="H20" s="482">
        <v>43333</v>
      </c>
      <c r="I20" s="481">
        <v>23.5</v>
      </c>
      <c r="J20" s="1091">
        <v>140077</v>
      </c>
      <c r="K20" s="1092">
        <v>76</v>
      </c>
      <c r="L20" s="482">
        <v>2975</v>
      </c>
      <c r="M20" s="466">
        <v>2574</v>
      </c>
      <c r="N20" s="480">
        <v>777</v>
      </c>
      <c r="O20" s="467" t="s">
        <v>307</v>
      </c>
      <c r="P20" s="1091">
        <v>1010297</v>
      </c>
      <c r="Q20" s="1087">
        <v>1300</v>
      </c>
      <c r="R20" s="480">
        <v>3504</v>
      </c>
      <c r="S20" s="481">
        <v>-6</v>
      </c>
      <c r="T20" s="482">
        <v>1638268</v>
      </c>
      <c r="U20" s="1087">
        <v>468</v>
      </c>
      <c r="V20" s="447"/>
      <c r="W20" s="460">
        <v>6829038</v>
      </c>
      <c r="X20" s="1015">
        <v>3929</v>
      </c>
      <c r="Y20" s="610"/>
    </row>
    <row r="21" spans="1:25" s="485" customFormat="1" ht="15.75" customHeight="1">
      <c r="A21" s="613" t="s">
        <v>154</v>
      </c>
      <c r="B21" s="469">
        <v>18</v>
      </c>
      <c r="C21" s="1428">
        <v>2092</v>
      </c>
      <c r="D21" s="1409">
        <v>8835</v>
      </c>
      <c r="E21" s="1461">
        <v>141957</v>
      </c>
      <c r="F21" s="1461">
        <v>233</v>
      </c>
      <c r="G21" s="1462">
        <v>0.2</v>
      </c>
      <c r="H21" s="1461">
        <v>30291</v>
      </c>
      <c r="I21" s="1462">
        <v>21.3</v>
      </c>
      <c r="J21" s="1410">
        <v>111433</v>
      </c>
      <c r="K21" s="1411">
        <v>78.5</v>
      </c>
      <c r="L21" s="1461">
        <v>1976</v>
      </c>
      <c r="M21" s="473">
        <v>1259</v>
      </c>
      <c r="N21" s="474">
        <v>576</v>
      </c>
      <c r="O21" s="1435" t="s">
        <v>307</v>
      </c>
      <c r="P21" s="1410">
        <v>849695</v>
      </c>
      <c r="Q21" s="1588">
        <v>1475</v>
      </c>
      <c r="R21" s="476">
        <v>2081</v>
      </c>
      <c r="S21" s="1464">
        <v>-4.6287809349220901E-2</v>
      </c>
      <c r="T21" s="1465">
        <v>736297</v>
      </c>
      <c r="U21" s="1413">
        <v>353.81883709754925</v>
      </c>
      <c r="V21" s="447"/>
      <c r="W21" s="479">
        <v>7191000</v>
      </c>
      <c r="X21" s="1408">
        <v>1459</v>
      </c>
      <c r="Y21" s="610"/>
    </row>
    <row r="22" spans="1:25" s="485" customFormat="1" ht="15.75" customHeight="1">
      <c r="A22" s="603" t="s">
        <v>220</v>
      </c>
      <c r="B22" s="480">
        <v>48</v>
      </c>
      <c r="C22" s="1387">
        <v>5627</v>
      </c>
      <c r="D22" s="1387">
        <v>13384</v>
      </c>
      <c r="E22" s="1387">
        <v>179305</v>
      </c>
      <c r="F22" s="1387">
        <v>337</v>
      </c>
      <c r="G22" s="1386">
        <f>F22/E22*100</f>
        <v>0.18794790998577843</v>
      </c>
      <c r="H22" s="1387">
        <v>46660</v>
      </c>
      <c r="I22" s="1386">
        <f>H22/E22*100</f>
        <v>26.02269875352054</v>
      </c>
      <c r="J22" s="1675">
        <v>132308</v>
      </c>
      <c r="K22" s="1676">
        <f>J22/E22*100</f>
        <v>73.789353336493676</v>
      </c>
      <c r="L22" s="1387">
        <v>389</v>
      </c>
      <c r="M22" s="466">
        <v>387</v>
      </c>
      <c r="N22" s="480">
        <v>1704</v>
      </c>
      <c r="O22" s="1692" t="s">
        <v>307</v>
      </c>
      <c r="P22" s="1675">
        <v>547847</v>
      </c>
      <c r="Q22" s="1388">
        <v>322</v>
      </c>
      <c r="R22" s="480">
        <v>2924</v>
      </c>
      <c r="S22" s="1386">
        <f>$R$22/3388*100-100</f>
        <v>-13.695395513577338</v>
      </c>
      <c r="T22" s="1387">
        <v>1015680</v>
      </c>
      <c r="U22" s="1388">
        <f>T22/R22</f>
        <v>347.35978112175104</v>
      </c>
      <c r="W22" s="460">
        <v>2730326</v>
      </c>
      <c r="X22" s="1693">
        <v>1269</v>
      </c>
    </row>
    <row r="23" spans="1:25" s="485" customFormat="1" ht="15.75" customHeight="1">
      <c r="A23" s="613" t="s">
        <v>156</v>
      </c>
      <c r="B23" s="474">
        <v>18</v>
      </c>
      <c r="C23" s="471">
        <v>1903</v>
      </c>
      <c r="D23" s="471">
        <v>8658</v>
      </c>
      <c r="E23" s="471">
        <v>112120</v>
      </c>
      <c r="F23" s="471">
        <v>104</v>
      </c>
      <c r="G23" s="472">
        <v>0.1</v>
      </c>
      <c r="H23" s="471">
        <v>19587</v>
      </c>
      <c r="I23" s="472">
        <v>17.5</v>
      </c>
      <c r="J23" s="1088">
        <v>92429</v>
      </c>
      <c r="K23" s="1089">
        <v>82.4</v>
      </c>
      <c r="L23" s="471">
        <v>674.3</v>
      </c>
      <c r="M23" s="473">
        <v>417</v>
      </c>
      <c r="N23" s="474">
        <v>461</v>
      </c>
      <c r="O23" s="475" t="s">
        <v>307</v>
      </c>
      <c r="P23" s="1088">
        <v>231051</v>
      </c>
      <c r="Q23" s="1090">
        <v>501.19522776572666</v>
      </c>
      <c r="R23" s="476">
        <v>2180</v>
      </c>
      <c r="S23" s="477">
        <v>-9.0500000000000007</v>
      </c>
      <c r="T23" s="478">
        <v>778909</v>
      </c>
      <c r="U23" s="1083">
        <v>357</v>
      </c>
      <c r="W23" s="474">
        <v>51276762</v>
      </c>
      <c r="X23" s="1083">
        <v>333</v>
      </c>
    </row>
    <row r="24" spans="1:25" s="485" customFormat="1" ht="15.75" customHeight="1">
      <c r="A24" s="603" t="s">
        <v>157</v>
      </c>
      <c r="B24" s="486">
        <v>36</v>
      </c>
      <c r="C24" s="1716">
        <v>2066</v>
      </c>
      <c r="D24" s="1716">
        <v>13446</v>
      </c>
      <c r="E24" s="1716">
        <v>202602</v>
      </c>
      <c r="F24" s="1716">
        <v>223</v>
      </c>
      <c r="G24" s="1717">
        <v>0.1</v>
      </c>
      <c r="H24" s="1716">
        <v>29084</v>
      </c>
      <c r="I24" s="1717">
        <v>14.4</v>
      </c>
      <c r="J24" s="1718">
        <v>173295</v>
      </c>
      <c r="K24" s="1719">
        <v>85.5</v>
      </c>
      <c r="L24" s="1716">
        <v>765</v>
      </c>
      <c r="M24" s="489">
        <v>632</v>
      </c>
      <c r="N24" s="486">
        <v>359</v>
      </c>
      <c r="O24" s="1720" t="s">
        <v>307</v>
      </c>
      <c r="P24" s="1718">
        <v>792458</v>
      </c>
      <c r="Q24" s="1721">
        <v>2207</v>
      </c>
      <c r="R24" s="480">
        <v>2784</v>
      </c>
      <c r="S24" s="1722">
        <v>-8.6999999999999993</v>
      </c>
      <c r="T24" s="1723">
        <v>1155161</v>
      </c>
      <c r="U24" s="1724">
        <v>415</v>
      </c>
      <c r="W24" s="486">
        <v>1478421</v>
      </c>
      <c r="X24" s="1724">
        <v>1687</v>
      </c>
    </row>
    <row r="25" spans="1:25" s="485" customFormat="1" ht="15.75" customHeight="1">
      <c r="A25" s="613" t="s">
        <v>158</v>
      </c>
      <c r="B25" s="474">
        <v>26</v>
      </c>
      <c r="C25" s="1779">
        <v>1756</v>
      </c>
      <c r="D25" s="1779">
        <v>10418</v>
      </c>
      <c r="E25" s="1779">
        <v>154921</v>
      </c>
      <c r="F25" s="1779">
        <v>234</v>
      </c>
      <c r="G25" s="1780">
        <f>F25/$E$25*100</f>
        <v>0.15104472602164976</v>
      </c>
      <c r="H25" s="1779">
        <v>20109</v>
      </c>
      <c r="I25" s="1780">
        <f>H25/$E$25*100</f>
        <v>12.980164083629722</v>
      </c>
      <c r="J25" s="1781">
        <v>134578</v>
      </c>
      <c r="K25" s="1782">
        <f>J25/$E$25*100</f>
        <v>86.868791190348631</v>
      </c>
      <c r="L25" s="1779">
        <v>1892</v>
      </c>
      <c r="M25" s="473">
        <v>767</v>
      </c>
      <c r="N25" s="474">
        <v>293</v>
      </c>
      <c r="O25" s="606" t="s">
        <v>307</v>
      </c>
      <c r="P25" s="2201">
        <v>308109</v>
      </c>
      <c r="Q25" s="1783">
        <v>1052</v>
      </c>
      <c r="R25" s="476">
        <v>2259</v>
      </c>
      <c r="S25" s="1784">
        <v>-5.8</v>
      </c>
      <c r="T25" s="1785">
        <v>893877</v>
      </c>
      <c r="U25" s="1783">
        <v>396</v>
      </c>
      <c r="W25" s="614">
        <v>4935448</v>
      </c>
      <c r="X25" s="1783">
        <v>2606</v>
      </c>
    </row>
    <row r="26" spans="1:25" s="485" customFormat="1" ht="15.75" customHeight="1">
      <c r="A26" s="603" t="s">
        <v>159</v>
      </c>
      <c r="B26" s="612">
        <v>41</v>
      </c>
      <c r="C26" s="1821">
        <v>3097</v>
      </c>
      <c r="D26" s="1723">
        <f>17666-B26-C26-71</f>
        <v>14457</v>
      </c>
      <c r="E26" s="1723">
        <f>F26+H26+J26</f>
        <v>230731</v>
      </c>
      <c r="F26" s="1821">
        <v>346</v>
      </c>
      <c r="G26" s="1822">
        <v>0.14000000000000001</v>
      </c>
      <c r="H26" s="1821">
        <v>32255</v>
      </c>
      <c r="I26" s="1722">
        <v>14</v>
      </c>
      <c r="J26" s="1823">
        <f>205161-7031</f>
        <v>198130</v>
      </c>
      <c r="K26" s="1824">
        <v>85.9</v>
      </c>
      <c r="L26" s="1723">
        <v>234</v>
      </c>
      <c r="M26" s="466">
        <v>342</v>
      </c>
      <c r="N26" s="612">
        <v>657</v>
      </c>
      <c r="O26" s="1825" t="s">
        <v>307</v>
      </c>
      <c r="P26" s="1826">
        <v>492086</v>
      </c>
      <c r="Q26" s="1827">
        <v>748</v>
      </c>
      <c r="R26" s="612">
        <v>3044</v>
      </c>
      <c r="S26" s="1822">
        <f>R26/17666</f>
        <v>0.17230838899581116</v>
      </c>
      <c r="T26" s="1821">
        <v>1252561</v>
      </c>
      <c r="U26" s="1827">
        <v>411</v>
      </c>
      <c r="V26" s="1724"/>
      <c r="W26" s="480">
        <v>8523840</v>
      </c>
      <c r="X26" s="1724">
        <v>2520</v>
      </c>
    </row>
    <row r="27" spans="1:25" s="485" customFormat="1" ht="15.75" customHeight="1">
      <c r="A27" s="613" t="s">
        <v>160</v>
      </c>
      <c r="B27" s="474">
        <v>34</v>
      </c>
      <c r="C27" s="1461">
        <v>1861</v>
      </c>
      <c r="D27" s="1461">
        <v>9782</v>
      </c>
      <c r="E27" s="1461">
        <v>118198</v>
      </c>
      <c r="F27" s="1461">
        <v>527</v>
      </c>
      <c r="G27" s="1462">
        <v>0.4</v>
      </c>
      <c r="H27" s="1461">
        <v>23283</v>
      </c>
      <c r="I27" s="1462">
        <v>19.7</v>
      </c>
      <c r="J27" s="1410">
        <v>94388</v>
      </c>
      <c r="K27" s="1411">
        <v>79.900000000000006</v>
      </c>
      <c r="L27" s="1461">
        <v>356.59</v>
      </c>
      <c r="M27" s="473">
        <v>333</v>
      </c>
      <c r="N27" s="474">
        <v>272</v>
      </c>
      <c r="O27" s="1435" t="s">
        <v>307</v>
      </c>
      <c r="P27" s="1410">
        <v>755258</v>
      </c>
      <c r="Q27" s="1588">
        <v>2777</v>
      </c>
      <c r="R27" s="476">
        <v>2160</v>
      </c>
      <c r="S27" s="1464">
        <v>-14.4</v>
      </c>
      <c r="T27" s="1465">
        <v>502168</v>
      </c>
      <c r="U27" s="1413">
        <v>232</v>
      </c>
      <c r="W27" s="474">
        <v>8911384</v>
      </c>
      <c r="X27" s="1413">
        <v>1981</v>
      </c>
    </row>
    <row r="28" spans="1:25" s="485" customFormat="1" ht="15.75" customHeight="1">
      <c r="A28" s="603" t="s">
        <v>161</v>
      </c>
      <c r="B28" s="612">
        <v>141</v>
      </c>
      <c r="C28" s="1821">
        <v>3408</v>
      </c>
      <c r="D28" s="1723">
        <v>15907</v>
      </c>
      <c r="E28" s="1723">
        <v>221130</v>
      </c>
      <c r="F28" s="1821">
        <v>2076</v>
      </c>
      <c r="G28" s="1822">
        <v>0.9</v>
      </c>
      <c r="H28" s="1821">
        <v>60824</v>
      </c>
      <c r="I28" s="1722">
        <v>27.5</v>
      </c>
      <c r="J28" s="1823">
        <v>158230</v>
      </c>
      <c r="K28" s="1824">
        <v>71.599999999999994</v>
      </c>
      <c r="L28" s="1723">
        <v>10477</v>
      </c>
      <c r="M28" s="466">
        <v>3565</v>
      </c>
      <c r="N28" s="612">
        <v>887</v>
      </c>
      <c r="O28" s="1825" t="s">
        <v>307</v>
      </c>
      <c r="P28" s="1826">
        <v>1520679</v>
      </c>
      <c r="Q28" s="1827">
        <v>1714</v>
      </c>
      <c r="R28" s="612">
        <v>4206</v>
      </c>
      <c r="S28" s="1822">
        <v>-5.9</v>
      </c>
      <c r="T28" s="1821">
        <v>1633272</v>
      </c>
      <c r="U28" s="1827">
        <v>388.3</v>
      </c>
      <c r="V28" s="1724"/>
      <c r="W28" s="480">
        <v>5961009</v>
      </c>
      <c r="X28" s="1724">
        <v>7375</v>
      </c>
    </row>
    <row r="29" spans="1:25" s="485" customFormat="1" ht="15.75" customHeight="1">
      <c r="A29" s="613" t="s">
        <v>221</v>
      </c>
      <c r="B29" s="474">
        <v>88</v>
      </c>
      <c r="C29" s="1461">
        <v>3921</v>
      </c>
      <c r="D29" s="1461">
        <v>21102</v>
      </c>
      <c r="E29" s="1461">
        <v>260961</v>
      </c>
      <c r="F29" s="1461">
        <v>782</v>
      </c>
      <c r="G29" s="1462">
        <v>0.29966163526350681</v>
      </c>
      <c r="H29" s="1461">
        <v>43505</v>
      </c>
      <c r="I29" s="1462">
        <v>16.671073455420544</v>
      </c>
      <c r="J29" s="1410">
        <v>216674</v>
      </c>
      <c r="K29" s="1411">
        <v>83.029264909315941</v>
      </c>
      <c r="L29" s="1461">
        <v>3062</v>
      </c>
      <c r="M29" s="473">
        <v>1384</v>
      </c>
      <c r="N29" s="474">
        <v>888</v>
      </c>
      <c r="O29" s="1435" t="s">
        <v>307</v>
      </c>
      <c r="P29" s="1410">
        <v>510493</v>
      </c>
      <c r="Q29" s="1588">
        <v>575</v>
      </c>
      <c r="R29" s="476">
        <v>5293</v>
      </c>
      <c r="S29" s="1464">
        <v>-3.7986186841148677</v>
      </c>
      <c r="T29" s="1465">
        <v>2444537</v>
      </c>
      <c r="U29" s="1413">
        <v>461.84337804647646</v>
      </c>
      <c r="W29" s="607">
        <v>10570000</v>
      </c>
      <c r="X29" s="1413">
        <v>13759</v>
      </c>
    </row>
    <row r="30" spans="1:25" s="485" customFormat="1" ht="15.75" customHeight="1">
      <c r="A30" s="603" t="s">
        <v>222</v>
      </c>
      <c r="B30" s="480">
        <v>81</v>
      </c>
      <c r="C30" s="1387">
        <v>2813</v>
      </c>
      <c r="D30" s="1387">
        <v>12444</v>
      </c>
      <c r="E30" s="1387">
        <v>149002</v>
      </c>
      <c r="F30" s="1387">
        <v>1284</v>
      </c>
      <c r="G30" s="1386">
        <v>0.86173339955168382</v>
      </c>
      <c r="H30" s="1387">
        <v>31309</v>
      </c>
      <c r="I30" s="1386">
        <v>21.012469631280119</v>
      </c>
      <c r="J30" s="1675">
        <v>116409</v>
      </c>
      <c r="K30" s="1676">
        <v>78.125796969168206</v>
      </c>
      <c r="L30" s="1387">
        <v>6910</v>
      </c>
      <c r="M30" s="466">
        <v>2333</v>
      </c>
      <c r="N30" s="480">
        <v>596</v>
      </c>
      <c r="O30" s="1692" t="s">
        <v>307</v>
      </c>
      <c r="P30" s="1675">
        <v>478784</v>
      </c>
      <c r="Q30" s="1388">
        <v>803.32885906040269</v>
      </c>
      <c r="R30" s="480">
        <v>3374</v>
      </c>
      <c r="S30" s="1386">
        <v>-4.7</v>
      </c>
      <c r="T30" s="1387">
        <v>1132111</v>
      </c>
      <c r="U30" s="1388">
        <v>335.53971547125076</v>
      </c>
      <c r="W30" s="480">
        <v>3907377</v>
      </c>
      <c r="X30" s="1388">
        <v>3718</v>
      </c>
    </row>
    <row r="31" spans="1:25" s="485" customFormat="1" ht="15.75" customHeight="1">
      <c r="A31" s="613" t="s">
        <v>223</v>
      </c>
      <c r="B31" s="615">
        <v>26</v>
      </c>
      <c r="C31" s="471">
        <v>1449</v>
      </c>
      <c r="D31" s="471">
        <v>9138</v>
      </c>
      <c r="E31" s="471">
        <v>104674</v>
      </c>
      <c r="F31" s="471">
        <v>217</v>
      </c>
      <c r="G31" s="472">
        <v>0.2</v>
      </c>
      <c r="H31" s="471">
        <v>16818</v>
      </c>
      <c r="I31" s="472">
        <v>16.100000000000001</v>
      </c>
      <c r="J31" s="471">
        <v>87639</v>
      </c>
      <c r="K31" s="1411">
        <v>83.7</v>
      </c>
      <c r="L31" s="616">
        <v>713</v>
      </c>
      <c r="M31" s="1875">
        <v>995</v>
      </c>
      <c r="N31" s="615">
        <v>358</v>
      </c>
      <c r="O31" s="475" t="s">
        <v>307</v>
      </c>
      <c r="P31" s="1877">
        <v>299710</v>
      </c>
      <c r="Q31" s="2218">
        <v>837</v>
      </c>
      <c r="R31" s="617">
        <v>2288</v>
      </c>
      <c r="S31" s="1876">
        <v>-6.3</v>
      </c>
      <c r="T31" s="1877">
        <v>671869</v>
      </c>
      <c r="U31" s="1878">
        <v>294</v>
      </c>
      <c r="W31" s="474">
        <v>5115733</v>
      </c>
      <c r="X31" s="1413">
        <v>3792</v>
      </c>
    </row>
    <row r="32" spans="1:25" s="485" customFormat="1" ht="15.75" customHeight="1">
      <c r="A32" s="603" t="s">
        <v>165</v>
      </c>
      <c r="B32" s="480">
        <v>117</v>
      </c>
      <c r="C32" s="482">
        <v>2758</v>
      </c>
      <c r="D32" s="482">
        <v>14936</v>
      </c>
      <c r="E32" s="482">
        <f>F32+H32+J32</f>
        <v>184932</v>
      </c>
      <c r="F32" s="482">
        <v>1859</v>
      </c>
      <c r="G32" s="481">
        <f>F32/E32*100</f>
        <v>1.0052343564120867</v>
      </c>
      <c r="H32" s="482">
        <v>36888</v>
      </c>
      <c r="I32" s="481">
        <f>H32/E32*100</f>
        <v>19.946791253001102</v>
      </c>
      <c r="J32" s="1675">
        <v>146185</v>
      </c>
      <c r="K32" s="1676">
        <f>J32/E32*100</f>
        <v>79.047974390586802</v>
      </c>
      <c r="L32" s="482">
        <v>3081</v>
      </c>
      <c r="M32" s="489">
        <v>4214</v>
      </c>
      <c r="N32" s="480">
        <v>575</v>
      </c>
      <c r="O32" s="467" t="s">
        <v>307</v>
      </c>
      <c r="P32" s="1675">
        <v>645664</v>
      </c>
      <c r="Q32" s="1388">
        <v>1122.8939130434783</v>
      </c>
      <c r="R32" s="480">
        <v>3452</v>
      </c>
      <c r="S32" s="481">
        <f>(R32/3807-1)*100</f>
        <v>-9.3249277646440749</v>
      </c>
      <c r="T32" s="482">
        <v>1589111</v>
      </c>
      <c r="U32" s="1388">
        <f>T32/R32</f>
        <v>460.34501738122827</v>
      </c>
      <c r="W32" s="468">
        <v>9243900</v>
      </c>
      <c r="X32" s="1388">
        <v>5922</v>
      </c>
    </row>
    <row r="33" spans="1:24" s="485" customFormat="1" ht="15.75" customHeight="1">
      <c r="A33" s="651" t="s">
        <v>166</v>
      </c>
      <c r="B33" s="615">
        <v>76</v>
      </c>
      <c r="C33" s="471">
        <v>1708</v>
      </c>
      <c r="D33" s="471">
        <v>10668</v>
      </c>
      <c r="E33" s="471">
        <v>121650</v>
      </c>
      <c r="F33" s="471">
        <v>860</v>
      </c>
      <c r="G33" s="472">
        <v>0.70694615700780905</v>
      </c>
      <c r="H33" s="471">
        <v>22935</v>
      </c>
      <c r="I33" s="472">
        <v>18.853267570900123</v>
      </c>
      <c r="J33" s="471">
        <v>97855</v>
      </c>
      <c r="K33" s="1411">
        <v>80.439786272092064</v>
      </c>
      <c r="L33" s="616">
        <v>5941</v>
      </c>
      <c r="M33" s="1875">
        <v>3168</v>
      </c>
      <c r="N33" s="615">
        <v>340</v>
      </c>
      <c r="O33" s="475" t="s">
        <v>203</v>
      </c>
      <c r="P33" s="1848">
        <v>530380</v>
      </c>
      <c r="Q33" s="1875">
        <v>1559</v>
      </c>
      <c r="R33" s="617">
        <v>2699</v>
      </c>
      <c r="S33" s="1876">
        <v>-0.47935103200000001</v>
      </c>
      <c r="T33" s="1877">
        <v>1013713</v>
      </c>
      <c r="U33" s="1878">
        <v>375.58836606150402</v>
      </c>
      <c r="W33" s="476">
        <v>4573328</v>
      </c>
      <c r="X33" s="1972">
        <v>6542</v>
      </c>
    </row>
    <row r="34" spans="1:24" s="485" customFormat="1" ht="15.75" customHeight="1">
      <c r="A34" s="603" t="s">
        <v>167</v>
      </c>
      <c r="B34" s="1999">
        <v>64</v>
      </c>
      <c r="C34" s="2000">
        <v>3043</v>
      </c>
      <c r="D34" s="2000">
        <v>16745</v>
      </c>
      <c r="E34" s="2000">
        <v>192429</v>
      </c>
      <c r="F34" s="2000">
        <v>610</v>
      </c>
      <c r="G34" s="2001">
        <v>0.3</v>
      </c>
      <c r="H34" s="2000">
        <v>28005</v>
      </c>
      <c r="I34" s="2001">
        <v>14.6</v>
      </c>
      <c r="J34" s="2002">
        <v>163814</v>
      </c>
      <c r="K34" s="2003">
        <v>85.1</v>
      </c>
      <c r="L34" s="1941">
        <v>2333</v>
      </c>
      <c r="M34" s="466">
        <v>2121</v>
      </c>
      <c r="N34" s="480">
        <v>666</v>
      </c>
      <c r="O34" s="1942" t="s">
        <v>203</v>
      </c>
      <c r="P34" s="1943">
        <v>280540</v>
      </c>
      <c r="Q34" s="1944">
        <v>421</v>
      </c>
      <c r="R34" s="480">
        <v>4107</v>
      </c>
      <c r="S34" s="1940">
        <v>-6.6</v>
      </c>
      <c r="T34" s="1941">
        <v>1391955</v>
      </c>
      <c r="U34" s="1944">
        <v>339</v>
      </c>
      <c r="W34" s="480">
        <v>6931507</v>
      </c>
      <c r="X34" s="1945">
        <v>3724</v>
      </c>
    </row>
    <row r="35" spans="1:24" s="485" customFormat="1" ht="15.75" customHeight="1">
      <c r="A35" s="613" t="s">
        <v>168</v>
      </c>
      <c r="B35" s="476">
        <v>122</v>
      </c>
      <c r="C35" s="478">
        <v>2841</v>
      </c>
      <c r="D35" s="478">
        <v>11387</v>
      </c>
      <c r="E35" s="478">
        <v>164058</v>
      </c>
      <c r="F35" s="478">
        <v>1450</v>
      </c>
      <c r="G35" s="477">
        <v>0.9</v>
      </c>
      <c r="H35" s="478">
        <v>47964</v>
      </c>
      <c r="I35" s="477">
        <v>29.2</v>
      </c>
      <c r="J35" s="1081">
        <v>114644</v>
      </c>
      <c r="K35" s="1082">
        <v>69.900000000000006</v>
      </c>
      <c r="L35" s="478">
        <v>4163</v>
      </c>
      <c r="M35" s="605">
        <v>2741</v>
      </c>
      <c r="N35" s="476">
        <v>868</v>
      </c>
      <c r="O35" s="475" t="s">
        <v>307</v>
      </c>
      <c r="P35" s="1081">
        <v>1583055</v>
      </c>
      <c r="Q35" s="1083">
        <v>1824</v>
      </c>
      <c r="R35" s="476">
        <v>2907</v>
      </c>
      <c r="S35" s="477">
        <v>-12.4</v>
      </c>
      <c r="T35" s="478">
        <v>1237818</v>
      </c>
      <c r="U35" s="1083">
        <v>426</v>
      </c>
      <c r="W35" s="476">
        <v>4318313</v>
      </c>
      <c r="X35" s="1083">
        <v>2738</v>
      </c>
    </row>
    <row r="36" spans="1:24" s="485" customFormat="1" ht="15.75" customHeight="1" collapsed="1">
      <c r="A36" s="603" t="s">
        <v>169</v>
      </c>
      <c r="B36" s="480">
        <v>49</v>
      </c>
      <c r="C36" s="482">
        <v>2696</v>
      </c>
      <c r="D36" s="482">
        <v>10376</v>
      </c>
      <c r="E36" s="482">
        <v>165945</v>
      </c>
      <c r="F36" s="482">
        <v>663</v>
      </c>
      <c r="G36" s="481">
        <v>0.4</v>
      </c>
      <c r="H36" s="482">
        <v>54059</v>
      </c>
      <c r="I36" s="481">
        <v>32.6</v>
      </c>
      <c r="J36" s="1675">
        <v>111223</v>
      </c>
      <c r="K36" s="1676">
        <v>67</v>
      </c>
      <c r="L36" s="482">
        <v>1865</v>
      </c>
      <c r="M36" s="466">
        <v>1101</v>
      </c>
      <c r="N36" s="480">
        <v>734</v>
      </c>
      <c r="O36" s="2124" t="s">
        <v>203</v>
      </c>
      <c r="P36" s="1675">
        <v>2882752</v>
      </c>
      <c r="Q36" s="1388">
        <v>3927</v>
      </c>
      <c r="R36" s="480">
        <v>2689</v>
      </c>
      <c r="S36" s="481">
        <v>1.1000000000000001</v>
      </c>
      <c r="T36" s="482">
        <v>919034</v>
      </c>
      <c r="U36" s="1388">
        <v>342</v>
      </c>
      <c r="W36" s="480">
        <v>4703233</v>
      </c>
      <c r="X36" s="1388">
        <v>1798</v>
      </c>
    </row>
    <row r="37" spans="1:24" s="485" customFormat="1" ht="15.75" customHeight="1">
      <c r="A37" s="613" t="s">
        <v>170</v>
      </c>
      <c r="B37" s="476">
        <v>23</v>
      </c>
      <c r="C37" s="478">
        <v>3762</v>
      </c>
      <c r="D37" s="478">
        <v>11938</v>
      </c>
      <c r="E37" s="478">
        <v>140911</v>
      </c>
      <c r="F37" s="478">
        <v>227</v>
      </c>
      <c r="G37" s="477">
        <v>0.2</v>
      </c>
      <c r="H37" s="478">
        <v>36611</v>
      </c>
      <c r="I37" s="477">
        <v>26</v>
      </c>
      <c r="J37" s="1412">
        <v>104073</v>
      </c>
      <c r="K37" s="1513">
        <v>73.8</v>
      </c>
      <c r="L37" s="478">
        <v>1444</v>
      </c>
      <c r="M37" s="605">
        <v>917</v>
      </c>
      <c r="N37" s="476">
        <v>894</v>
      </c>
      <c r="O37" s="475" t="s">
        <v>307</v>
      </c>
      <c r="P37" s="1412">
        <v>572023</v>
      </c>
      <c r="Q37" s="1413">
        <v>640</v>
      </c>
      <c r="R37" s="476">
        <v>2646</v>
      </c>
      <c r="S37" s="477">
        <v>-4.8</v>
      </c>
      <c r="T37" s="478">
        <v>823907</v>
      </c>
      <c r="U37" s="1413">
        <v>311</v>
      </c>
      <c r="W37" s="476">
        <v>4419937</v>
      </c>
      <c r="X37" s="1413">
        <v>1337</v>
      </c>
    </row>
    <row r="38" spans="1:24" s="485" customFormat="1" ht="15.75" customHeight="1">
      <c r="A38" s="603" t="s">
        <v>171</v>
      </c>
      <c r="B38" s="480">
        <v>77</v>
      </c>
      <c r="C38" s="482">
        <v>2695</v>
      </c>
      <c r="D38" s="482">
        <v>10194</v>
      </c>
      <c r="E38" s="482">
        <v>255127</v>
      </c>
      <c r="F38" s="482">
        <v>983</v>
      </c>
      <c r="G38" s="481">
        <v>0.4</v>
      </c>
      <c r="H38" s="482">
        <v>124627</v>
      </c>
      <c r="I38" s="481">
        <v>48.8</v>
      </c>
      <c r="J38" s="1675">
        <v>129517</v>
      </c>
      <c r="K38" s="1676">
        <v>50.8</v>
      </c>
      <c r="L38" s="482">
        <v>3339</v>
      </c>
      <c r="M38" s="466">
        <v>1994</v>
      </c>
      <c r="N38" s="480">
        <v>933</v>
      </c>
      <c r="O38" s="608" t="s">
        <v>307</v>
      </c>
      <c r="P38" s="1675">
        <v>16814436.449999999</v>
      </c>
      <c r="Q38" s="1388">
        <v>18021.904019292604</v>
      </c>
      <c r="R38" s="480">
        <v>2269</v>
      </c>
      <c r="S38" s="481">
        <v>-6.6</v>
      </c>
      <c r="T38" s="482">
        <v>2052323</v>
      </c>
      <c r="U38" s="1388">
        <v>905</v>
      </c>
      <c r="W38" s="480">
        <v>9452224</v>
      </c>
      <c r="X38" s="1388">
        <v>2920</v>
      </c>
    </row>
    <row r="39" spans="1:24" s="485" customFormat="1" ht="15.75" customHeight="1">
      <c r="A39" s="613" t="s">
        <v>172</v>
      </c>
      <c r="B39" s="476">
        <v>54</v>
      </c>
      <c r="C39" s="478">
        <v>1593</v>
      </c>
      <c r="D39" s="478">
        <v>9583</v>
      </c>
      <c r="E39" s="478">
        <v>119247</v>
      </c>
      <c r="F39" s="478">
        <v>556</v>
      </c>
      <c r="G39" s="477">
        <v>0.4662591092438384</v>
      </c>
      <c r="H39" s="478">
        <v>20624</v>
      </c>
      <c r="I39" s="477">
        <v>17.295194009073604</v>
      </c>
      <c r="J39" s="1412">
        <v>98067</v>
      </c>
      <c r="K39" s="1513">
        <v>82.238546881682566</v>
      </c>
      <c r="L39" s="478">
        <v>1242</v>
      </c>
      <c r="M39" s="605">
        <v>1226</v>
      </c>
      <c r="N39" s="476">
        <v>281</v>
      </c>
      <c r="O39" s="475" t="s">
        <v>307</v>
      </c>
      <c r="P39" s="1412">
        <v>473166.26</v>
      </c>
      <c r="Q39" s="1413">
        <v>1683.864</v>
      </c>
      <c r="R39" s="476">
        <v>1902</v>
      </c>
      <c r="S39" s="477">
        <v>-1.7</v>
      </c>
      <c r="T39" s="478">
        <v>485989</v>
      </c>
      <c r="U39" s="1413">
        <v>255.51472134595164</v>
      </c>
      <c r="W39" s="618">
        <v>10477202</v>
      </c>
      <c r="X39" s="1413">
        <v>3496</v>
      </c>
    </row>
    <row r="40" spans="1:24" s="485" customFormat="1" ht="15.75" customHeight="1">
      <c r="A40" s="603" t="s">
        <v>173</v>
      </c>
      <c r="B40" s="486">
        <v>12</v>
      </c>
      <c r="C40" s="487">
        <v>2140</v>
      </c>
      <c r="D40" s="487">
        <v>11028</v>
      </c>
      <c r="E40" s="487">
        <v>130490</v>
      </c>
      <c r="F40" s="487">
        <v>80</v>
      </c>
      <c r="G40" s="488">
        <f>F40/130490*100</f>
        <v>6.1307379875852559E-2</v>
      </c>
      <c r="H40" s="487">
        <v>21725</v>
      </c>
      <c r="I40" s="488">
        <f>H40/130490*100</f>
        <v>16.648785347536212</v>
      </c>
      <c r="J40" s="1381">
        <v>108685</v>
      </c>
      <c r="K40" s="1382">
        <f>J40/130490*100</f>
        <v>83.289907272587939</v>
      </c>
      <c r="L40" s="487">
        <v>56</v>
      </c>
      <c r="M40" s="489">
        <v>69</v>
      </c>
      <c r="N40" s="1964">
        <v>584</v>
      </c>
      <c r="O40" s="467" t="s">
        <v>203</v>
      </c>
      <c r="P40" s="1965">
        <v>342604</v>
      </c>
      <c r="Q40" s="1964">
        <v>587</v>
      </c>
      <c r="R40" s="480">
        <v>2048</v>
      </c>
      <c r="S40" s="481">
        <v>-6.5</v>
      </c>
      <c r="T40" s="482">
        <v>1216478</v>
      </c>
      <c r="U40" s="1388">
        <f>T40/R40</f>
        <v>593.9833984375</v>
      </c>
      <c r="W40" s="626" t="s">
        <v>706</v>
      </c>
      <c r="X40" s="1388">
        <v>1289</v>
      </c>
    </row>
    <row r="41" spans="1:24" s="485" customFormat="1" ht="15.75" customHeight="1">
      <c r="A41" s="613" t="s">
        <v>174</v>
      </c>
      <c r="B41" s="476">
        <v>11</v>
      </c>
      <c r="C41" s="478">
        <v>1321</v>
      </c>
      <c r="D41" s="478">
        <v>10577</v>
      </c>
      <c r="E41" s="478">
        <v>159426</v>
      </c>
      <c r="F41" s="478">
        <v>134</v>
      </c>
      <c r="G41" s="477">
        <v>0.1</v>
      </c>
      <c r="H41" s="478">
        <v>16305</v>
      </c>
      <c r="I41" s="477">
        <v>10.199999999999999</v>
      </c>
      <c r="J41" s="1412">
        <v>142987</v>
      </c>
      <c r="K41" s="1513">
        <v>89.7</v>
      </c>
      <c r="L41" s="471">
        <v>36</v>
      </c>
      <c r="M41" s="1588">
        <v>53</v>
      </c>
      <c r="N41" s="1970">
        <v>223</v>
      </c>
      <c r="O41" s="144" t="s">
        <v>203</v>
      </c>
      <c r="P41" s="1971">
        <v>283700</v>
      </c>
      <c r="Q41" s="1972">
        <v>1272</v>
      </c>
      <c r="R41" s="476">
        <v>2487</v>
      </c>
      <c r="S41" s="477">
        <v>1.7</v>
      </c>
      <c r="T41" s="478">
        <v>1815439</v>
      </c>
      <c r="U41" s="1413">
        <v>730</v>
      </c>
      <c r="W41" s="476">
        <v>4061094</v>
      </c>
      <c r="X41" s="1413">
        <v>1737</v>
      </c>
    </row>
    <row r="42" spans="1:24" s="485" customFormat="1" ht="15.75" customHeight="1">
      <c r="A42" s="603" t="s">
        <v>175</v>
      </c>
      <c r="B42" s="480">
        <v>21</v>
      </c>
      <c r="C42" s="482">
        <v>1200</v>
      </c>
      <c r="D42" s="482">
        <v>8198</v>
      </c>
      <c r="E42" s="482">
        <v>111901</v>
      </c>
      <c r="F42" s="482">
        <v>150</v>
      </c>
      <c r="G42" s="481">
        <f>(F42/E42)*100</f>
        <v>0.13404705945433909</v>
      </c>
      <c r="H42" s="482">
        <v>17623</v>
      </c>
      <c r="I42" s="481">
        <f>(H42/E42)*100</f>
        <v>15.748742191758785</v>
      </c>
      <c r="J42" s="1675">
        <v>94128</v>
      </c>
      <c r="K42" s="481">
        <f>(J42/E42)*100</f>
        <v>84.117210748786874</v>
      </c>
      <c r="L42" s="487">
        <v>247</v>
      </c>
      <c r="M42" s="489">
        <v>440</v>
      </c>
      <c r="N42" s="480">
        <v>228</v>
      </c>
      <c r="O42" s="467" t="s">
        <v>203</v>
      </c>
      <c r="P42" s="1675">
        <v>411989</v>
      </c>
      <c r="Q42" s="1388">
        <v>1807</v>
      </c>
      <c r="R42" s="480">
        <v>1674</v>
      </c>
      <c r="S42" s="481">
        <f>((R42-1725)/1725)*100</f>
        <v>-2.9565217391304346</v>
      </c>
      <c r="T42" s="482">
        <v>589427</v>
      </c>
      <c r="U42" s="1388">
        <v>352</v>
      </c>
      <c r="W42" s="620">
        <v>2280400</v>
      </c>
      <c r="X42" s="1388">
        <v>486</v>
      </c>
    </row>
    <row r="43" spans="1:24" s="485" customFormat="1" ht="15.75" customHeight="1">
      <c r="A43" s="613" t="s">
        <v>176</v>
      </c>
      <c r="B43" s="474">
        <v>9</v>
      </c>
      <c r="C43" s="471">
        <v>1344</v>
      </c>
      <c r="D43" s="471">
        <v>8451</v>
      </c>
      <c r="E43" s="471">
        <v>124675</v>
      </c>
      <c r="F43" s="471">
        <v>43</v>
      </c>
      <c r="G43" s="472">
        <v>0.03</v>
      </c>
      <c r="H43" s="471">
        <v>25828</v>
      </c>
      <c r="I43" s="472">
        <v>20.72</v>
      </c>
      <c r="J43" s="1410">
        <v>98804</v>
      </c>
      <c r="K43" s="1411">
        <v>79.25</v>
      </c>
      <c r="L43" s="471">
        <v>213</v>
      </c>
      <c r="M43" s="473">
        <v>364</v>
      </c>
      <c r="N43" s="474">
        <v>324</v>
      </c>
      <c r="O43" s="475" t="s">
        <v>203</v>
      </c>
      <c r="P43" s="2181">
        <v>1012634</v>
      </c>
      <c r="Q43" s="2182">
        <v>3125</v>
      </c>
      <c r="R43" s="476">
        <v>1863</v>
      </c>
      <c r="S43" s="477">
        <v>1.9</v>
      </c>
      <c r="T43" s="478">
        <v>505352</v>
      </c>
      <c r="U43" s="1413">
        <v>271</v>
      </c>
      <c r="W43" s="474" t="s">
        <v>706</v>
      </c>
      <c r="X43" s="1413">
        <v>487</v>
      </c>
    </row>
    <row r="44" spans="1:24" s="485" customFormat="1" ht="15.75" customHeight="1">
      <c r="A44" s="603" t="s">
        <v>224</v>
      </c>
      <c r="B44" s="480">
        <v>16</v>
      </c>
      <c r="C44" s="487">
        <v>3532</v>
      </c>
      <c r="D44" s="487">
        <v>7382</v>
      </c>
      <c r="E44" s="487">
        <v>109238</v>
      </c>
      <c r="F44" s="487">
        <v>88</v>
      </c>
      <c r="G44" s="488">
        <v>8.0558047565865362E-2</v>
      </c>
      <c r="H44" s="487">
        <v>41703</v>
      </c>
      <c r="I44" s="488">
        <v>38.176275654991855</v>
      </c>
      <c r="J44" s="1381">
        <v>67447</v>
      </c>
      <c r="K44" s="1382">
        <v>61.743166297442286</v>
      </c>
      <c r="L44" s="487">
        <v>128</v>
      </c>
      <c r="M44" s="489">
        <v>238</v>
      </c>
      <c r="N44" s="486">
        <v>1273</v>
      </c>
      <c r="O44" s="467" t="s">
        <v>203</v>
      </c>
      <c r="P44" s="1675">
        <v>928632.91</v>
      </c>
      <c r="Q44" s="1388">
        <v>729.48382560879816</v>
      </c>
      <c r="R44" s="480">
        <v>1655</v>
      </c>
      <c r="S44" s="481">
        <v>-10.1032047800109</v>
      </c>
      <c r="T44" s="482">
        <v>621498</v>
      </c>
      <c r="U44" s="1388">
        <v>375.52749244712993</v>
      </c>
      <c r="W44" s="486" t="s">
        <v>731</v>
      </c>
      <c r="X44" s="1388">
        <v>232</v>
      </c>
    </row>
    <row r="45" spans="1:24" s="485" customFormat="1" ht="15.75" customHeight="1">
      <c r="A45" s="613" t="s">
        <v>225</v>
      </c>
      <c r="B45" s="474">
        <v>4</v>
      </c>
      <c r="C45" s="471">
        <v>1167</v>
      </c>
      <c r="D45" s="471">
        <v>5668</v>
      </c>
      <c r="E45" s="471">
        <v>68367</v>
      </c>
      <c r="F45" s="471">
        <v>12</v>
      </c>
      <c r="G45" s="472">
        <v>0</v>
      </c>
      <c r="H45" s="471">
        <v>12867</v>
      </c>
      <c r="I45" s="472">
        <v>18.8</v>
      </c>
      <c r="J45" s="1410">
        <v>55488</v>
      </c>
      <c r="K45" s="1411">
        <v>81.2</v>
      </c>
      <c r="L45" s="471">
        <v>87</v>
      </c>
      <c r="M45" s="473">
        <v>126</v>
      </c>
      <c r="N45" s="476">
        <v>270</v>
      </c>
      <c r="O45" s="475" t="s">
        <v>307</v>
      </c>
      <c r="P45" s="1412">
        <v>193105</v>
      </c>
      <c r="Q45" s="1413">
        <v>715</v>
      </c>
      <c r="R45" s="476">
        <v>1212</v>
      </c>
      <c r="S45" s="477">
        <v>-6.8</v>
      </c>
      <c r="T45" s="478">
        <v>360409</v>
      </c>
      <c r="U45" s="1412">
        <v>297</v>
      </c>
      <c r="V45" s="621"/>
      <c r="W45" s="474" t="s">
        <v>706</v>
      </c>
      <c r="X45" s="1413">
        <v>280</v>
      </c>
    </row>
    <row r="46" spans="1:24" s="485" customFormat="1" ht="15.75" customHeight="1">
      <c r="A46" s="603" t="s">
        <v>179</v>
      </c>
      <c r="B46" s="480">
        <v>14</v>
      </c>
      <c r="C46" s="482">
        <v>7364</v>
      </c>
      <c r="D46" s="482">
        <v>17030</v>
      </c>
      <c r="E46" s="482">
        <v>241693</v>
      </c>
      <c r="F46" s="482">
        <v>80</v>
      </c>
      <c r="G46" s="481">
        <v>0</v>
      </c>
      <c r="H46" s="482">
        <v>74443</v>
      </c>
      <c r="I46" s="481">
        <v>30.8</v>
      </c>
      <c r="J46" s="1675">
        <v>167170</v>
      </c>
      <c r="K46" s="1676">
        <v>69.2</v>
      </c>
      <c r="L46" s="482">
        <v>65</v>
      </c>
      <c r="M46" s="466">
        <v>132</v>
      </c>
      <c r="N46" s="480">
        <v>2499</v>
      </c>
      <c r="O46" s="467" t="s">
        <v>307</v>
      </c>
      <c r="P46" s="1675">
        <v>1276177</v>
      </c>
      <c r="Q46" s="1388">
        <v>510.67507002801119</v>
      </c>
      <c r="R46" s="480">
        <v>4205</v>
      </c>
      <c r="S46" s="481">
        <v>-2</v>
      </c>
      <c r="T46" s="482">
        <v>1871423</v>
      </c>
      <c r="U46" s="1388">
        <v>445</v>
      </c>
      <c r="W46" s="480">
        <v>2003067</v>
      </c>
      <c r="X46" s="1388">
        <v>991</v>
      </c>
    </row>
    <row r="47" spans="1:24" s="485" customFormat="1" ht="15.75" customHeight="1">
      <c r="A47" s="613" t="s">
        <v>180</v>
      </c>
      <c r="B47" s="474">
        <v>77</v>
      </c>
      <c r="C47" s="471">
        <v>3965</v>
      </c>
      <c r="D47" s="471">
        <v>18548</v>
      </c>
      <c r="E47" s="471">
        <v>264586</v>
      </c>
      <c r="F47" s="471">
        <v>699</v>
      </c>
      <c r="G47" s="472">
        <v>0.26</v>
      </c>
      <c r="H47" s="471">
        <v>67661</v>
      </c>
      <c r="I47" s="472">
        <v>25.57</v>
      </c>
      <c r="J47" s="1088">
        <v>196226</v>
      </c>
      <c r="K47" s="1089">
        <v>74.16</v>
      </c>
      <c r="L47" s="471">
        <v>1939</v>
      </c>
      <c r="M47" s="473">
        <v>1650</v>
      </c>
      <c r="N47" s="474">
        <v>1012</v>
      </c>
      <c r="O47" s="475" t="s">
        <v>307</v>
      </c>
      <c r="P47" s="1088">
        <v>2880402.77</v>
      </c>
      <c r="Q47" s="1090">
        <v>2846.2</v>
      </c>
      <c r="R47" s="476">
        <v>4701</v>
      </c>
      <c r="S47" s="477">
        <v>-6.8</v>
      </c>
      <c r="T47" s="478">
        <v>1651935</v>
      </c>
      <c r="U47" s="1083">
        <v>351</v>
      </c>
      <c r="W47" s="474">
        <v>8683485</v>
      </c>
      <c r="X47" s="1083">
        <v>5936</v>
      </c>
    </row>
    <row r="48" spans="1:24" s="485" customFormat="1" ht="15.75" customHeight="1">
      <c r="A48" s="603" t="s">
        <v>181</v>
      </c>
      <c r="B48" s="486">
        <v>11</v>
      </c>
      <c r="C48" s="487">
        <v>3135</v>
      </c>
      <c r="D48" s="487">
        <v>13782</v>
      </c>
      <c r="E48" s="487">
        <v>202950</v>
      </c>
      <c r="F48" s="487">
        <v>185</v>
      </c>
      <c r="G48" s="488">
        <v>0.1</v>
      </c>
      <c r="H48" s="487">
        <v>53062</v>
      </c>
      <c r="I48" s="488">
        <v>26.1</v>
      </c>
      <c r="J48" s="1084">
        <v>149703</v>
      </c>
      <c r="K48" s="1085">
        <v>73.8</v>
      </c>
      <c r="L48" s="487">
        <v>52</v>
      </c>
      <c r="M48" s="489">
        <v>118</v>
      </c>
      <c r="N48" s="480">
        <v>796</v>
      </c>
      <c r="O48" s="1093" t="s">
        <v>307</v>
      </c>
      <c r="P48" s="1094">
        <v>1536640</v>
      </c>
      <c r="Q48" s="1095">
        <v>1930</v>
      </c>
      <c r="R48" s="480">
        <v>2794</v>
      </c>
      <c r="S48" s="481">
        <v>-9.3000000000000007</v>
      </c>
      <c r="T48" s="482">
        <v>1072123</v>
      </c>
      <c r="U48" s="1087">
        <v>384</v>
      </c>
      <c r="W48" s="480">
        <v>2726629</v>
      </c>
      <c r="X48" s="1087">
        <v>1885</v>
      </c>
    </row>
    <row r="49" spans="1:86" s="485" customFormat="1" ht="15.75" customHeight="1">
      <c r="A49" s="613" t="s">
        <v>226</v>
      </c>
      <c r="B49" s="474">
        <v>10</v>
      </c>
      <c r="C49" s="471">
        <v>996</v>
      </c>
      <c r="D49" s="471">
        <v>7675</v>
      </c>
      <c r="E49" s="471">
        <v>105219</v>
      </c>
      <c r="F49" s="471">
        <v>61</v>
      </c>
      <c r="G49" s="472">
        <f>F49/E49*100</f>
        <v>5.7974320227335362E-2</v>
      </c>
      <c r="H49" s="471">
        <v>25550</v>
      </c>
      <c r="I49" s="472">
        <f>H49/E49*100</f>
        <v>24.282686587023257</v>
      </c>
      <c r="J49" s="1410">
        <v>79608</v>
      </c>
      <c r="K49" s="1411">
        <f>J49/E49*100</f>
        <v>75.659339092749406</v>
      </c>
      <c r="L49" s="471">
        <v>356</v>
      </c>
      <c r="M49" s="473">
        <v>438</v>
      </c>
      <c r="N49" s="474">
        <v>315</v>
      </c>
      <c r="O49" s="475" t="s">
        <v>307</v>
      </c>
      <c r="P49" s="1410">
        <v>1433928</v>
      </c>
      <c r="Q49" s="1588">
        <v>4552</v>
      </c>
      <c r="R49" s="476">
        <v>1668</v>
      </c>
      <c r="S49" s="477">
        <f>(1668-1788)/1788*100</f>
        <v>-6.7114093959731544</v>
      </c>
      <c r="T49" s="478">
        <v>546343</v>
      </c>
      <c r="U49" s="1413">
        <f>T49/R49</f>
        <v>327.54376498800957</v>
      </c>
      <c r="W49" s="474">
        <v>5042675</v>
      </c>
      <c r="X49" s="1413">
        <v>1599</v>
      </c>
    </row>
    <row r="50" spans="1:86" s="485" customFormat="1" ht="15.75" customHeight="1">
      <c r="A50" s="603" t="s">
        <v>183</v>
      </c>
      <c r="B50" s="480">
        <v>21</v>
      </c>
      <c r="C50" s="482">
        <v>1237</v>
      </c>
      <c r="D50" s="482">
        <v>12544</v>
      </c>
      <c r="E50" s="482">
        <f>F50+H50+J50</f>
        <v>153089</v>
      </c>
      <c r="F50" s="482">
        <v>184</v>
      </c>
      <c r="G50" s="481">
        <f>F50/E50*100</f>
        <v>0.12019152257836944</v>
      </c>
      <c r="H50" s="482">
        <v>18701</v>
      </c>
      <c r="I50" s="481">
        <f>H50/E50*100</f>
        <v>12.215769911620038</v>
      </c>
      <c r="J50" s="1675">
        <v>134204</v>
      </c>
      <c r="K50" s="1676">
        <f>J50/E50*100</f>
        <v>87.66403856580159</v>
      </c>
      <c r="L50" s="487">
        <v>85.97</v>
      </c>
      <c r="M50" s="489">
        <v>149</v>
      </c>
      <c r="N50" s="480">
        <v>216</v>
      </c>
      <c r="O50" s="467" t="s">
        <v>307</v>
      </c>
      <c r="P50" s="1675">
        <v>294594</v>
      </c>
      <c r="Q50" s="1388">
        <v>1363.8611111111111</v>
      </c>
      <c r="R50" s="480">
        <v>2572</v>
      </c>
      <c r="S50" s="481">
        <v>2.5</v>
      </c>
      <c r="T50" s="482">
        <v>1089626</v>
      </c>
      <c r="U50" s="1388">
        <f>T50/R50</f>
        <v>423.64930015552102</v>
      </c>
      <c r="W50" s="480">
        <v>11613238</v>
      </c>
      <c r="X50" s="1388">
        <v>990</v>
      </c>
    </row>
    <row r="51" spans="1:86" s="485" customFormat="1" ht="15.75" customHeight="1">
      <c r="A51" s="613" t="s">
        <v>184</v>
      </c>
      <c r="B51" s="476">
        <v>32</v>
      </c>
      <c r="C51" s="478">
        <v>1283</v>
      </c>
      <c r="D51" s="478">
        <v>11042</v>
      </c>
      <c r="E51" s="478">
        <v>141715</v>
      </c>
      <c r="F51" s="478">
        <v>282</v>
      </c>
      <c r="G51" s="477">
        <v>0.2</v>
      </c>
      <c r="H51" s="478">
        <v>13202</v>
      </c>
      <c r="I51" s="477">
        <v>9.3000000000000007</v>
      </c>
      <c r="J51" s="1412">
        <v>128231</v>
      </c>
      <c r="K51" s="1513">
        <v>90.5</v>
      </c>
      <c r="L51" s="478">
        <v>1689</v>
      </c>
      <c r="M51" s="605">
        <v>1452</v>
      </c>
      <c r="N51" s="476">
        <v>242</v>
      </c>
      <c r="O51" s="606" t="s">
        <v>307</v>
      </c>
      <c r="P51" s="1412">
        <v>231491.03</v>
      </c>
      <c r="Q51" s="1413">
        <v>956.57449999999994</v>
      </c>
      <c r="R51" s="476">
        <v>2611</v>
      </c>
      <c r="S51" s="477">
        <v>15.8</v>
      </c>
      <c r="T51" s="478">
        <v>629130</v>
      </c>
      <c r="U51" s="1413">
        <v>241</v>
      </c>
      <c r="W51" s="476">
        <v>12199000</v>
      </c>
      <c r="X51" s="1413">
        <v>5316</v>
      </c>
    </row>
    <row r="52" spans="1:86" s="485" customFormat="1" ht="15.75" customHeight="1">
      <c r="A52" s="603" t="s">
        <v>185</v>
      </c>
      <c r="B52" s="480">
        <v>25</v>
      </c>
      <c r="C52" s="482">
        <v>2465</v>
      </c>
      <c r="D52" s="482">
        <v>13941</v>
      </c>
      <c r="E52" s="482">
        <f>F52+H52+J52</f>
        <v>177330</v>
      </c>
      <c r="F52" s="482">
        <v>181</v>
      </c>
      <c r="G52" s="481">
        <v>0.10206958777420629</v>
      </c>
      <c r="H52" s="482">
        <v>36648</v>
      </c>
      <c r="I52" s="481">
        <v>20.666553882591778</v>
      </c>
      <c r="J52" s="1675">
        <v>140501</v>
      </c>
      <c r="K52" s="1676">
        <v>79.231376529634019</v>
      </c>
      <c r="L52" s="482">
        <v>1452</v>
      </c>
      <c r="M52" s="466">
        <v>1836</v>
      </c>
      <c r="N52" s="480">
        <v>633</v>
      </c>
      <c r="O52" s="467" t="s">
        <v>203</v>
      </c>
      <c r="P52" s="1675">
        <v>1485192</v>
      </c>
      <c r="Q52" s="1388">
        <f>P52/N52</f>
        <v>2346.2748815165878</v>
      </c>
      <c r="R52" s="480">
        <v>3305</v>
      </c>
      <c r="S52" s="481">
        <v>-6.161272004542873</v>
      </c>
      <c r="T52" s="482">
        <v>1120865</v>
      </c>
      <c r="U52" s="1388">
        <f>T52/R52</f>
        <v>339.14220877458399</v>
      </c>
      <c r="W52" s="480">
        <v>6279065</v>
      </c>
      <c r="X52" s="1388">
        <v>3543</v>
      </c>
    </row>
    <row r="53" spans="1:86" s="485" customFormat="1" ht="15.75" customHeight="1">
      <c r="A53" s="613" t="s">
        <v>227</v>
      </c>
      <c r="B53" s="476">
        <v>105</v>
      </c>
      <c r="C53" s="478">
        <v>1234</v>
      </c>
      <c r="D53" s="478">
        <v>7435</v>
      </c>
      <c r="E53" s="478">
        <v>80535</v>
      </c>
      <c r="F53" s="478">
        <v>864</v>
      </c>
      <c r="G53" s="477">
        <v>1</v>
      </c>
      <c r="H53" s="478">
        <v>17317</v>
      </c>
      <c r="I53" s="477">
        <v>19.100000000000001</v>
      </c>
      <c r="J53" s="1412">
        <v>72330</v>
      </c>
      <c r="K53" s="1513">
        <v>79.900000000000006</v>
      </c>
      <c r="L53" s="478">
        <v>4273</v>
      </c>
      <c r="M53" s="605">
        <v>3423</v>
      </c>
      <c r="N53" s="476">
        <v>276</v>
      </c>
      <c r="O53" s="606" t="s">
        <v>203</v>
      </c>
      <c r="P53" s="1412">
        <v>325258</v>
      </c>
      <c r="Q53" s="1413">
        <v>1178</v>
      </c>
      <c r="R53" s="476">
        <v>1743</v>
      </c>
      <c r="S53" s="477">
        <v>-6.8</v>
      </c>
      <c r="T53" s="478">
        <v>452652</v>
      </c>
      <c r="U53" s="1413">
        <v>260</v>
      </c>
      <c r="W53" s="1970">
        <v>7950225</v>
      </c>
      <c r="X53" s="1972">
        <v>2848</v>
      </c>
    </row>
    <row r="54" spans="1:86" s="485" customFormat="1" ht="15.75" customHeight="1">
      <c r="A54" s="603" t="s">
        <v>228</v>
      </c>
      <c r="B54" s="486">
        <v>69</v>
      </c>
      <c r="C54" s="487">
        <v>1304</v>
      </c>
      <c r="D54" s="487">
        <v>9128</v>
      </c>
      <c r="E54" s="487">
        <v>102063</v>
      </c>
      <c r="F54" s="487">
        <v>815</v>
      </c>
      <c r="G54" s="488">
        <v>0.8</v>
      </c>
      <c r="H54" s="487">
        <v>15703</v>
      </c>
      <c r="I54" s="488">
        <v>15.4</v>
      </c>
      <c r="J54" s="1084">
        <v>85545</v>
      </c>
      <c r="K54" s="1085">
        <v>83.8</v>
      </c>
      <c r="L54" s="487">
        <v>2658</v>
      </c>
      <c r="M54" s="489">
        <v>1694</v>
      </c>
      <c r="N54" s="486">
        <v>275</v>
      </c>
      <c r="O54" s="608" t="s">
        <v>307</v>
      </c>
      <c r="P54" s="1084">
        <v>162372</v>
      </c>
      <c r="Q54" s="1086">
        <v>590</v>
      </c>
      <c r="R54" s="480">
        <v>1937</v>
      </c>
      <c r="S54" s="481">
        <v>-10.7</v>
      </c>
      <c r="T54" s="482">
        <v>648010</v>
      </c>
      <c r="U54" s="1087">
        <v>334</v>
      </c>
      <c r="W54" s="486">
        <v>8569856</v>
      </c>
      <c r="X54" s="1087">
        <v>4666</v>
      </c>
    </row>
    <row r="55" spans="1:86" s="485" customFormat="1" ht="15.75" customHeight="1">
      <c r="A55" s="613" t="s">
        <v>188</v>
      </c>
      <c r="B55" s="474">
        <v>45</v>
      </c>
      <c r="C55" s="471">
        <v>3536</v>
      </c>
      <c r="D55" s="1096">
        <v>13903</v>
      </c>
      <c r="E55" s="1096">
        <v>205199</v>
      </c>
      <c r="F55" s="471">
        <v>408</v>
      </c>
      <c r="G55" s="472">
        <v>0.18704999999999999</v>
      </c>
      <c r="H55" s="471">
        <v>59122</v>
      </c>
      <c r="I55" s="472">
        <v>28.81203124771563</v>
      </c>
      <c r="J55" s="1088">
        <v>145669</v>
      </c>
      <c r="K55" s="1089">
        <v>70.9891373739638</v>
      </c>
      <c r="L55" s="471">
        <v>2312</v>
      </c>
      <c r="M55" s="473">
        <v>2327</v>
      </c>
      <c r="N55" s="474">
        <v>911</v>
      </c>
      <c r="O55" s="475" t="s">
        <v>307</v>
      </c>
      <c r="P55" s="1088">
        <v>5832472</v>
      </c>
      <c r="Q55" s="1090">
        <v>6402</v>
      </c>
      <c r="R55" s="476">
        <v>3597</v>
      </c>
      <c r="S55" s="477">
        <v>-5.5</v>
      </c>
      <c r="T55" s="478">
        <v>1020655</v>
      </c>
      <c r="U55" s="1083">
        <v>283.75170000000003</v>
      </c>
      <c r="W55" s="474">
        <v>4616000</v>
      </c>
      <c r="X55" s="1083">
        <v>5677</v>
      </c>
    </row>
    <row r="56" spans="1:86" s="485" customFormat="1" ht="15.75" customHeight="1">
      <c r="A56" s="603" t="s">
        <v>229</v>
      </c>
      <c r="B56" s="486">
        <v>51</v>
      </c>
      <c r="C56" s="487">
        <v>1613</v>
      </c>
      <c r="D56" s="487">
        <v>7038</v>
      </c>
      <c r="E56" s="487">
        <v>85730</v>
      </c>
      <c r="F56" s="487">
        <v>513</v>
      </c>
      <c r="G56" s="488">
        <v>0.6</v>
      </c>
      <c r="H56" s="487">
        <v>26221</v>
      </c>
      <c r="I56" s="488">
        <v>30.6</v>
      </c>
      <c r="J56" s="1084">
        <v>58996</v>
      </c>
      <c r="K56" s="1085">
        <v>68.8</v>
      </c>
      <c r="L56" s="487">
        <v>580</v>
      </c>
      <c r="M56" s="489">
        <v>989</v>
      </c>
      <c r="N56" s="486">
        <v>512</v>
      </c>
      <c r="O56" s="608" t="s">
        <v>307</v>
      </c>
      <c r="P56" s="1084">
        <v>982531</v>
      </c>
      <c r="Q56" s="1086">
        <v>1919</v>
      </c>
      <c r="R56" s="480">
        <v>1967</v>
      </c>
      <c r="S56" s="481">
        <v>-11.9</v>
      </c>
      <c r="T56" s="482">
        <v>343243</v>
      </c>
      <c r="U56" s="1087">
        <v>175</v>
      </c>
      <c r="W56" s="486">
        <v>2568000</v>
      </c>
      <c r="X56" s="1087">
        <v>1773</v>
      </c>
    </row>
    <row r="57" spans="1:86" s="485" customFormat="1" ht="15.75" customHeight="1">
      <c r="A57" s="613" t="s">
        <v>190</v>
      </c>
      <c r="B57" s="474">
        <v>51</v>
      </c>
      <c r="C57" s="471">
        <v>4151</v>
      </c>
      <c r="D57" s="471">
        <v>16151</v>
      </c>
      <c r="E57" s="471">
        <v>213285</v>
      </c>
      <c r="F57" s="471">
        <v>616</v>
      </c>
      <c r="G57" s="472">
        <v>0.28881543474693483</v>
      </c>
      <c r="H57" s="471">
        <v>59423</v>
      </c>
      <c r="I57" s="472">
        <v>27.860843472349206</v>
      </c>
      <c r="J57" s="1088">
        <v>153246</v>
      </c>
      <c r="K57" s="1089">
        <v>71.850341092903861</v>
      </c>
      <c r="L57" s="471">
        <v>991</v>
      </c>
      <c r="M57" s="473">
        <v>1382</v>
      </c>
      <c r="N57" s="474">
        <v>1393</v>
      </c>
      <c r="O57" s="475" t="s">
        <v>307</v>
      </c>
      <c r="P57" s="1088">
        <v>2176089.69</v>
      </c>
      <c r="Q57" s="1090">
        <v>1562.1605814788227</v>
      </c>
      <c r="R57" s="476">
        <v>4180</v>
      </c>
      <c r="S57" s="477">
        <v>-23.274596182085169</v>
      </c>
      <c r="T57" s="478">
        <v>1481544</v>
      </c>
      <c r="U57" s="1083">
        <v>354.43636363636364</v>
      </c>
      <c r="W57" s="474">
        <v>4506000</v>
      </c>
      <c r="X57" s="1083">
        <v>4150</v>
      </c>
    </row>
    <row r="58" spans="1:86" s="485" customFormat="1" ht="15.75" customHeight="1">
      <c r="A58" s="603" t="s">
        <v>191</v>
      </c>
      <c r="B58" s="973">
        <v>93</v>
      </c>
      <c r="C58" s="1097">
        <v>1633</v>
      </c>
      <c r="D58" s="1097">
        <v>9441</v>
      </c>
      <c r="E58" s="1097">
        <v>106896</v>
      </c>
      <c r="F58" s="1097">
        <v>1198</v>
      </c>
      <c r="G58" s="1098">
        <v>1.1200000000000001</v>
      </c>
      <c r="H58" s="1097">
        <v>23036</v>
      </c>
      <c r="I58" s="1098">
        <v>21.6</v>
      </c>
      <c r="J58" s="1099">
        <v>82662</v>
      </c>
      <c r="K58" s="1100">
        <v>77.328999999999994</v>
      </c>
      <c r="L58" s="493">
        <v>4401</v>
      </c>
      <c r="M58" s="622">
        <v>2645</v>
      </c>
      <c r="N58" s="427">
        <v>427</v>
      </c>
      <c r="O58" s="1101" t="s">
        <v>307</v>
      </c>
      <c r="P58" s="2194">
        <v>698166</v>
      </c>
      <c r="Q58" s="2195">
        <v>1635</v>
      </c>
      <c r="R58" s="427">
        <v>3005</v>
      </c>
      <c r="S58" s="494">
        <v>11.3</v>
      </c>
      <c r="T58" s="493">
        <v>547293</v>
      </c>
      <c r="U58" s="1042">
        <v>182</v>
      </c>
      <c r="W58" s="623">
        <v>5717687</v>
      </c>
      <c r="X58" s="1042">
        <v>3306</v>
      </c>
    </row>
    <row r="59" spans="1:86" s="485" customFormat="1" ht="15.75" customHeight="1">
      <c r="A59" s="613" t="s">
        <v>192</v>
      </c>
      <c r="B59" s="474">
        <v>111</v>
      </c>
      <c r="C59" s="471">
        <v>3107</v>
      </c>
      <c r="D59" s="471">
        <v>18545</v>
      </c>
      <c r="E59" s="471">
        <v>218022</v>
      </c>
      <c r="F59" s="471">
        <v>819</v>
      </c>
      <c r="G59" s="472">
        <v>0.4</v>
      </c>
      <c r="H59" s="471">
        <v>34602</v>
      </c>
      <c r="I59" s="472">
        <v>15.9</v>
      </c>
      <c r="J59" s="1088">
        <v>182601</v>
      </c>
      <c r="K59" s="1089">
        <v>83.7</v>
      </c>
      <c r="L59" s="471">
        <v>3364</v>
      </c>
      <c r="M59" s="473">
        <v>3700</v>
      </c>
      <c r="N59" s="474">
        <v>803</v>
      </c>
      <c r="O59" s="475" t="s">
        <v>307</v>
      </c>
      <c r="P59" s="1088">
        <v>458623</v>
      </c>
      <c r="Q59" s="1090">
        <v>571</v>
      </c>
      <c r="R59" s="476">
        <v>4632</v>
      </c>
      <c r="S59" s="477">
        <v>-4.7</v>
      </c>
      <c r="T59" s="478">
        <v>2168308</v>
      </c>
      <c r="U59" s="1083">
        <v>468</v>
      </c>
      <c r="W59" s="474">
        <v>5637976</v>
      </c>
      <c r="X59" s="1083">
        <v>7154</v>
      </c>
    </row>
    <row r="60" spans="1:86" s="485" customFormat="1" ht="15.75" customHeight="1">
      <c r="A60" s="603" t="s">
        <v>193</v>
      </c>
      <c r="B60" s="480">
        <v>62</v>
      </c>
      <c r="C60" s="482">
        <v>2672</v>
      </c>
      <c r="D60" s="482">
        <v>16763</v>
      </c>
      <c r="E60" s="482">
        <v>211343</v>
      </c>
      <c r="F60" s="482">
        <v>536</v>
      </c>
      <c r="G60" s="481">
        <v>0.2</v>
      </c>
      <c r="H60" s="482">
        <v>29713</v>
      </c>
      <c r="I60" s="481">
        <v>14.1</v>
      </c>
      <c r="J60" s="1091">
        <v>181094</v>
      </c>
      <c r="K60" s="1092">
        <v>85.7</v>
      </c>
      <c r="L60" s="482">
        <v>2764</v>
      </c>
      <c r="M60" s="466">
        <v>2845</v>
      </c>
      <c r="N60" s="480">
        <v>481</v>
      </c>
      <c r="O60" s="467" t="s">
        <v>307</v>
      </c>
      <c r="P60" s="1091">
        <v>527186</v>
      </c>
      <c r="Q60" s="1087">
        <v>1096.0207900207899</v>
      </c>
      <c r="R60" s="480">
        <v>4805</v>
      </c>
      <c r="S60" s="481">
        <v>-12.9</v>
      </c>
      <c r="T60" s="482">
        <v>1791715</v>
      </c>
      <c r="U60" s="1087">
        <v>395</v>
      </c>
      <c r="W60" s="468">
        <v>5555500</v>
      </c>
      <c r="X60" s="1087">
        <v>8960</v>
      </c>
      <c r="CH60" s="485" t="s">
        <v>741</v>
      </c>
    </row>
    <row r="61" spans="1:86" s="485" customFormat="1" ht="15.75" customHeight="1">
      <c r="A61" s="613" t="s">
        <v>194</v>
      </c>
      <c r="B61" s="476">
        <v>55</v>
      </c>
      <c r="C61" s="478">
        <v>1932</v>
      </c>
      <c r="D61" s="478">
        <v>13674</v>
      </c>
      <c r="E61" s="478">
        <v>145501</v>
      </c>
      <c r="F61" s="478">
        <v>549</v>
      </c>
      <c r="G61" s="477">
        <v>0.37731699438491834</v>
      </c>
      <c r="H61" s="478">
        <v>19681</v>
      </c>
      <c r="I61" s="477">
        <v>13.526367516374457</v>
      </c>
      <c r="J61" s="1081">
        <v>125271</v>
      </c>
      <c r="K61" s="1082">
        <v>86.096315489240624</v>
      </c>
      <c r="L61" s="478">
        <v>1572</v>
      </c>
      <c r="M61" s="605">
        <v>1332</v>
      </c>
      <c r="N61" s="476">
        <v>369</v>
      </c>
      <c r="O61" s="606" t="s">
        <v>307</v>
      </c>
      <c r="P61" s="1081">
        <v>217259</v>
      </c>
      <c r="Q61" s="1083">
        <v>588.7777777</v>
      </c>
      <c r="R61" s="476">
        <v>3450</v>
      </c>
      <c r="S61" s="477">
        <v>-3.6</v>
      </c>
      <c r="T61" s="478">
        <v>808983</v>
      </c>
      <c r="U61" s="1083">
        <v>234.487826086957</v>
      </c>
      <c r="W61" s="476">
        <v>3541000</v>
      </c>
      <c r="X61" s="1083">
        <v>5987</v>
      </c>
    </row>
    <row r="62" spans="1:86" s="485" customFormat="1" ht="15.75" customHeight="1">
      <c r="A62" s="603" t="s">
        <v>195</v>
      </c>
      <c r="B62" s="486">
        <v>132</v>
      </c>
      <c r="C62" s="487">
        <v>1903</v>
      </c>
      <c r="D62" s="487">
        <v>11116</v>
      </c>
      <c r="E62" s="487">
        <v>135981</v>
      </c>
      <c r="F62" s="487">
        <v>1656</v>
      </c>
      <c r="G62" s="488">
        <v>1.3</v>
      </c>
      <c r="H62" s="487">
        <v>21464</v>
      </c>
      <c r="I62" s="488">
        <v>15.8</v>
      </c>
      <c r="J62" s="1084">
        <v>112861</v>
      </c>
      <c r="K62" s="1085">
        <v>83</v>
      </c>
      <c r="L62" s="487">
        <v>7290</v>
      </c>
      <c r="M62" s="489">
        <v>2834</v>
      </c>
      <c r="N62" s="486">
        <v>386</v>
      </c>
      <c r="O62" s="608" t="s">
        <v>307</v>
      </c>
      <c r="P62" s="1084">
        <v>384580</v>
      </c>
      <c r="Q62" s="1086">
        <v>996</v>
      </c>
      <c r="R62" s="480">
        <v>2826</v>
      </c>
      <c r="S62" s="481">
        <v>-6.7</v>
      </c>
      <c r="T62" s="482">
        <v>760431</v>
      </c>
      <c r="U62" s="1087">
        <v>269</v>
      </c>
      <c r="W62" s="486">
        <v>5012513</v>
      </c>
      <c r="X62" s="1087">
        <v>2532</v>
      </c>
    </row>
    <row r="63" spans="1:86" s="485" customFormat="1" ht="15.75" customHeight="1">
      <c r="A63" s="613" t="s">
        <v>196</v>
      </c>
      <c r="B63" s="451">
        <v>61</v>
      </c>
      <c r="C63" s="450">
        <v>2144</v>
      </c>
      <c r="D63" s="450">
        <v>15488</v>
      </c>
      <c r="E63" s="450">
        <v>180782</v>
      </c>
      <c r="F63" s="624">
        <v>848</v>
      </c>
      <c r="G63" s="1103">
        <v>0.46</v>
      </c>
      <c r="H63" s="450">
        <v>26142</v>
      </c>
      <c r="I63" s="1103">
        <v>14.360000000000001</v>
      </c>
      <c r="J63" s="450">
        <v>153792</v>
      </c>
      <c r="K63" s="625">
        <v>85.07</v>
      </c>
      <c r="L63" s="450">
        <v>688</v>
      </c>
      <c r="M63" s="1104">
        <v>986</v>
      </c>
      <c r="N63" s="449">
        <v>360</v>
      </c>
      <c r="O63" s="606" t="s">
        <v>307</v>
      </c>
      <c r="P63" s="1081">
        <v>279398</v>
      </c>
      <c r="Q63" s="1083">
        <v>776</v>
      </c>
      <c r="R63" s="451">
        <v>4478</v>
      </c>
      <c r="S63" s="1105">
        <v>-14.15</v>
      </c>
      <c r="T63" s="450">
        <v>1015958</v>
      </c>
      <c r="U63" s="519">
        <v>226.8776239392586</v>
      </c>
      <c r="V63" s="570"/>
      <c r="W63" s="451">
        <v>5319400</v>
      </c>
      <c r="X63" s="1104">
        <v>7723</v>
      </c>
    </row>
    <row r="64" spans="1:86" s="485" customFormat="1" ht="15.75" customHeight="1">
      <c r="A64" s="603" t="s">
        <v>230</v>
      </c>
      <c r="B64" s="619">
        <v>78</v>
      </c>
      <c r="C64" s="487">
        <v>1502</v>
      </c>
      <c r="D64" s="487">
        <v>8417</v>
      </c>
      <c r="E64" s="482">
        <v>93968</v>
      </c>
      <c r="F64" s="482">
        <v>1098</v>
      </c>
      <c r="G64" s="481">
        <v>1.2</v>
      </c>
      <c r="H64" s="487">
        <v>16646</v>
      </c>
      <c r="I64" s="488">
        <v>17.7</v>
      </c>
      <c r="J64" s="487">
        <v>76224</v>
      </c>
      <c r="K64" s="1085">
        <v>81.099999999999994</v>
      </c>
      <c r="L64" s="487">
        <v>2592</v>
      </c>
      <c r="M64" s="1086">
        <v>1859</v>
      </c>
      <c r="N64" s="486">
        <v>229</v>
      </c>
      <c r="O64" s="467" t="s">
        <v>307</v>
      </c>
      <c r="P64" s="1084">
        <v>191600</v>
      </c>
      <c r="Q64" s="1086">
        <v>641</v>
      </c>
      <c r="R64" s="480">
        <v>2234</v>
      </c>
      <c r="S64" s="481">
        <v>-10.7</v>
      </c>
      <c r="T64" s="482">
        <v>479006</v>
      </c>
      <c r="U64" s="1087">
        <v>214</v>
      </c>
      <c r="W64" s="626">
        <v>4935725</v>
      </c>
      <c r="X64" s="1087">
        <v>5094</v>
      </c>
    </row>
    <row r="65" spans="1:24" s="485" customFormat="1" ht="15.75" customHeight="1">
      <c r="A65" s="613" t="s">
        <v>198</v>
      </c>
      <c r="B65" s="627">
        <v>85</v>
      </c>
      <c r="C65" s="470">
        <v>2808</v>
      </c>
      <c r="D65" s="470">
        <v>16630</v>
      </c>
      <c r="E65" s="470">
        <v>223616</v>
      </c>
      <c r="F65" s="628">
        <v>1104</v>
      </c>
      <c r="G65" s="1106">
        <v>0.49</v>
      </c>
      <c r="H65" s="470">
        <v>42984</v>
      </c>
      <c r="I65" s="1106">
        <v>19.2</v>
      </c>
      <c r="J65" s="470">
        <v>179528</v>
      </c>
      <c r="K65" s="629">
        <v>80.3</v>
      </c>
      <c r="L65" s="470">
        <v>1740</v>
      </c>
      <c r="M65" s="1107">
        <v>1650</v>
      </c>
      <c r="N65" s="469">
        <v>450</v>
      </c>
      <c r="O65" s="475" t="s">
        <v>307</v>
      </c>
      <c r="P65" s="1088">
        <v>3856894</v>
      </c>
      <c r="Q65" s="1090">
        <v>8570.7999999999993</v>
      </c>
      <c r="R65" s="451">
        <v>4006</v>
      </c>
      <c r="S65" s="477">
        <v>-4.5999999999999996</v>
      </c>
      <c r="T65" s="450">
        <v>1413291</v>
      </c>
      <c r="U65" s="519">
        <v>352.7</v>
      </c>
      <c r="V65" s="570"/>
      <c r="W65" s="627">
        <v>4049298</v>
      </c>
      <c r="X65" s="1104">
        <v>5968</v>
      </c>
    </row>
    <row r="66" spans="1:24" s="485" customFormat="1" ht="15.75" customHeight="1">
      <c r="A66" s="603" t="s">
        <v>199</v>
      </c>
      <c r="B66" s="491">
        <v>173</v>
      </c>
      <c r="C66" s="492">
        <v>2158</v>
      </c>
      <c r="D66" s="492">
        <v>15263</v>
      </c>
      <c r="E66" s="493">
        <v>177165</v>
      </c>
      <c r="F66" s="493">
        <v>1926</v>
      </c>
      <c r="G66" s="494">
        <v>1.1000000000000001</v>
      </c>
      <c r="H66" s="492">
        <v>25276</v>
      </c>
      <c r="I66" s="495">
        <v>14.3</v>
      </c>
      <c r="J66" s="492">
        <v>149963</v>
      </c>
      <c r="K66" s="1080">
        <v>84.6</v>
      </c>
      <c r="L66" s="492">
        <v>4959</v>
      </c>
      <c r="M66" s="1065">
        <v>3009</v>
      </c>
      <c r="N66" s="496">
        <v>367</v>
      </c>
      <c r="O66" s="497" t="s">
        <v>307</v>
      </c>
      <c r="P66" s="1037">
        <v>276633</v>
      </c>
      <c r="Q66" s="1065">
        <v>754</v>
      </c>
      <c r="R66" s="427">
        <v>3794</v>
      </c>
      <c r="S66" s="494">
        <v>-20.399999999999999</v>
      </c>
      <c r="T66" s="493">
        <v>1444144</v>
      </c>
      <c r="U66" s="1042">
        <v>381</v>
      </c>
      <c r="V66" s="571"/>
      <c r="W66" s="491">
        <v>6182000</v>
      </c>
      <c r="X66" s="1042">
        <v>8386</v>
      </c>
    </row>
    <row r="67" spans="1:24" s="485" customFormat="1" ht="15.75" customHeight="1">
      <c r="A67" s="613" t="s">
        <v>200</v>
      </c>
      <c r="B67" s="630">
        <v>90</v>
      </c>
      <c r="C67" s="471">
        <v>3442</v>
      </c>
      <c r="D67" s="471">
        <v>23063</v>
      </c>
      <c r="E67" s="471">
        <v>274681</v>
      </c>
      <c r="F67" s="471">
        <v>1241</v>
      </c>
      <c r="G67" s="472">
        <v>0.5</v>
      </c>
      <c r="H67" s="471">
        <v>36273</v>
      </c>
      <c r="I67" s="472">
        <v>13.2</v>
      </c>
      <c r="J67" s="471">
        <v>237167</v>
      </c>
      <c r="K67" s="1089">
        <v>86.3</v>
      </c>
      <c r="L67" s="471">
        <v>949</v>
      </c>
      <c r="M67" s="1090">
        <v>969</v>
      </c>
      <c r="N67" s="474">
        <v>610</v>
      </c>
      <c r="O67" s="475" t="s">
        <v>307</v>
      </c>
      <c r="P67" s="1088">
        <v>419989</v>
      </c>
      <c r="Q67" s="1090">
        <v>689</v>
      </c>
      <c r="R67" s="476">
        <v>5885</v>
      </c>
      <c r="S67" s="477">
        <v>-3.6</v>
      </c>
      <c r="T67" s="478">
        <v>2221043</v>
      </c>
      <c r="U67" s="1083">
        <v>377</v>
      </c>
      <c r="W67" s="474">
        <v>9009000</v>
      </c>
      <c r="X67" s="1083">
        <v>9802</v>
      </c>
    </row>
    <row r="68" spans="1:24" s="485" customFormat="1" ht="15.75" customHeight="1" thickBot="1">
      <c r="A68" s="603" t="s">
        <v>201</v>
      </c>
      <c r="B68" s="619">
        <v>25</v>
      </c>
      <c r="C68" s="487">
        <v>1176</v>
      </c>
      <c r="D68" s="487">
        <v>15721</v>
      </c>
      <c r="E68" s="487">
        <v>167512</v>
      </c>
      <c r="F68" s="487">
        <v>212</v>
      </c>
      <c r="G68" s="488">
        <v>0.1</v>
      </c>
      <c r="H68" s="487">
        <v>12305</v>
      </c>
      <c r="I68" s="488">
        <v>7.3</v>
      </c>
      <c r="J68" s="487">
        <v>154995</v>
      </c>
      <c r="K68" s="1085">
        <v>92.5</v>
      </c>
      <c r="L68" s="487">
        <v>56</v>
      </c>
      <c r="M68" s="1086">
        <v>72</v>
      </c>
      <c r="N68" s="486">
        <v>90</v>
      </c>
      <c r="O68" s="608" t="s">
        <v>307</v>
      </c>
      <c r="P68" s="1084">
        <v>29556</v>
      </c>
      <c r="Q68" s="1086">
        <v>329</v>
      </c>
      <c r="R68" s="480">
        <v>3167</v>
      </c>
      <c r="S68" s="481">
        <v>-27.8</v>
      </c>
      <c r="T68" s="482">
        <v>826864</v>
      </c>
      <c r="U68" s="1095">
        <v>261</v>
      </c>
      <c r="W68" s="619">
        <v>7407522</v>
      </c>
      <c r="X68" s="1087">
        <v>22942</v>
      </c>
    </row>
    <row r="69" spans="1:24" ht="15.75" customHeight="1" thickTop="1">
      <c r="A69" s="631" t="s">
        <v>202</v>
      </c>
      <c r="B69" s="2050">
        <f>SUM(B7:B68)</f>
        <v>3797</v>
      </c>
      <c r="C69" s="632">
        <f>SUM(C7:C68)</f>
        <v>147786</v>
      </c>
      <c r="D69" s="632">
        <f>SUM(D7:D68)</f>
        <v>762381</v>
      </c>
      <c r="E69" s="632">
        <f>SUM(E7:E68)</f>
        <v>9900745</v>
      </c>
      <c r="F69" s="632">
        <f>SUM(F7:F68)</f>
        <v>44126</v>
      </c>
      <c r="G69" s="632" t="s">
        <v>203</v>
      </c>
      <c r="H69" s="632">
        <f>SUM(H7:H68)</f>
        <v>2004290</v>
      </c>
      <c r="I69" s="632" t="s">
        <v>203</v>
      </c>
      <c r="J69" s="632">
        <f>SUM(J7:J68)</f>
        <v>7862305</v>
      </c>
      <c r="K69" s="633" t="s">
        <v>203</v>
      </c>
      <c r="L69" s="632">
        <f>SUM(L7:L68)</f>
        <v>174898.7</v>
      </c>
      <c r="M69" s="802">
        <f>SUM(M7:M68)</f>
        <v>99492</v>
      </c>
      <c r="N69" s="2051">
        <f>SUM(N7:N68)</f>
        <v>34770</v>
      </c>
      <c r="O69" s="632" t="s">
        <v>203</v>
      </c>
      <c r="P69" s="632">
        <f>SUM(P7:P68)</f>
        <v>67812715.609999999</v>
      </c>
      <c r="Q69" s="2052">
        <f>SUM(Q7:Q68)</f>
        <v>110217.76051113105</v>
      </c>
      <c r="R69" s="2050">
        <f>SUM(R7:R68)</f>
        <v>185171</v>
      </c>
      <c r="S69" s="632" t="s">
        <v>203</v>
      </c>
      <c r="T69" s="632">
        <f>SUM(T7:T68)</f>
        <v>68766378</v>
      </c>
      <c r="U69" s="2053">
        <f>SUM(U7:U68)</f>
        <v>22759.634368432511</v>
      </c>
      <c r="V69" s="2054"/>
      <c r="W69" s="2055">
        <f>SUM(W7:W68)</f>
        <v>395330798</v>
      </c>
      <c r="X69" s="802">
        <f>SUM(X7:X68)</f>
        <v>275632</v>
      </c>
    </row>
    <row r="70" spans="1:24" ht="15.75" customHeight="1">
      <c r="A70" s="603" t="s">
        <v>357</v>
      </c>
      <c r="B70" s="626">
        <f t="shared" ref="B70:R70" si="0">AVERAGE(B7:B68)</f>
        <v>61.241935483870968</v>
      </c>
      <c r="C70" s="482">
        <f t="shared" si="0"/>
        <v>2383.6451612903224</v>
      </c>
      <c r="D70" s="482">
        <f t="shared" si="0"/>
        <v>12296.467741935483</v>
      </c>
      <c r="E70" s="482">
        <f t="shared" si="0"/>
        <v>159689.43548387097</v>
      </c>
      <c r="F70" s="482">
        <f t="shared" si="0"/>
        <v>711.70967741935488</v>
      </c>
      <c r="G70" s="481">
        <f t="shared" si="0"/>
        <v>0.46766103509067386</v>
      </c>
      <c r="H70" s="482">
        <f t="shared" si="0"/>
        <v>32327.258064516129</v>
      </c>
      <c r="I70" s="481">
        <f t="shared" si="0"/>
        <v>19.857179526200937</v>
      </c>
      <c r="J70" s="482">
        <f t="shared" si="0"/>
        <v>126811.37096774194</v>
      </c>
      <c r="K70" s="2056">
        <f t="shared" si="0"/>
        <v>79.674343338310834</v>
      </c>
      <c r="L70" s="482">
        <f t="shared" si="0"/>
        <v>2820.9467741935487</v>
      </c>
      <c r="M70" s="1095">
        <f t="shared" si="0"/>
        <v>1604.7096774193549</v>
      </c>
      <c r="N70" s="480">
        <f t="shared" si="0"/>
        <v>560.80645161290317</v>
      </c>
      <c r="O70" s="481" t="s">
        <v>203</v>
      </c>
      <c r="P70" s="482">
        <f t="shared" si="0"/>
        <v>1093753.4775806451</v>
      </c>
      <c r="Q70" s="466">
        <f t="shared" si="0"/>
        <v>1777.7058146956622</v>
      </c>
      <c r="R70" s="626">
        <f t="shared" si="0"/>
        <v>2986.6290322580644</v>
      </c>
      <c r="S70" s="481">
        <f>AVERAGE(S7:S68)</f>
        <v>-6.8821169238582511</v>
      </c>
      <c r="T70" s="482">
        <f>AVERAGE(T7:T68)</f>
        <v>1109135.1290322582</v>
      </c>
      <c r="U70" s="2057">
        <f>AVERAGE(U7:U68)</f>
        <v>367.09087691020181</v>
      </c>
      <c r="V70" s="621"/>
      <c r="W70" s="480" t="s">
        <v>203</v>
      </c>
      <c r="X70" s="1095">
        <f>AVERAGE(X7:X68)</f>
        <v>4445.677419354839</v>
      </c>
    </row>
    <row r="71" spans="1:24" s="639" customFormat="1" ht="13.95" customHeight="1">
      <c r="A71" s="634" t="s">
        <v>205</v>
      </c>
      <c r="B71" s="635"/>
      <c r="C71" s="635"/>
      <c r="D71" s="635"/>
      <c r="E71" s="635"/>
      <c r="F71" s="635"/>
      <c r="G71" s="635"/>
      <c r="H71" s="635"/>
      <c r="I71" s="635"/>
      <c r="J71" s="635"/>
      <c r="K71" s="635"/>
      <c r="L71" s="635"/>
      <c r="M71" s="636"/>
      <c r="N71" s="2544"/>
      <c r="O71" s="2544"/>
      <c r="P71" s="2544"/>
      <c r="Q71" s="2544"/>
      <c r="R71" s="635"/>
      <c r="S71" s="637"/>
      <c r="T71" s="638"/>
      <c r="U71" s="638"/>
      <c r="W71" s="640"/>
      <c r="X71" s="638"/>
    </row>
    <row r="72" spans="1:24" ht="15.6">
      <c r="R72" s="641"/>
      <c r="S72" s="642"/>
      <c r="T72" s="444"/>
      <c r="U72" s="444"/>
      <c r="W72" s="444"/>
      <c r="X72" s="444"/>
    </row>
    <row r="73" spans="1:24" ht="15.6">
      <c r="R73" s="641"/>
      <c r="S73" s="642"/>
      <c r="T73" s="444"/>
      <c r="U73" s="444"/>
      <c r="W73" s="444"/>
      <c r="X73" s="444"/>
    </row>
    <row r="74" spans="1:24" ht="15.6">
      <c r="R74" s="641"/>
      <c r="S74" s="642"/>
      <c r="T74" s="444"/>
      <c r="U74" s="444"/>
      <c r="W74" s="444"/>
      <c r="X74" s="444"/>
    </row>
    <row r="75" spans="1:24" ht="15.6">
      <c r="R75" s="641"/>
      <c r="S75" s="642"/>
      <c r="T75" s="444"/>
      <c r="U75" s="444"/>
      <c r="W75" s="444"/>
      <c r="X75" s="444"/>
    </row>
    <row r="76" spans="1:24" ht="15.6">
      <c r="C76" s="693"/>
      <c r="R76" s="641"/>
      <c r="S76" s="642"/>
      <c r="T76" s="444"/>
      <c r="U76" s="444"/>
      <c r="W76" s="444"/>
      <c r="X76" s="444"/>
    </row>
    <row r="77" spans="1:24" ht="15.6">
      <c r="R77" s="641"/>
      <c r="S77" s="642"/>
      <c r="T77" s="444"/>
      <c r="U77" s="444"/>
      <c r="W77" s="444"/>
      <c r="X77" s="444"/>
    </row>
    <row r="78" spans="1:24" ht="15.6">
      <c r="R78" s="641"/>
      <c r="S78" s="508"/>
      <c r="T78" s="444"/>
      <c r="U78" s="444"/>
      <c r="W78" s="444"/>
      <c r="X78" s="444"/>
    </row>
    <row r="79" spans="1:24" ht="15.6">
      <c r="R79" s="641"/>
      <c r="S79" s="642"/>
      <c r="T79" s="444"/>
      <c r="U79" s="444"/>
      <c r="W79" s="444"/>
      <c r="X79" s="444"/>
    </row>
    <row r="80" spans="1:24" ht="15.6">
      <c r="R80" s="641"/>
      <c r="S80" s="642"/>
      <c r="T80" s="444"/>
      <c r="U80" s="444"/>
      <c r="W80" s="444"/>
      <c r="X80" s="444"/>
    </row>
    <row r="81" spans="18:24" ht="15.6">
      <c r="R81" s="641"/>
      <c r="S81" s="642"/>
      <c r="T81" s="444"/>
      <c r="U81" s="444"/>
      <c r="W81" s="444"/>
      <c r="X81" s="444"/>
    </row>
    <row r="82" spans="18:24" ht="15.6">
      <c r="R82" s="641"/>
      <c r="S82" s="642"/>
      <c r="T82" s="444"/>
      <c r="U82" s="444"/>
      <c r="W82" s="444"/>
      <c r="X82" s="444"/>
    </row>
    <row r="83" spans="18:24" ht="15.6">
      <c r="R83" s="641"/>
      <c r="S83" s="642"/>
      <c r="T83" s="444"/>
      <c r="U83" s="444"/>
      <c r="W83" s="444"/>
      <c r="X83" s="444"/>
    </row>
    <row r="84" spans="18:24" ht="15.6">
      <c r="R84" s="641"/>
      <c r="S84" s="642"/>
      <c r="T84" s="444"/>
      <c r="U84" s="444"/>
      <c r="W84" s="444"/>
      <c r="X84" s="444"/>
    </row>
    <row r="85" spans="18:24" ht="15.6">
      <c r="R85" s="641"/>
      <c r="S85" s="642"/>
      <c r="T85" s="444"/>
      <c r="U85" s="444"/>
      <c r="W85" s="444"/>
      <c r="X85" s="444"/>
    </row>
    <row r="86" spans="18:24" ht="15.6">
      <c r="R86" s="641"/>
      <c r="S86" s="642"/>
      <c r="T86" s="444"/>
      <c r="U86" s="444"/>
      <c r="W86" s="444"/>
      <c r="X86" s="444"/>
    </row>
    <row r="87" spans="18:24" ht="15.6">
      <c r="R87" s="641"/>
      <c r="S87" s="642"/>
      <c r="T87" s="444"/>
      <c r="U87" s="444"/>
      <c r="W87" s="444"/>
      <c r="X87" s="444"/>
    </row>
    <row r="88" spans="18:24" ht="15.6">
      <c r="R88" s="641"/>
      <c r="S88" s="642"/>
      <c r="T88" s="444"/>
      <c r="U88" s="444"/>
      <c r="W88" s="444"/>
      <c r="X88" s="444"/>
    </row>
    <row r="89" spans="18:24" ht="15.6">
      <c r="R89" s="641"/>
      <c r="S89" s="642"/>
      <c r="T89" s="444"/>
      <c r="U89" s="444"/>
      <c r="W89" s="444"/>
      <c r="X89" s="444"/>
    </row>
    <row r="90" spans="18:24" ht="15.6">
      <c r="R90" s="641"/>
      <c r="S90" s="642"/>
      <c r="T90" s="444"/>
      <c r="U90" s="444"/>
      <c r="W90" s="444"/>
      <c r="X90" s="444"/>
    </row>
    <row r="91" spans="18:24" ht="15.6">
      <c r="R91" s="641"/>
      <c r="S91" s="508"/>
      <c r="T91" s="444"/>
      <c r="U91" s="444"/>
      <c r="W91" s="444"/>
      <c r="X91" s="444"/>
    </row>
    <row r="92" spans="18:24" ht="15.6">
      <c r="R92" s="641"/>
      <c r="S92" s="642"/>
      <c r="T92" s="444"/>
      <c r="U92" s="444"/>
      <c r="W92" s="444"/>
      <c r="X92" s="444"/>
    </row>
    <row r="93" spans="18:24" ht="15.6">
      <c r="R93" s="641"/>
      <c r="S93" s="642"/>
      <c r="T93" s="444"/>
      <c r="U93" s="444"/>
      <c r="W93" s="444"/>
      <c r="X93" s="444"/>
    </row>
    <row r="94" spans="18:24" ht="15.6">
      <c r="R94" s="641"/>
      <c r="S94" s="642"/>
      <c r="T94" s="444"/>
      <c r="U94" s="444"/>
      <c r="W94" s="444"/>
      <c r="X94" s="444"/>
    </row>
    <row r="95" spans="18:24" ht="15.6">
      <c r="R95" s="641"/>
      <c r="S95" s="642"/>
      <c r="T95" s="444"/>
      <c r="U95" s="444"/>
      <c r="W95" s="444"/>
      <c r="X95" s="444"/>
    </row>
    <row r="96" spans="18:24" ht="15.6">
      <c r="R96" s="641"/>
      <c r="S96" s="642"/>
      <c r="T96" s="444"/>
      <c r="U96" s="444"/>
      <c r="W96" s="444"/>
      <c r="X96" s="444"/>
    </row>
    <row r="97" spans="18:24" ht="15.6">
      <c r="R97" s="641"/>
      <c r="S97" s="642"/>
      <c r="T97" s="444"/>
      <c r="U97" s="444"/>
      <c r="W97" s="444"/>
      <c r="X97" s="444"/>
    </row>
    <row r="98" spans="18:24" ht="15.6">
      <c r="R98" s="641"/>
      <c r="S98" s="642"/>
      <c r="T98" s="444"/>
      <c r="U98" s="444"/>
      <c r="W98" s="444"/>
      <c r="X98" s="444"/>
    </row>
    <row r="99" spans="18:24" ht="15.6">
      <c r="R99" s="641"/>
      <c r="S99" s="642"/>
      <c r="T99" s="444"/>
      <c r="U99" s="444"/>
      <c r="W99" s="444"/>
      <c r="X99" s="444"/>
    </row>
    <row r="100" spans="18:24" ht="15.6">
      <c r="R100" s="641"/>
      <c r="S100" s="642"/>
      <c r="T100" s="444"/>
      <c r="U100" s="444"/>
      <c r="W100" s="444"/>
      <c r="X100" s="444"/>
    </row>
    <row r="101" spans="18:24" ht="15.6">
      <c r="R101" s="641"/>
      <c r="S101" s="642"/>
      <c r="T101" s="444"/>
      <c r="U101" s="444"/>
      <c r="W101" s="444"/>
      <c r="X101" s="444"/>
    </row>
    <row r="102" spans="18:24" ht="15.6">
      <c r="R102" s="641"/>
      <c r="S102" s="642"/>
      <c r="T102" s="444"/>
      <c r="U102" s="444"/>
      <c r="W102" s="444"/>
      <c r="X102" s="444"/>
    </row>
    <row r="103" spans="18:24" ht="15.6">
      <c r="R103" s="643"/>
      <c r="S103" s="644"/>
      <c r="T103" s="645"/>
      <c r="U103" s="645"/>
      <c r="W103" s="645"/>
      <c r="X103" s="645"/>
    </row>
    <row r="104" spans="18:24" ht="15.6">
      <c r="R104" s="641"/>
      <c r="S104" s="642"/>
      <c r="T104" s="444"/>
      <c r="U104" s="444"/>
      <c r="W104" s="444"/>
      <c r="X104" s="444"/>
    </row>
    <row r="105" spans="18:24" ht="15.6">
      <c r="R105" s="641"/>
      <c r="S105" s="642"/>
      <c r="T105" s="444"/>
      <c r="U105" s="444"/>
      <c r="W105" s="444"/>
      <c r="X105" s="444"/>
    </row>
    <row r="106" spans="18:24" ht="15.6">
      <c r="R106" s="641"/>
      <c r="S106" s="642"/>
      <c r="T106" s="444"/>
      <c r="U106" s="444"/>
      <c r="W106" s="444"/>
      <c r="X106" s="444"/>
    </row>
    <row r="131" spans="2:24" ht="27" customHeight="1">
      <c r="B131" s="2422"/>
      <c r="C131" s="2422"/>
      <c r="D131" s="2422"/>
      <c r="E131" s="2422"/>
      <c r="F131" s="2422"/>
      <c r="G131" s="2422"/>
      <c r="H131" s="2422"/>
      <c r="I131" s="2422"/>
      <c r="J131" s="2422"/>
      <c r="K131" s="2422"/>
      <c r="L131" s="2422"/>
      <c r="M131" s="2422"/>
      <c r="N131" s="2422"/>
      <c r="O131" s="2422"/>
      <c r="P131" s="2422"/>
      <c r="Q131" s="2422"/>
      <c r="R131" s="2422"/>
      <c r="S131" s="2422"/>
      <c r="T131" s="2422"/>
      <c r="U131" s="2422"/>
      <c r="V131" s="2422"/>
      <c r="W131" s="2422"/>
      <c r="X131" s="2422"/>
    </row>
  </sheetData>
  <customSheetViews>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 right="0" top="0" bottom="0" header="0" footer="0"/>
      <pageSetup paperSize="8" firstPageNumber="12" fitToWidth="3" orientation="portrait" r:id="rId1"/>
      <headerFooter alignWithMargins="0">
        <oddHeader>&amp;L&amp;"ＭＳ Ｐゴシック,太字"&amp;16 ５　産　業</oddHeader>
      </headerFooter>
    </customSheetView>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 right="0" top="0" bottom="0" header="0" footer="0"/>
      <pageSetup paperSize="9" scale="80" firstPageNumber="12" fitToWidth="3" orientation="portrait" useFirstPageNumber="1" r:id="rId2"/>
      <headerFooter alignWithMargins="0"/>
    </customSheetView>
  </customSheetViews>
  <mergeCells count="22">
    <mergeCell ref="M1:Q2"/>
    <mergeCell ref="B131:K131"/>
    <mergeCell ref="L131:Q131"/>
    <mergeCell ref="L3:M3"/>
    <mergeCell ref="R131:X131"/>
    <mergeCell ref="M4:M5"/>
    <mergeCell ref="T4:U4"/>
    <mergeCell ref="B3:D3"/>
    <mergeCell ref="J4:K4"/>
    <mergeCell ref="P4:Q4"/>
    <mergeCell ref="N4:O4"/>
    <mergeCell ref="H4:I4"/>
    <mergeCell ref="B4:D4"/>
    <mergeCell ref="F4:G4"/>
    <mergeCell ref="N71:Q71"/>
    <mergeCell ref="W4:W5"/>
    <mergeCell ref="L4:L5"/>
    <mergeCell ref="W3:X3"/>
    <mergeCell ref="X4:X5"/>
    <mergeCell ref="R4:S4"/>
    <mergeCell ref="R3:U3"/>
    <mergeCell ref="N3:Q3"/>
  </mergeCells>
  <phoneticPr fontId="2"/>
  <dataValidations count="1">
    <dataValidation imeMode="disabled" allowBlank="1" showInputMessage="1" showErrorMessage="1" sqref="B15:X21 B7:X13 R14:V14 B14:M14 O14 W23:W28 X22:X28 B22:V28 B29:X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3"/>
  <headerFooter alignWithMargins="0">
    <oddHeader>&amp;L&amp;"ＭＳ Ｐゴシック,太字"&amp;16 ５　産　業</oddHeader>
  </headerFooter>
  <colBreaks count="1" manualBreakCount="1">
    <brk id="13" min="2" max="71" man="1"/>
  </col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CH126"/>
  <sheetViews>
    <sheetView showGridLines="0" view="pageBreakPreview" zoomScale="80" zoomScaleNormal="100" zoomScaleSheetLayoutView="80" workbookViewId="0">
      <pane xSplit="1" ySplit="6" topLeftCell="Z31" activePane="bottomRight" state="frozen"/>
      <selection activeCell="H59" sqref="H59"/>
      <selection pane="topRight" activeCell="H59" sqref="H59"/>
      <selection pane="bottomLeft" activeCell="H59" sqref="H59"/>
      <selection pane="bottomRight" activeCell="AD39" sqref="AD39:AH39"/>
    </sheetView>
  </sheetViews>
  <sheetFormatPr defaultColWidth="8.77734375" defaultRowHeight="13.2"/>
  <cols>
    <col min="1" max="1" width="12.44140625" customWidth="1"/>
    <col min="2" max="2" width="9.77734375" customWidth="1"/>
    <col min="3" max="3" width="12.21875" customWidth="1"/>
    <col min="4" max="5" width="9.5546875" customWidth="1"/>
    <col min="6" max="6" width="10" customWidth="1"/>
    <col min="7" max="7" width="1.44140625" customWidth="1"/>
    <col min="8" max="8" width="10.44140625" customWidth="1"/>
    <col min="9" max="9" width="10.21875" customWidth="1"/>
    <col min="10" max="10" width="1.77734375" customWidth="1"/>
    <col min="11" max="11" width="5.44140625" customWidth="1"/>
    <col min="12" max="12" width="11.77734375" customWidth="1"/>
    <col min="13" max="13" width="6.21875" customWidth="1"/>
    <col min="14" max="14" width="12.44140625" customWidth="1"/>
    <col min="15" max="15" width="6.77734375" customWidth="1"/>
    <col min="16" max="16" width="7.77734375" customWidth="1"/>
    <col min="17" max="17" width="1.44140625" customWidth="1"/>
    <col min="18" max="18" width="10.5546875" customWidth="1"/>
    <col min="19" max="19" width="6.5546875" customWidth="1"/>
    <col min="20" max="20" width="13.77734375" customWidth="1"/>
    <col min="21" max="21" width="6.5546875" customWidth="1"/>
    <col min="22" max="22" width="7.44140625" customWidth="1"/>
    <col min="23" max="23" width="8.44140625" customWidth="1"/>
    <col min="24" max="26" width="8.21875" customWidth="1"/>
    <col min="27" max="27" width="2.44140625" customWidth="1"/>
    <col min="28" max="37" width="10.5546875" customWidth="1"/>
  </cols>
  <sheetData>
    <row r="1" spans="1:37" ht="19.2">
      <c r="A1" s="648" t="s">
        <v>358</v>
      </c>
      <c r="B1" s="648"/>
      <c r="C1" s="584"/>
      <c r="D1" s="584"/>
      <c r="E1" s="485"/>
      <c r="F1" s="584"/>
      <c r="G1" s="584"/>
      <c r="H1" s="584"/>
      <c r="I1" s="584"/>
    </row>
    <row r="2" spans="1:37" ht="18.75" customHeight="1">
      <c r="A2" s="584"/>
      <c r="B2" s="649" t="s">
        <v>359</v>
      </c>
      <c r="C2" s="650"/>
      <c r="D2" s="650"/>
      <c r="E2" s="650"/>
      <c r="F2" s="650"/>
      <c r="G2" s="650"/>
      <c r="H2" s="2576" t="s">
        <v>360</v>
      </c>
      <c r="I2" s="2577"/>
      <c r="J2" s="329"/>
      <c r="K2" s="333" t="s">
        <v>361</v>
      </c>
      <c r="L2" s="329"/>
      <c r="M2" s="329"/>
      <c r="N2" s="333"/>
      <c r="P2" s="329"/>
      <c r="Q2" s="329"/>
      <c r="R2" s="2578" t="s">
        <v>362</v>
      </c>
      <c r="S2" s="2579"/>
      <c r="V2" s="329"/>
      <c r="W2" s="329"/>
      <c r="X2" s="329"/>
      <c r="Y2" s="329"/>
      <c r="Z2" s="329"/>
      <c r="AA2" s="329"/>
      <c r="AB2" s="809" t="s">
        <v>363</v>
      </c>
      <c r="AC2" s="808"/>
      <c r="AD2" s="584"/>
      <c r="AE2" s="584"/>
      <c r="AF2" s="584"/>
      <c r="AG2" s="584"/>
      <c r="AH2" s="584"/>
      <c r="AI2" s="584"/>
      <c r="AJ2" s="584"/>
      <c r="AK2" s="584"/>
    </row>
    <row r="3" spans="1:37" ht="17.25" customHeight="1">
      <c r="A3" s="32" t="s">
        <v>364</v>
      </c>
      <c r="B3" s="2553" t="s">
        <v>365</v>
      </c>
      <c r="C3" s="2556" t="s">
        <v>366</v>
      </c>
      <c r="D3" s="2564" t="s">
        <v>367</v>
      </c>
      <c r="E3" s="2564"/>
      <c r="F3" s="2565"/>
      <c r="G3" s="2333"/>
      <c r="H3" s="2583" t="s">
        <v>368</v>
      </c>
      <c r="I3" s="2381" t="s">
        <v>369</v>
      </c>
      <c r="J3" s="324"/>
      <c r="K3" s="2394" t="s">
        <v>370</v>
      </c>
      <c r="L3" s="2561" t="s">
        <v>371</v>
      </c>
      <c r="M3" s="2562"/>
      <c r="N3" s="1021" t="s">
        <v>372</v>
      </c>
      <c r="O3" s="10"/>
      <c r="P3" s="2498" t="s">
        <v>59</v>
      </c>
      <c r="Q3" s="326"/>
      <c r="R3" s="20" t="s">
        <v>373</v>
      </c>
      <c r="S3" s="33"/>
      <c r="T3" s="10" t="s">
        <v>372</v>
      </c>
      <c r="U3" s="10"/>
      <c r="V3" s="2509" t="s">
        <v>374</v>
      </c>
      <c r="W3" s="2467" t="s">
        <v>375</v>
      </c>
      <c r="X3" s="2467" t="s">
        <v>376</v>
      </c>
      <c r="Y3" s="2509" t="s">
        <v>377</v>
      </c>
      <c r="Z3" s="2498" t="s">
        <v>378</v>
      </c>
      <c r="AA3" s="572"/>
      <c r="AB3" s="2590" t="s">
        <v>379</v>
      </c>
      <c r="AC3" s="2591"/>
      <c r="AD3" s="2434" t="s">
        <v>380</v>
      </c>
      <c r="AE3" s="2589"/>
      <c r="AF3" s="2589"/>
      <c r="AG3" s="2589"/>
      <c r="AH3" s="2589"/>
      <c r="AI3" s="2589"/>
      <c r="AJ3" s="2411" t="s">
        <v>381</v>
      </c>
      <c r="AK3" s="2549"/>
    </row>
    <row r="4" spans="1:37" ht="17.25" customHeight="1">
      <c r="A4" s="39"/>
      <c r="B4" s="2554"/>
      <c r="C4" s="2557"/>
      <c r="D4" s="2570" t="s">
        <v>382</v>
      </c>
      <c r="E4" s="2570" t="s">
        <v>383</v>
      </c>
      <c r="F4" s="2559" t="s">
        <v>384</v>
      </c>
      <c r="G4" s="2333"/>
      <c r="H4" s="2584"/>
      <c r="I4" s="2582"/>
      <c r="J4" s="321"/>
      <c r="K4" s="2368"/>
      <c r="L4" s="1108"/>
      <c r="M4" s="2580" t="s">
        <v>385</v>
      </c>
      <c r="N4" s="1109"/>
      <c r="O4" s="2559" t="s">
        <v>386</v>
      </c>
      <c r="P4" s="2586"/>
      <c r="Q4" s="326"/>
      <c r="R4" s="321"/>
      <c r="S4" s="2580" t="s">
        <v>385</v>
      </c>
      <c r="T4" s="1110"/>
      <c r="U4" s="2559" t="s">
        <v>386</v>
      </c>
      <c r="V4" s="2566"/>
      <c r="W4" s="2574"/>
      <c r="X4" s="2574"/>
      <c r="Y4" s="2566"/>
      <c r="Z4" s="2587"/>
      <c r="AA4" s="93"/>
      <c r="AB4" s="2572" t="s">
        <v>768</v>
      </c>
      <c r="AC4" s="2592" t="s">
        <v>387</v>
      </c>
      <c r="AD4" s="2334"/>
      <c r="AE4" s="2428" t="s">
        <v>388</v>
      </c>
      <c r="AF4" s="2570" t="s">
        <v>389</v>
      </c>
      <c r="AG4" s="2428" t="s">
        <v>390</v>
      </c>
      <c r="AH4" s="2568" t="s">
        <v>391</v>
      </c>
      <c r="AI4" s="2568" t="s">
        <v>392</v>
      </c>
      <c r="AJ4" s="2550"/>
      <c r="AK4" s="2551"/>
    </row>
    <row r="5" spans="1:37" ht="17.25" customHeight="1">
      <c r="A5" s="2300"/>
      <c r="B5" s="2555"/>
      <c r="C5" s="2558"/>
      <c r="D5" s="2571"/>
      <c r="E5" s="2571"/>
      <c r="F5" s="2563"/>
      <c r="G5" s="2333"/>
      <c r="H5" s="2585"/>
      <c r="I5" s="2460"/>
      <c r="J5" s="2299"/>
      <c r="K5" s="2396"/>
      <c r="L5" s="1108"/>
      <c r="M5" s="2581"/>
      <c r="N5" s="1109"/>
      <c r="O5" s="2560"/>
      <c r="P5" s="2586"/>
      <c r="Q5" s="326"/>
      <c r="R5" s="321"/>
      <c r="S5" s="2581"/>
      <c r="T5" s="356"/>
      <c r="U5" s="2560"/>
      <c r="V5" s="2567"/>
      <c r="W5" s="2575"/>
      <c r="X5" s="2575"/>
      <c r="Y5" s="2567"/>
      <c r="Z5" s="2588"/>
      <c r="AA5" s="93"/>
      <c r="AB5" s="2573"/>
      <c r="AC5" s="2593"/>
      <c r="AD5" s="2334"/>
      <c r="AE5" s="2415"/>
      <c r="AF5" s="2558"/>
      <c r="AG5" s="2424"/>
      <c r="AH5" s="2569"/>
      <c r="AI5" s="2569"/>
      <c r="AJ5" s="2437"/>
      <c r="AK5" s="2552"/>
    </row>
    <row r="6" spans="1:37" ht="17.25" customHeight="1">
      <c r="A6" s="41" t="s">
        <v>393</v>
      </c>
      <c r="B6" s="40"/>
      <c r="C6" s="37" t="s">
        <v>394</v>
      </c>
      <c r="D6" s="37" t="s">
        <v>394</v>
      </c>
      <c r="E6" s="37" t="s">
        <v>394</v>
      </c>
      <c r="F6" s="38" t="s">
        <v>394</v>
      </c>
      <c r="G6" s="2335"/>
      <c r="H6" s="43" t="s">
        <v>139</v>
      </c>
      <c r="I6" s="38" t="s">
        <v>395</v>
      </c>
      <c r="J6" s="325"/>
      <c r="K6" s="43" t="s">
        <v>139</v>
      </c>
      <c r="L6" s="37" t="s">
        <v>128</v>
      </c>
      <c r="M6" s="47" t="s">
        <v>130</v>
      </c>
      <c r="N6" s="37" t="s">
        <v>396</v>
      </c>
      <c r="O6" s="47" t="s">
        <v>130</v>
      </c>
      <c r="P6" s="38" t="s">
        <v>130</v>
      </c>
      <c r="Q6" s="327"/>
      <c r="R6" s="43" t="s">
        <v>128</v>
      </c>
      <c r="S6" s="37" t="s">
        <v>130</v>
      </c>
      <c r="T6" s="40" t="s">
        <v>396</v>
      </c>
      <c r="U6" s="47" t="s">
        <v>130</v>
      </c>
      <c r="V6" s="47" t="s">
        <v>396</v>
      </c>
      <c r="W6" s="211" t="s">
        <v>130</v>
      </c>
      <c r="X6" s="211" t="s">
        <v>130</v>
      </c>
      <c r="Y6" s="210" t="s">
        <v>130</v>
      </c>
      <c r="Z6" s="2260" t="s">
        <v>130</v>
      </c>
      <c r="AA6" s="327"/>
      <c r="AB6" s="43" t="s">
        <v>397</v>
      </c>
      <c r="AC6" s="37" t="s">
        <v>395</v>
      </c>
      <c r="AD6" s="37" t="s">
        <v>397</v>
      </c>
      <c r="AE6" s="37" t="s">
        <v>397</v>
      </c>
      <c r="AF6" s="37" t="s">
        <v>397</v>
      </c>
      <c r="AG6" s="37" t="s">
        <v>397</v>
      </c>
      <c r="AH6" s="37" t="s">
        <v>397</v>
      </c>
      <c r="AI6" s="37" t="s">
        <v>397</v>
      </c>
      <c r="AJ6" s="37" t="s">
        <v>139</v>
      </c>
      <c r="AK6" s="38" t="s">
        <v>397</v>
      </c>
    </row>
    <row r="7" spans="1:37" ht="15.75" customHeight="1">
      <c r="A7" s="651" t="s">
        <v>140</v>
      </c>
      <c r="B7" s="530">
        <v>4621</v>
      </c>
      <c r="C7" s="1428">
        <f>SUM(D7:F7)</f>
        <v>1645</v>
      </c>
      <c r="D7" s="1428">
        <v>126</v>
      </c>
      <c r="E7" s="1428">
        <v>128</v>
      </c>
      <c r="F7" s="652">
        <v>1391</v>
      </c>
      <c r="G7" s="579"/>
      <c r="H7" s="469">
        <v>381</v>
      </c>
      <c r="I7" s="1429">
        <v>25.4</v>
      </c>
      <c r="J7" s="26"/>
      <c r="K7" s="141">
        <v>2</v>
      </c>
      <c r="L7" s="137">
        <v>216693</v>
      </c>
      <c r="M7" s="1430">
        <v>91</v>
      </c>
      <c r="N7" s="1431">
        <v>25700706</v>
      </c>
      <c r="O7" s="1430">
        <v>75</v>
      </c>
      <c r="P7" s="134">
        <v>93.33</v>
      </c>
      <c r="Q7" s="26"/>
      <c r="R7" s="694">
        <v>237961</v>
      </c>
      <c r="S7" s="1432">
        <v>99.9</v>
      </c>
      <c r="T7" s="703">
        <v>27100507</v>
      </c>
      <c r="U7" s="1432">
        <v>82.23</v>
      </c>
      <c r="V7" s="1430">
        <v>138.5</v>
      </c>
      <c r="W7" s="1430">
        <v>42.9</v>
      </c>
      <c r="X7" s="1430">
        <v>21.7</v>
      </c>
      <c r="Y7" s="1430">
        <v>8.5</v>
      </c>
      <c r="Z7" s="1433">
        <v>50.4</v>
      </c>
      <c r="AA7" s="26"/>
      <c r="AB7" s="479">
        <v>959</v>
      </c>
      <c r="AC7" s="1425">
        <v>90.06</v>
      </c>
      <c r="AD7" s="1426">
        <f>SUM(AE7:AI7)</f>
        <v>7619</v>
      </c>
      <c r="AE7" s="1426">
        <v>5922</v>
      </c>
      <c r="AF7" s="1434" t="s">
        <v>203</v>
      </c>
      <c r="AG7" s="1426">
        <v>1697</v>
      </c>
      <c r="AH7" s="1434" t="s">
        <v>203</v>
      </c>
      <c r="AI7" s="1426" t="s">
        <v>203</v>
      </c>
      <c r="AJ7" s="1426">
        <v>42</v>
      </c>
      <c r="AK7" s="1420">
        <v>1507</v>
      </c>
    </row>
    <row r="8" spans="1:37" ht="15.75" customHeight="1">
      <c r="A8" s="1266" t="s">
        <v>141</v>
      </c>
      <c r="B8" s="654">
        <v>6112</v>
      </c>
      <c r="C8" s="1293">
        <v>2590</v>
      </c>
      <c r="D8" s="1293">
        <v>77</v>
      </c>
      <c r="E8" s="1293">
        <v>218</v>
      </c>
      <c r="F8" s="1299">
        <v>2295</v>
      </c>
      <c r="G8" s="655"/>
      <c r="H8" s="496">
        <v>390</v>
      </c>
      <c r="I8" s="1301">
        <v>22.7</v>
      </c>
      <c r="J8" s="573"/>
      <c r="K8" s="413">
        <v>1</v>
      </c>
      <c r="L8" s="1302">
        <v>309591</v>
      </c>
      <c r="M8" s="1303">
        <v>97.3</v>
      </c>
      <c r="N8" s="1304">
        <v>29940429</v>
      </c>
      <c r="O8" s="1303">
        <v>79.3</v>
      </c>
      <c r="P8" s="1305">
        <v>98.7</v>
      </c>
      <c r="Q8" s="573"/>
      <c r="R8" s="413">
        <v>304590</v>
      </c>
      <c r="S8" s="1306">
        <v>96.1</v>
      </c>
      <c r="T8" s="499">
        <v>28927214</v>
      </c>
      <c r="U8" s="1306">
        <v>87.6</v>
      </c>
      <c r="V8" s="1303">
        <v>95</v>
      </c>
      <c r="W8" s="1303">
        <v>0</v>
      </c>
      <c r="X8" s="1303">
        <v>21.9</v>
      </c>
      <c r="Y8" s="1303">
        <v>12.2</v>
      </c>
      <c r="Z8" s="1305">
        <v>83.9</v>
      </c>
      <c r="AA8" s="573"/>
      <c r="AB8" s="733">
        <v>1276</v>
      </c>
      <c r="AC8" s="1267">
        <v>91.9</v>
      </c>
      <c r="AD8" s="1277">
        <v>6062</v>
      </c>
      <c r="AE8" s="1277">
        <v>4833</v>
      </c>
      <c r="AF8" s="1307" t="s">
        <v>307</v>
      </c>
      <c r="AG8" s="1277">
        <v>1229</v>
      </c>
      <c r="AH8" s="1307" t="s">
        <v>307</v>
      </c>
      <c r="AI8" s="1307" t="s">
        <v>307</v>
      </c>
      <c r="AJ8" s="1269">
        <v>23</v>
      </c>
      <c r="AK8" s="1286">
        <v>898</v>
      </c>
    </row>
    <row r="9" spans="1:37" ht="15.75" customHeight="1">
      <c r="A9" s="651" t="s">
        <v>142</v>
      </c>
      <c r="B9" s="518">
        <v>6588</v>
      </c>
      <c r="C9" s="1130">
        <v>2269</v>
      </c>
      <c r="D9" s="1130">
        <v>143</v>
      </c>
      <c r="E9" s="1130">
        <v>228</v>
      </c>
      <c r="F9" s="1104">
        <v>1898</v>
      </c>
      <c r="G9" s="579"/>
      <c r="H9" s="449">
        <v>147</v>
      </c>
      <c r="I9" s="1131">
        <v>19.399999999999999</v>
      </c>
      <c r="J9" s="26"/>
      <c r="K9" s="220">
        <v>2</v>
      </c>
      <c r="L9" s="1132">
        <v>216756</v>
      </c>
      <c r="M9" s="1133">
        <v>81.8</v>
      </c>
      <c r="N9" s="1134">
        <v>21486746</v>
      </c>
      <c r="O9" s="1133">
        <v>72.31</v>
      </c>
      <c r="P9" s="1135">
        <v>87.3</v>
      </c>
      <c r="Q9" s="26"/>
      <c r="R9" s="695">
        <v>264222</v>
      </c>
      <c r="S9" s="1136">
        <v>99.8</v>
      </c>
      <c r="T9" s="704">
        <v>26998983</v>
      </c>
      <c r="U9" s="1136">
        <v>87.37</v>
      </c>
      <c r="V9" s="1133">
        <v>102.18294842972955</v>
      </c>
      <c r="W9" s="1133">
        <v>32.200000000000003</v>
      </c>
      <c r="X9" s="1133">
        <v>82</v>
      </c>
      <c r="Y9" s="1133">
        <v>16.100000000000001</v>
      </c>
      <c r="Z9" s="1135">
        <v>55.3</v>
      </c>
      <c r="AA9" s="26"/>
      <c r="AB9" s="448">
        <v>968</v>
      </c>
      <c r="AC9" s="1137">
        <v>96.4</v>
      </c>
      <c r="AD9" s="1119">
        <v>4791</v>
      </c>
      <c r="AE9" s="1119">
        <v>2665</v>
      </c>
      <c r="AF9" s="1119" t="s">
        <v>307</v>
      </c>
      <c r="AG9" s="1119">
        <v>2126</v>
      </c>
      <c r="AH9" s="1119" t="s">
        <v>307</v>
      </c>
      <c r="AI9" s="1119" t="s">
        <v>307</v>
      </c>
      <c r="AJ9" s="1119">
        <v>16</v>
      </c>
      <c r="AK9" s="1138">
        <v>529</v>
      </c>
    </row>
    <row r="10" spans="1:37" ht="15.75" customHeight="1">
      <c r="A10" s="653" t="s">
        <v>143</v>
      </c>
      <c r="B10" s="514">
        <v>3599</v>
      </c>
      <c r="C10" s="1373">
        <v>1806</v>
      </c>
      <c r="D10" s="1373">
        <v>75</v>
      </c>
      <c r="E10" s="1373">
        <v>151</v>
      </c>
      <c r="F10" s="1336">
        <v>1580</v>
      </c>
      <c r="G10" s="579"/>
      <c r="H10" s="510">
        <v>184</v>
      </c>
      <c r="I10" s="1374">
        <v>11.42</v>
      </c>
      <c r="J10" s="26"/>
      <c r="K10" s="74">
        <v>1</v>
      </c>
      <c r="L10" s="1358">
        <v>149845</v>
      </c>
      <c r="M10" s="1352">
        <v>69.2</v>
      </c>
      <c r="N10" s="1375">
        <v>12822393</v>
      </c>
      <c r="O10" s="1352">
        <v>68.900000000000006</v>
      </c>
      <c r="P10" s="1359">
        <v>83.7</v>
      </c>
      <c r="Q10" s="26"/>
      <c r="R10" s="419">
        <v>214721</v>
      </c>
      <c r="S10" s="1350">
        <v>99.2</v>
      </c>
      <c r="T10" s="540">
        <v>20462519</v>
      </c>
      <c r="U10" s="1350">
        <v>90.1</v>
      </c>
      <c r="V10" s="1352">
        <v>95.3</v>
      </c>
      <c r="W10" s="1352">
        <v>42.1</v>
      </c>
      <c r="X10" s="1352">
        <v>49.9</v>
      </c>
      <c r="Y10" s="1352">
        <v>45.7</v>
      </c>
      <c r="Z10" s="1359">
        <v>73</v>
      </c>
      <c r="AA10" s="26"/>
      <c r="AB10" s="460">
        <v>1008</v>
      </c>
      <c r="AC10" s="1376">
        <v>88</v>
      </c>
      <c r="AD10" s="1377">
        <v>4382</v>
      </c>
      <c r="AE10" s="1377">
        <v>2985</v>
      </c>
      <c r="AF10" s="1307" t="s">
        <v>307</v>
      </c>
      <c r="AG10" s="1377">
        <v>1397</v>
      </c>
      <c r="AH10" s="1307" t="s">
        <v>307</v>
      </c>
      <c r="AI10" s="1307" t="s">
        <v>307</v>
      </c>
      <c r="AJ10" s="1377">
        <v>16</v>
      </c>
      <c r="AK10" s="1378">
        <v>494</v>
      </c>
    </row>
    <row r="11" spans="1:37" ht="15.75" customHeight="1">
      <c r="A11" s="651" t="s">
        <v>144</v>
      </c>
      <c r="B11" s="518">
        <v>8129</v>
      </c>
      <c r="C11" s="1371">
        <v>2410</v>
      </c>
      <c r="D11" s="1371">
        <v>137</v>
      </c>
      <c r="E11" s="1371">
        <v>133</v>
      </c>
      <c r="F11" s="1372">
        <v>2140</v>
      </c>
      <c r="G11" s="579"/>
      <c r="H11" s="449">
        <v>483</v>
      </c>
      <c r="I11" s="1407">
        <v>11.5</v>
      </c>
      <c r="J11" s="26"/>
      <c r="K11" s="220" t="s">
        <v>307</v>
      </c>
      <c r="L11" s="1364">
        <v>251108</v>
      </c>
      <c r="M11" s="1406">
        <v>90.2</v>
      </c>
      <c r="N11" s="1459">
        <v>27258645</v>
      </c>
      <c r="O11" s="1406">
        <v>84.7</v>
      </c>
      <c r="P11" s="1405">
        <v>96.9</v>
      </c>
      <c r="Q11" s="26"/>
      <c r="R11" s="695">
        <v>273733</v>
      </c>
      <c r="S11" s="1460">
        <v>99.3</v>
      </c>
      <c r="T11" s="705">
        <v>27535362</v>
      </c>
      <c r="U11" s="1460">
        <v>93.3</v>
      </c>
      <c r="V11" s="1406">
        <v>100.59</v>
      </c>
      <c r="W11" s="1406">
        <v>64.3</v>
      </c>
      <c r="X11" s="1406">
        <v>76.099999999999994</v>
      </c>
      <c r="Y11" s="1406">
        <v>32.6</v>
      </c>
      <c r="Z11" s="1405">
        <v>35.799999999999997</v>
      </c>
      <c r="AA11" s="26"/>
      <c r="AB11" s="448">
        <v>1574</v>
      </c>
      <c r="AC11" s="1455" t="s">
        <v>706</v>
      </c>
      <c r="AD11" s="1434">
        <v>5554</v>
      </c>
      <c r="AE11" s="1434">
        <v>2428</v>
      </c>
      <c r="AF11" s="1434" t="s">
        <v>307</v>
      </c>
      <c r="AG11" s="1434">
        <v>3126</v>
      </c>
      <c r="AH11" s="1434" t="s">
        <v>307</v>
      </c>
      <c r="AI11" s="1434" t="s">
        <v>307</v>
      </c>
      <c r="AJ11" s="1434">
        <v>28</v>
      </c>
      <c r="AK11" s="1408">
        <v>723</v>
      </c>
    </row>
    <row r="12" spans="1:37" ht="15.75" customHeight="1">
      <c r="A12" s="653" t="s">
        <v>145</v>
      </c>
      <c r="B12" s="514" t="s">
        <v>706</v>
      </c>
      <c r="C12" s="514" t="s">
        <v>706</v>
      </c>
      <c r="D12" s="514" t="s">
        <v>706</v>
      </c>
      <c r="E12" s="514" t="s">
        <v>706</v>
      </c>
      <c r="F12" s="514" t="s">
        <v>706</v>
      </c>
      <c r="G12" s="579"/>
      <c r="H12" s="510">
        <v>221</v>
      </c>
      <c r="I12" s="1374">
        <v>20.93</v>
      </c>
      <c r="J12" s="26"/>
      <c r="K12" s="1486">
        <v>1</v>
      </c>
      <c r="L12" s="1487">
        <v>282153</v>
      </c>
      <c r="M12" s="1488">
        <v>95.6</v>
      </c>
      <c r="N12" s="1489">
        <v>27202614</v>
      </c>
      <c r="O12" s="1488">
        <v>75.7</v>
      </c>
      <c r="P12" s="1490">
        <v>98.9</v>
      </c>
      <c r="Q12" s="26"/>
      <c r="R12" s="696">
        <v>295906</v>
      </c>
      <c r="S12" s="1491">
        <v>99.7</v>
      </c>
      <c r="T12" s="706">
        <v>30862535</v>
      </c>
      <c r="U12" s="1491">
        <v>90.7</v>
      </c>
      <c r="V12" s="1488">
        <v>104.3</v>
      </c>
      <c r="W12" s="1488">
        <v>20.100000000000001</v>
      </c>
      <c r="X12" s="1488">
        <v>59.9</v>
      </c>
      <c r="Y12" s="1488">
        <v>31.8</v>
      </c>
      <c r="Z12" s="1490">
        <v>63.5</v>
      </c>
      <c r="AA12" s="26"/>
      <c r="AB12" s="460">
        <v>1291</v>
      </c>
      <c r="AC12" s="1376">
        <v>90.4</v>
      </c>
      <c r="AD12" s="1377">
        <v>4293</v>
      </c>
      <c r="AE12" s="1478">
        <v>2384</v>
      </c>
      <c r="AF12" s="1307" t="s">
        <v>307</v>
      </c>
      <c r="AG12" s="1478">
        <v>1909</v>
      </c>
      <c r="AH12" s="1307" t="s">
        <v>307</v>
      </c>
      <c r="AI12" s="1307" t="s">
        <v>307</v>
      </c>
      <c r="AJ12" s="1478">
        <v>29</v>
      </c>
      <c r="AK12" s="1492">
        <v>787</v>
      </c>
    </row>
    <row r="13" spans="1:37" ht="15.75" customHeight="1">
      <c r="A13" s="651" t="s">
        <v>146</v>
      </c>
      <c r="B13" s="518">
        <v>4327</v>
      </c>
      <c r="C13" s="1371">
        <v>1607</v>
      </c>
      <c r="D13" s="1371">
        <v>67</v>
      </c>
      <c r="E13" s="1371">
        <v>194</v>
      </c>
      <c r="F13" s="1372">
        <v>1346</v>
      </c>
      <c r="G13" s="579"/>
      <c r="H13" s="449">
        <v>231</v>
      </c>
      <c r="I13" s="1407">
        <v>16.2</v>
      </c>
      <c r="J13" s="26"/>
      <c r="K13" s="220">
        <v>1</v>
      </c>
      <c r="L13" s="1364">
        <v>231997</v>
      </c>
      <c r="M13" s="1406">
        <v>97.9</v>
      </c>
      <c r="N13" s="1459">
        <v>22726268</v>
      </c>
      <c r="O13" s="1406">
        <v>74.099999999999994</v>
      </c>
      <c r="P13" s="1405">
        <v>99.7</v>
      </c>
      <c r="Q13" s="26"/>
      <c r="R13" s="695">
        <v>232972</v>
      </c>
      <c r="S13" s="1460">
        <v>99.9</v>
      </c>
      <c r="T13" s="705">
        <v>23379914</v>
      </c>
      <c r="U13" s="1460">
        <v>90.81</v>
      </c>
      <c r="V13" s="1406">
        <v>100.4</v>
      </c>
      <c r="W13" s="1406">
        <v>35.4</v>
      </c>
      <c r="X13" s="1406">
        <v>38.700000000000003</v>
      </c>
      <c r="Y13" s="1406">
        <v>37.5</v>
      </c>
      <c r="Z13" s="1405">
        <v>68.900000000000006</v>
      </c>
      <c r="AA13" s="26"/>
      <c r="AB13" s="448">
        <v>752</v>
      </c>
      <c r="AC13" s="1455">
        <v>113.59</v>
      </c>
      <c r="AD13" s="1434">
        <v>2733</v>
      </c>
      <c r="AE13" s="1434">
        <v>1911</v>
      </c>
      <c r="AF13" s="1434" t="s">
        <v>203</v>
      </c>
      <c r="AG13" s="1434">
        <v>822</v>
      </c>
      <c r="AH13" s="1434" t="s">
        <v>203</v>
      </c>
      <c r="AI13" s="1434" t="s">
        <v>203</v>
      </c>
      <c r="AJ13" s="1434">
        <v>26</v>
      </c>
      <c r="AK13" s="1408">
        <v>558</v>
      </c>
    </row>
    <row r="14" spans="1:37" ht="15.75" customHeight="1">
      <c r="A14" s="653" t="s">
        <v>147</v>
      </c>
      <c r="B14" s="254">
        <v>8034</v>
      </c>
      <c r="C14" s="1353">
        <v>3440</v>
      </c>
      <c r="D14" s="1353">
        <v>147</v>
      </c>
      <c r="E14" s="1353">
        <v>247</v>
      </c>
      <c r="F14" s="1543">
        <v>3046</v>
      </c>
      <c r="G14" s="579"/>
      <c r="H14" s="1544">
        <v>199</v>
      </c>
      <c r="I14" s="1545">
        <v>12.1</v>
      </c>
      <c r="J14" s="508"/>
      <c r="K14" s="419">
        <v>1</v>
      </c>
      <c r="L14" s="1546">
        <v>179586</v>
      </c>
      <c r="M14" s="1547">
        <v>67.5</v>
      </c>
      <c r="N14" s="1546">
        <v>18145084</v>
      </c>
      <c r="O14" s="1547">
        <v>93.8</v>
      </c>
      <c r="P14" s="1548">
        <v>89.7</v>
      </c>
      <c r="Q14" s="508"/>
      <c r="R14" s="1549">
        <v>266859</v>
      </c>
      <c r="S14" s="1550">
        <v>99.03</v>
      </c>
      <c r="T14" s="706">
        <v>26395992</v>
      </c>
      <c r="U14" s="1550">
        <v>88.85</v>
      </c>
      <c r="V14" s="1550">
        <v>98.9</v>
      </c>
      <c r="W14" s="1550">
        <v>39.299999999999997</v>
      </c>
      <c r="X14" s="1550">
        <v>44.5</v>
      </c>
      <c r="Y14" s="1550">
        <v>7.2</v>
      </c>
      <c r="Z14" s="1551">
        <v>95.7</v>
      </c>
      <c r="AA14" s="508"/>
      <c r="AB14" s="1552">
        <v>1698</v>
      </c>
      <c r="AC14" s="1533">
        <v>80.8</v>
      </c>
      <c r="AD14" s="1541">
        <v>6377</v>
      </c>
      <c r="AE14" s="1541">
        <v>4088</v>
      </c>
      <c r="AF14" s="1307" t="s">
        <v>307</v>
      </c>
      <c r="AG14" s="1541">
        <v>2289</v>
      </c>
      <c r="AH14" s="1307" t="s">
        <v>307</v>
      </c>
      <c r="AI14" s="1307" t="s">
        <v>307</v>
      </c>
      <c r="AJ14" s="1541">
        <v>35</v>
      </c>
      <c r="AK14" s="1534">
        <v>1062</v>
      </c>
    </row>
    <row r="15" spans="1:37" ht="15.75" customHeight="1">
      <c r="A15" s="651" t="s">
        <v>148</v>
      </c>
      <c r="B15" s="518">
        <v>9123</v>
      </c>
      <c r="C15" s="1371">
        <v>3870</v>
      </c>
      <c r="D15" s="1371">
        <v>96</v>
      </c>
      <c r="E15" s="1371">
        <v>338</v>
      </c>
      <c r="F15" s="1372">
        <v>3436</v>
      </c>
      <c r="G15" s="579"/>
      <c r="H15" s="449">
        <v>332</v>
      </c>
      <c r="I15" s="1407">
        <v>11.25</v>
      </c>
      <c r="J15" s="26"/>
      <c r="K15" s="220">
        <v>1</v>
      </c>
      <c r="L15" s="1364">
        <v>237752</v>
      </c>
      <c r="M15" s="1406">
        <v>75.8</v>
      </c>
      <c r="N15" s="1459">
        <v>22094058</v>
      </c>
      <c r="O15" s="1406">
        <v>78.3</v>
      </c>
      <c r="P15" s="1405">
        <v>93.9</v>
      </c>
      <c r="Q15" s="26"/>
      <c r="R15" s="697">
        <v>309401</v>
      </c>
      <c r="S15" s="1441">
        <v>96.8</v>
      </c>
      <c r="T15" s="707">
        <v>34466344</v>
      </c>
      <c r="U15" s="1441">
        <v>89.7</v>
      </c>
      <c r="V15" s="1406">
        <v>111.4</v>
      </c>
      <c r="W15" s="1406">
        <v>40.700000000000003</v>
      </c>
      <c r="X15" s="1587">
        <v>76.2</v>
      </c>
      <c r="Y15" s="1406">
        <v>17.7</v>
      </c>
      <c r="Z15" s="1407">
        <v>65.8</v>
      </c>
      <c r="AA15" s="26"/>
      <c r="AB15" s="448">
        <v>1711</v>
      </c>
      <c r="AC15" s="1455">
        <v>91.9</v>
      </c>
      <c r="AD15" s="1434">
        <v>5965</v>
      </c>
      <c r="AE15" s="1434">
        <v>3636</v>
      </c>
      <c r="AF15" s="1434" t="s">
        <v>203</v>
      </c>
      <c r="AG15" s="1434">
        <v>2329</v>
      </c>
      <c r="AH15" s="1434" t="s">
        <v>203</v>
      </c>
      <c r="AI15" s="1434" t="s">
        <v>203</v>
      </c>
      <c r="AJ15" s="1434">
        <v>37</v>
      </c>
      <c r="AK15" s="1408">
        <v>1033</v>
      </c>
    </row>
    <row r="16" spans="1:37" ht="15.75" customHeight="1">
      <c r="A16" s="653" t="s">
        <v>149</v>
      </c>
      <c r="B16" s="514">
        <v>9011</v>
      </c>
      <c r="C16" s="1139">
        <v>4405</v>
      </c>
      <c r="D16" s="1139">
        <v>154</v>
      </c>
      <c r="E16" s="1139">
        <v>578</v>
      </c>
      <c r="F16" s="1140">
        <v>3672.6689999999999</v>
      </c>
      <c r="G16" s="579"/>
      <c r="H16" s="510">
        <v>276</v>
      </c>
      <c r="I16" s="1141">
        <v>16.600000000000001</v>
      </c>
      <c r="J16" s="26"/>
      <c r="K16" s="74">
        <v>3</v>
      </c>
      <c r="L16" s="1142">
        <v>167650</v>
      </c>
      <c r="M16" s="1143">
        <v>55</v>
      </c>
      <c r="N16" s="1144">
        <v>16921147</v>
      </c>
      <c r="O16" s="1143">
        <v>68.3</v>
      </c>
      <c r="P16" s="1145">
        <v>91.1</v>
      </c>
      <c r="Q16" s="26"/>
      <c r="R16" s="419">
        <v>311605</v>
      </c>
      <c r="S16" s="1146">
        <v>99.8</v>
      </c>
      <c r="T16" s="540">
        <v>34816738</v>
      </c>
      <c r="U16" s="1146">
        <v>89.4</v>
      </c>
      <c r="V16" s="1143">
        <v>111.7</v>
      </c>
      <c r="W16" s="1143">
        <v>23.6</v>
      </c>
      <c r="X16" s="1143">
        <v>57.7</v>
      </c>
      <c r="Y16" s="1143">
        <v>15.9</v>
      </c>
      <c r="Z16" s="1145">
        <v>53.3</v>
      </c>
      <c r="AA16" s="26"/>
      <c r="AB16" s="460">
        <v>1396</v>
      </c>
      <c r="AC16" s="1147">
        <v>93.3</v>
      </c>
      <c r="AD16" s="1148">
        <v>11857</v>
      </c>
      <c r="AE16" s="1148">
        <v>7779</v>
      </c>
      <c r="AF16" s="1148" t="s">
        <v>307</v>
      </c>
      <c r="AG16" s="1148">
        <v>4078</v>
      </c>
      <c r="AH16" s="1148" t="s">
        <v>307</v>
      </c>
      <c r="AI16" s="1148" t="s">
        <v>307</v>
      </c>
      <c r="AJ16" s="1148">
        <v>20</v>
      </c>
      <c r="AK16" s="1149">
        <v>519</v>
      </c>
    </row>
    <row r="17" spans="1:37" ht="15.75" customHeight="1">
      <c r="A17" s="1591" t="s">
        <v>713</v>
      </c>
      <c r="B17" s="1606">
        <v>7808</v>
      </c>
      <c r="C17" s="1607">
        <v>2567</v>
      </c>
      <c r="D17" s="1607">
        <v>102</v>
      </c>
      <c r="E17" s="1607">
        <v>171</v>
      </c>
      <c r="F17" s="1599">
        <v>2294</v>
      </c>
      <c r="G17" s="655"/>
      <c r="H17" s="697">
        <v>145</v>
      </c>
      <c r="I17" s="1608">
        <v>12.4</v>
      </c>
      <c r="J17" s="573"/>
      <c r="K17" s="695">
        <v>3</v>
      </c>
      <c r="L17" s="1609">
        <v>216597</v>
      </c>
      <c r="M17" s="1610">
        <v>80.849999999999994</v>
      </c>
      <c r="N17" s="1459">
        <v>20447461</v>
      </c>
      <c r="O17" s="1610">
        <v>61.4</v>
      </c>
      <c r="P17" s="1611">
        <v>93.75</v>
      </c>
      <c r="Q17" s="573"/>
      <c r="R17" s="695">
        <v>265499</v>
      </c>
      <c r="S17" s="1612">
        <v>99.4</v>
      </c>
      <c r="T17" s="705">
        <v>28312320</v>
      </c>
      <c r="U17" s="1612">
        <v>87.7</v>
      </c>
      <c r="V17" s="1610">
        <v>106.6</v>
      </c>
      <c r="W17" s="1610">
        <v>49.5</v>
      </c>
      <c r="X17" s="1610">
        <v>99.1</v>
      </c>
      <c r="Y17" s="1610">
        <v>6.3</v>
      </c>
      <c r="Z17" s="1611">
        <v>56.8</v>
      </c>
      <c r="AA17" s="573"/>
      <c r="AB17" s="1592">
        <v>1973</v>
      </c>
      <c r="AC17" s="1594">
        <v>86.5</v>
      </c>
      <c r="AD17" s="1596">
        <v>7744</v>
      </c>
      <c r="AE17" s="1596">
        <v>3570</v>
      </c>
      <c r="AF17" s="1596" t="s">
        <v>307</v>
      </c>
      <c r="AG17" s="1596">
        <v>4174</v>
      </c>
      <c r="AH17" s="1596" t="s">
        <v>307</v>
      </c>
      <c r="AI17" s="1596" t="s">
        <v>307</v>
      </c>
      <c r="AJ17" s="1596">
        <v>33</v>
      </c>
      <c r="AK17" s="1613">
        <v>862</v>
      </c>
    </row>
    <row r="18" spans="1:37" ht="16.05" customHeight="1">
      <c r="A18" s="653" t="s">
        <v>151</v>
      </c>
      <c r="B18" s="514">
        <v>7826</v>
      </c>
      <c r="C18" s="1373">
        <f>D18+E18+F18</f>
        <v>3442</v>
      </c>
      <c r="D18" s="1373">
        <v>141</v>
      </c>
      <c r="E18" s="1373">
        <v>259</v>
      </c>
      <c r="F18" s="1336">
        <v>3042</v>
      </c>
      <c r="G18" s="579"/>
      <c r="H18" s="510">
        <v>1104</v>
      </c>
      <c r="I18" s="1374">
        <v>11.5</v>
      </c>
      <c r="J18" s="26"/>
      <c r="K18" s="74">
        <v>5</v>
      </c>
      <c r="L18" s="1358">
        <v>469169</v>
      </c>
      <c r="M18" s="1352">
        <v>91.3</v>
      </c>
      <c r="N18" s="1375">
        <v>47493602</v>
      </c>
      <c r="O18" s="1352">
        <v>63.9</v>
      </c>
      <c r="P18" s="1359">
        <v>99.4</v>
      </c>
      <c r="Q18" s="26"/>
      <c r="R18" s="419">
        <v>501246</v>
      </c>
      <c r="S18" s="1350">
        <v>97.99</v>
      </c>
      <c r="T18" s="540">
        <v>51373803</v>
      </c>
      <c r="U18" s="1350">
        <v>86.87</v>
      </c>
      <c r="V18" s="1352">
        <v>102.5</v>
      </c>
      <c r="W18" s="1352">
        <v>24</v>
      </c>
      <c r="X18" s="1352">
        <v>34.9</v>
      </c>
      <c r="Y18" s="1352">
        <v>8.8000000000000007</v>
      </c>
      <c r="Z18" s="1359">
        <v>72.400000000000006</v>
      </c>
      <c r="AA18" s="26"/>
      <c r="AB18" s="460">
        <v>3135</v>
      </c>
      <c r="AC18" s="1376">
        <v>91.7</v>
      </c>
      <c r="AD18" s="1377">
        <v>6946</v>
      </c>
      <c r="AE18" s="1377">
        <v>3543</v>
      </c>
      <c r="AF18" s="1307" t="s">
        <v>307</v>
      </c>
      <c r="AG18" s="1377">
        <v>3280</v>
      </c>
      <c r="AH18" s="1377">
        <v>123</v>
      </c>
      <c r="AI18" s="1307" t="s">
        <v>307</v>
      </c>
      <c r="AJ18" s="1377">
        <v>47</v>
      </c>
      <c r="AK18" s="1378">
        <v>1748</v>
      </c>
    </row>
    <row r="19" spans="1:37" ht="15.75" customHeight="1">
      <c r="A19" s="651" t="s">
        <v>152</v>
      </c>
      <c r="B19" s="518">
        <v>17148</v>
      </c>
      <c r="C19" s="1130">
        <v>4383</v>
      </c>
      <c r="D19" s="1130">
        <v>63</v>
      </c>
      <c r="E19" s="1130">
        <v>259</v>
      </c>
      <c r="F19" s="1104">
        <v>4061</v>
      </c>
      <c r="G19" s="579"/>
      <c r="H19" s="449">
        <v>431</v>
      </c>
      <c r="I19" s="1131">
        <v>12.1</v>
      </c>
      <c r="J19" s="508"/>
      <c r="K19" s="449">
        <v>2</v>
      </c>
      <c r="L19" s="1130">
        <v>236936</v>
      </c>
      <c r="M19" s="1150">
        <v>72</v>
      </c>
      <c r="N19" s="1151">
        <v>26566858</v>
      </c>
      <c r="O19" s="1150">
        <v>79.5</v>
      </c>
      <c r="P19" s="1131">
        <v>95.5</v>
      </c>
      <c r="Q19" s="508"/>
      <c r="R19" s="697">
        <v>328576</v>
      </c>
      <c r="S19" s="1103">
        <v>99.9</v>
      </c>
      <c r="T19" s="707">
        <v>37799446</v>
      </c>
      <c r="U19" s="1103">
        <v>78.8</v>
      </c>
      <c r="V19" s="1150">
        <v>115</v>
      </c>
      <c r="W19" s="1150">
        <v>12.7</v>
      </c>
      <c r="X19" s="1150">
        <v>50</v>
      </c>
      <c r="Y19" s="1150">
        <v>12.6</v>
      </c>
      <c r="Z19" s="1131">
        <v>51.9</v>
      </c>
      <c r="AA19" s="508"/>
      <c r="AB19" s="448">
        <v>1890</v>
      </c>
      <c r="AC19" s="1137">
        <v>98.1</v>
      </c>
      <c r="AD19" s="1119">
        <v>7789</v>
      </c>
      <c r="AE19" s="1119">
        <v>5380</v>
      </c>
      <c r="AF19" s="1119" t="s">
        <v>307</v>
      </c>
      <c r="AG19" s="1119">
        <v>2076</v>
      </c>
      <c r="AH19" s="1119">
        <v>333</v>
      </c>
      <c r="AI19" s="1119" t="s">
        <v>307</v>
      </c>
      <c r="AJ19" s="1119">
        <v>32</v>
      </c>
      <c r="AK19" s="1138">
        <v>1052</v>
      </c>
    </row>
    <row r="20" spans="1:37" ht="15.75" customHeight="1">
      <c r="A20" s="653" t="s">
        <v>153</v>
      </c>
      <c r="B20" s="510">
        <v>18892</v>
      </c>
      <c r="C20" s="1139">
        <v>4496</v>
      </c>
      <c r="D20" s="1139">
        <v>73</v>
      </c>
      <c r="E20" s="1139">
        <v>405</v>
      </c>
      <c r="F20" s="1140">
        <v>4018</v>
      </c>
      <c r="G20" s="579"/>
      <c r="H20" s="510">
        <v>223</v>
      </c>
      <c r="I20" s="1141">
        <v>22.79</v>
      </c>
      <c r="J20" s="26"/>
      <c r="K20" s="74">
        <v>3</v>
      </c>
      <c r="L20" s="1142">
        <v>283339</v>
      </c>
      <c r="M20" s="1143">
        <v>77.3</v>
      </c>
      <c r="N20" s="1144">
        <v>31731499</v>
      </c>
      <c r="O20" s="1143">
        <v>86.1</v>
      </c>
      <c r="P20" s="1145">
        <v>88.4</v>
      </c>
      <c r="Q20" s="26"/>
      <c r="R20" s="419">
        <v>361020</v>
      </c>
      <c r="S20" s="1146">
        <v>99.6</v>
      </c>
      <c r="T20" s="1144">
        <v>42513431</v>
      </c>
      <c r="U20" s="1146">
        <v>86</v>
      </c>
      <c r="V20" s="1146">
        <v>117.8</v>
      </c>
      <c r="W20" s="1146">
        <v>14.2</v>
      </c>
      <c r="X20" s="1146">
        <v>54</v>
      </c>
      <c r="Y20" s="1146">
        <v>10.4</v>
      </c>
      <c r="Z20" s="1145">
        <v>46.9</v>
      </c>
      <c r="AA20" s="26"/>
      <c r="AB20" s="460">
        <v>2447</v>
      </c>
      <c r="AC20" s="1147">
        <v>89.6</v>
      </c>
      <c r="AD20" s="1148">
        <v>7027</v>
      </c>
      <c r="AE20" s="1148">
        <v>3999</v>
      </c>
      <c r="AF20" s="1148" t="s">
        <v>307</v>
      </c>
      <c r="AG20" s="1148">
        <v>2885</v>
      </c>
      <c r="AH20" s="1148">
        <v>143</v>
      </c>
      <c r="AI20" s="1148" t="s">
        <v>307</v>
      </c>
      <c r="AJ20" s="1148">
        <v>33</v>
      </c>
      <c r="AK20" s="1149">
        <v>1164</v>
      </c>
    </row>
    <row r="21" spans="1:37" ht="15.75" customHeight="1">
      <c r="A21" s="651" t="s">
        <v>154</v>
      </c>
      <c r="B21" s="530">
        <v>6036</v>
      </c>
      <c r="C21" s="1428">
        <v>1729</v>
      </c>
      <c r="D21" s="1428">
        <v>28</v>
      </c>
      <c r="E21" s="1428">
        <v>74</v>
      </c>
      <c r="F21" s="1416">
        <v>1627</v>
      </c>
      <c r="G21" s="579"/>
      <c r="H21" s="469">
        <v>325</v>
      </c>
      <c r="I21" s="1429">
        <v>4.7699999999999996</v>
      </c>
      <c r="J21" s="26"/>
      <c r="K21" s="2120" t="s">
        <v>203</v>
      </c>
      <c r="L21" s="1443">
        <v>307558</v>
      </c>
      <c r="M21" s="1430">
        <v>87.2</v>
      </c>
      <c r="N21" s="1431">
        <v>32805160</v>
      </c>
      <c r="O21" s="1430">
        <v>79.099999999999994</v>
      </c>
      <c r="P21" s="1433">
        <v>96.74</v>
      </c>
      <c r="Q21" s="26"/>
      <c r="R21" s="694">
        <v>352781</v>
      </c>
      <c r="S21" s="1432">
        <v>99.9</v>
      </c>
      <c r="T21" s="703">
        <v>36634145</v>
      </c>
      <c r="U21" s="1432">
        <v>95</v>
      </c>
      <c r="V21" s="1430">
        <v>103.8</v>
      </c>
      <c r="W21" s="1430">
        <v>64.8</v>
      </c>
      <c r="X21" s="1430">
        <v>97.9</v>
      </c>
      <c r="Y21" s="1430">
        <v>27.9</v>
      </c>
      <c r="Z21" s="1433">
        <v>49.7</v>
      </c>
      <c r="AA21" s="26"/>
      <c r="AB21" s="479">
        <v>3149</v>
      </c>
      <c r="AC21" s="1425">
        <v>80.38</v>
      </c>
      <c r="AD21" s="1426">
        <v>2793</v>
      </c>
      <c r="AE21" s="1426">
        <v>1100</v>
      </c>
      <c r="AF21" s="1426" t="s">
        <v>203</v>
      </c>
      <c r="AG21" s="1426">
        <v>1500</v>
      </c>
      <c r="AH21" s="1426" t="s">
        <v>203</v>
      </c>
      <c r="AI21" s="1426">
        <v>193</v>
      </c>
      <c r="AJ21" s="1426">
        <v>23</v>
      </c>
      <c r="AK21" s="1420">
        <v>840</v>
      </c>
    </row>
    <row r="22" spans="1:37" ht="15.75" customHeight="1">
      <c r="A22" s="653" t="s">
        <v>220</v>
      </c>
      <c r="B22" s="514">
        <v>6700</v>
      </c>
      <c r="C22" s="1373">
        <v>1322.1</v>
      </c>
      <c r="D22" s="1373">
        <v>18.3</v>
      </c>
      <c r="E22" s="1373">
        <v>72</v>
      </c>
      <c r="F22" s="1336">
        <v>1231.8</v>
      </c>
      <c r="G22" s="579"/>
      <c r="H22" s="510">
        <v>461</v>
      </c>
      <c r="I22" s="1374">
        <v>3.5</v>
      </c>
      <c r="J22" s="26"/>
      <c r="K22" s="74" t="s">
        <v>307</v>
      </c>
      <c r="L22" s="1358">
        <v>539247</v>
      </c>
      <c r="M22" s="1352">
        <v>88.8</v>
      </c>
      <c r="N22" s="1375">
        <v>51043066</v>
      </c>
      <c r="O22" s="1352">
        <v>93.53</v>
      </c>
      <c r="P22" s="1359">
        <v>96.4</v>
      </c>
      <c r="Q22" s="26"/>
      <c r="R22" s="419">
        <v>607276</v>
      </c>
      <c r="S22" s="1350">
        <v>99.9</v>
      </c>
      <c r="T22" s="708">
        <v>56484884</v>
      </c>
      <c r="U22" s="1350">
        <v>90.52</v>
      </c>
      <c r="V22" s="1352">
        <v>93.01</v>
      </c>
      <c r="W22" s="1352">
        <v>48.9</v>
      </c>
      <c r="X22" s="1352">
        <v>76.599999999999994</v>
      </c>
      <c r="Y22" s="1352">
        <v>27.48</v>
      </c>
      <c r="Z22" s="1359">
        <v>85.49</v>
      </c>
      <c r="AA22" s="26"/>
      <c r="AB22" s="460">
        <v>5912</v>
      </c>
      <c r="AC22" s="1376">
        <v>69.3</v>
      </c>
      <c r="AD22" s="1377">
        <v>8089</v>
      </c>
      <c r="AE22" s="1377">
        <v>2643</v>
      </c>
      <c r="AF22" s="74" t="s">
        <v>307</v>
      </c>
      <c r="AG22" s="1377">
        <v>859</v>
      </c>
      <c r="AH22" s="74" t="s">
        <v>307</v>
      </c>
      <c r="AI22" s="1377">
        <v>4587</v>
      </c>
      <c r="AJ22" s="1377">
        <v>28</v>
      </c>
      <c r="AK22" s="1378">
        <v>1043</v>
      </c>
    </row>
    <row r="23" spans="1:37" ht="15.75" customHeight="1">
      <c r="A23" s="651" t="s">
        <v>156</v>
      </c>
      <c r="B23" s="530">
        <v>8695</v>
      </c>
      <c r="C23" s="1111">
        <v>1400</v>
      </c>
      <c r="D23" s="1111">
        <v>17</v>
      </c>
      <c r="E23" s="1111">
        <v>63</v>
      </c>
      <c r="F23" s="1107">
        <v>1320</v>
      </c>
      <c r="G23" s="579"/>
      <c r="H23" s="469">
        <v>112</v>
      </c>
      <c r="I23" s="1112">
        <v>2.8</v>
      </c>
      <c r="J23" s="26"/>
      <c r="K23" s="135" t="s">
        <v>307</v>
      </c>
      <c r="L23" s="1152">
        <v>289029</v>
      </c>
      <c r="M23" s="1113">
        <v>84.34</v>
      </c>
      <c r="N23" s="1114">
        <v>27326740</v>
      </c>
      <c r="O23" s="1113">
        <v>88.29</v>
      </c>
      <c r="P23" s="1116">
        <v>91.6</v>
      </c>
      <c r="Q23" s="26"/>
      <c r="R23" s="694">
        <v>370710</v>
      </c>
      <c r="S23" s="1115">
        <v>99.9</v>
      </c>
      <c r="T23" s="709">
        <v>36333038</v>
      </c>
      <c r="U23" s="1115">
        <v>98</v>
      </c>
      <c r="V23" s="1113">
        <v>98</v>
      </c>
      <c r="W23" s="1113">
        <v>37.5</v>
      </c>
      <c r="X23" s="1113">
        <v>67.900000000000006</v>
      </c>
      <c r="Y23" s="1113">
        <v>50.9</v>
      </c>
      <c r="Z23" s="1116">
        <v>35.700000000000003</v>
      </c>
      <c r="AA23" s="26"/>
      <c r="AB23" s="479">
        <v>1937</v>
      </c>
      <c r="AC23" s="1137">
        <v>82.3</v>
      </c>
      <c r="AD23" s="1118">
        <v>2006</v>
      </c>
      <c r="AE23" s="1118">
        <v>250</v>
      </c>
      <c r="AF23" s="2094" t="s">
        <v>307</v>
      </c>
      <c r="AG23" s="1118">
        <v>684</v>
      </c>
      <c r="AH23" s="1118">
        <v>176</v>
      </c>
      <c r="AI23" s="1118">
        <v>896</v>
      </c>
      <c r="AJ23" s="1118">
        <v>18</v>
      </c>
      <c r="AK23" s="1120">
        <v>749</v>
      </c>
    </row>
    <row r="24" spans="1:37" ht="15.75" customHeight="1">
      <c r="A24" s="653" t="s">
        <v>157</v>
      </c>
      <c r="B24" s="656">
        <v>6274</v>
      </c>
      <c r="C24" s="1705">
        <v>1252</v>
      </c>
      <c r="D24" s="1705">
        <v>22</v>
      </c>
      <c r="E24" s="1705">
        <v>48</v>
      </c>
      <c r="F24" s="1706">
        <v>1182</v>
      </c>
      <c r="G24" s="579"/>
      <c r="H24" s="555">
        <v>858</v>
      </c>
      <c r="I24" s="1707">
        <v>3.39</v>
      </c>
      <c r="J24" s="26"/>
      <c r="K24" s="101">
        <v>2</v>
      </c>
      <c r="L24" s="1708">
        <v>595606</v>
      </c>
      <c r="M24" s="1709">
        <v>91.8</v>
      </c>
      <c r="N24" s="1710">
        <v>54205693</v>
      </c>
      <c r="O24" s="1709">
        <v>82.6</v>
      </c>
      <c r="P24" s="1711">
        <v>97.7</v>
      </c>
      <c r="Q24" s="26"/>
      <c r="R24" s="413">
        <v>626870</v>
      </c>
      <c r="S24" s="1712">
        <v>98.2</v>
      </c>
      <c r="T24" s="499" t="s">
        <v>706</v>
      </c>
      <c r="U24" s="1712" t="s">
        <v>706</v>
      </c>
      <c r="V24" s="1709" t="s">
        <v>706</v>
      </c>
      <c r="W24" s="1709" t="s">
        <v>706</v>
      </c>
      <c r="X24" s="1709" t="s">
        <v>706</v>
      </c>
      <c r="Y24" s="1709" t="s">
        <v>706</v>
      </c>
      <c r="Z24" s="1711" t="s">
        <v>706</v>
      </c>
      <c r="AA24" s="26"/>
      <c r="AB24" s="740">
        <v>4890</v>
      </c>
      <c r="AC24" s="1713">
        <v>73.099999999999994</v>
      </c>
      <c r="AD24" s="1714">
        <v>13926</v>
      </c>
      <c r="AE24" s="1714">
        <v>1478</v>
      </c>
      <c r="AF24" s="1307" t="s">
        <v>307</v>
      </c>
      <c r="AG24" s="1699">
        <v>1260</v>
      </c>
      <c r="AH24" s="1307" t="s">
        <v>307</v>
      </c>
      <c r="AI24" s="1714">
        <v>11188</v>
      </c>
      <c r="AJ24" s="1699">
        <v>32</v>
      </c>
      <c r="AK24" s="1715">
        <v>1508</v>
      </c>
    </row>
    <row r="25" spans="1:37" ht="15.75" customHeight="1">
      <c r="A25" s="651" t="s">
        <v>158</v>
      </c>
      <c r="B25" s="530">
        <v>8585</v>
      </c>
      <c r="C25" s="1768">
        <v>1635</v>
      </c>
      <c r="D25" s="1768">
        <v>21</v>
      </c>
      <c r="E25" s="1768">
        <v>81</v>
      </c>
      <c r="F25" s="1769">
        <v>1533</v>
      </c>
      <c r="G25" s="579"/>
      <c r="H25" s="469">
        <v>664</v>
      </c>
      <c r="I25" s="1770">
        <v>4.8</v>
      </c>
      <c r="J25" s="26"/>
      <c r="K25" s="135" t="s">
        <v>307</v>
      </c>
      <c r="L25" s="1771">
        <v>396043</v>
      </c>
      <c r="M25" s="1772">
        <v>90.9</v>
      </c>
      <c r="N25" s="1773">
        <v>39399549</v>
      </c>
      <c r="O25" s="1772">
        <v>78.62</v>
      </c>
      <c r="P25" s="1774">
        <v>95.2</v>
      </c>
      <c r="Q25" s="26"/>
      <c r="R25" s="694">
        <v>411804</v>
      </c>
      <c r="S25" s="1775">
        <v>94.78</v>
      </c>
      <c r="T25" s="703">
        <v>39570417</v>
      </c>
      <c r="U25" s="1775">
        <v>94.59</v>
      </c>
      <c r="V25" s="1772">
        <v>96.090414371885657</v>
      </c>
      <c r="W25" s="1772">
        <v>24.2</v>
      </c>
      <c r="X25" s="1772">
        <v>88.26</v>
      </c>
      <c r="Y25" s="1772">
        <v>35.200000000000003</v>
      </c>
      <c r="Z25" s="1774">
        <v>77</v>
      </c>
      <c r="AA25" s="26"/>
      <c r="AB25" s="448">
        <v>3323</v>
      </c>
      <c r="AC25" s="1759">
        <v>80.8</v>
      </c>
      <c r="AD25" s="1761">
        <v>5199</v>
      </c>
      <c r="AE25" s="1761">
        <v>832</v>
      </c>
      <c r="AF25" s="2094" t="s">
        <v>307</v>
      </c>
      <c r="AG25" s="1761">
        <v>144</v>
      </c>
      <c r="AH25" s="2094" t="s">
        <v>307</v>
      </c>
      <c r="AI25" s="1777">
        <v>4223</v>
      </c>
      <c r="AJ25" s="1777">
        <v>43</v>
      </c>
      <c r="AK25" s="1778">
        <v>1871</v>
      </c>
    </row>
    <row r="26" spans="1:37" ht="15.75" customHeight="1">
      <c r="A26" s="653" t="s">
        <v>159</v>
      </c>
      <c r="B26" s="656">
        <v>6137</v>
      </c>
      <c r="C26" s="1705">
        <v>1527</v>
      </c>
      <c r="D26" s="1705">
        <v>45</v>
      </c>
      <c r="E26" s="1705">
        <v>134</v>
      </c>
      <c r="F26" s="1706">
        <v>1348</v>
      </c>
      <c r="G26" s="579"/>
      <c r="H26" s="611">
        <v>817</v>
      </c>
      <c r="I26" s="1818">
        <v>12.38</v>
      </c>
      <c r="J26" s="26"/>
      <c r="K26" s="101" t="s">
        <v>307</v>
      </c>
      <c r="L26" s="1708">
        <v>555949</v>
      </c>
      <c r="M26" s="1709">
        <v>99.4</v>
      </c>
      <c r="N26" s="1710">
        <v>58076884</v>
      </c>
      <c r="O26" s="1709">
        <v>90.5</v>
      </c>
      <c r="P26" s="1711">
        <v>99.8</v>
      </c>
      <c r="Q26" s="26"/>
      <c r="R26" s="413">
        <v>576959</v>
      </c>
      <c r="S26" s="1712">
        <v>100</v>
      </c>
      <c r="T26" s="499">
        <v>56751087</v>
      </c>
      <c r="U26" s="1712">
        <v>93.8</v>
      </c>
      <c r="V26" s="1709">
        <v>98.4</v>
      </c>
      <c r="W26" s="2058" t="s">
        <v>725</v>
      </c>
      <c r="X26" s="2058" t="s">
        <v>725</v>
      </c>
      <c r="Y26" s="1709">
        <v>50</v>
      </c>
      <c r="Z26" s="2059" t="s">
        <v>725</v>
      </c>
      <c r="AA26" s="26"/>
      <c r="AB26" s="747">
        <v>4189</v>
      </c>
      <c r="AC26" s="1733">
        <v>72.8</v>
      </c>
      <c r="AD26" s="1819">
        <v>23914</v>
      </c>
      <c r="AE26" s="1819">
        <v>1485</v>
      </c>
      <c r="AF26" s="1819">
        <v>135</v>
      </c>
      <c r="AG26" s="1819">
        <v>10704</v>
      </c>
      <c r="AH26" s="1819">
        <v>3723</v>
      </c>
      <c r="AI26" s="1819">
        <v>7867</v>
      </c>
      <c r="AJ26" s="1819">
        <v>31</v>
      </c>
      <c r="AK26" s="1820">
        <v>961</v>
      </c>
    </row>
    <row r="27" spans="1:37" ht="15.75" customHeight="1">
      <c r="A27" s="651" t="s">
        <v>160</v>
      </c>
      <c r="B27" s="530">
        <v>7007</v>
      </c>
      <c r="C27" s="1428">
        <v>1523</v>
      </c>
      <c r="D27" s="1428">
        <v>47</v>
      </c>
      <c r="E27" s="1428">
        <v>57</v>
      </c>
      <c r="F27" s="1416">
        <v>1419</v>
      </c>
      <c r="G27" s="579"/>
      <c r="H27" s="469">
        <v>539</v>
      </c>
      <c r="I27" s="1429">
        <v>18.13</v>
      </c>
      <c r="J27" s="26"/>
      <c r="K27" s="135">
        <v>3</v>
      </c>
      <c r="L27" s="1443">
        <v>374742</v>
      </c>
      <c r="M27" s="1430">
        <v>98.3</v>
      </c>
      <c r="N27" s="1431">
        <v>39926141</v>
      </c>
      <c r="O27" s="1430">
        <v>79.400000000000006</v>
      </c>
      <c r="P27" s="1433">
        <v>99</v>
      </c>
      <c r="Q27" s="26"/>
      <c r="R27" s="694">
        <v>381043</v>
      </c>
      <c r="S27" s="1432">
        <v>100</v>
      </c>
      <c r="T27" s="703">
        <v>51542803</v>
      </c>
      <c r="U27" s="1432">
        <v>90.9</v>
      </c>
      <c r="V27" s="1430">
        <v>135.30000000000001</v>
      </c>
      <c r="W27" s="1430">
        <v>46.7</v>
      </c>
      <c r="X27" s="1430">
        <v>71</v>
      </c>
      <c r="Y27" s="1430">
        <v>37.700000000000003</v>
      </c>
      <c r="Z27" s="1433">
        <v>86.5</v>
      </c>
      <c r="AA27" s="26"/>
      <c r="AB27" s="479">
        <v>1916</v>
      </c>
      <c r="AC27" s="1425">
        <v>69.8</v>
      </c>
      <c r="AD27" s="1426">
        <v>9450</v>
      </c>
      <c r="AE27" s="1426">
        <v>4576</v>
      </c>
      <c r="AF27" s="1426" t="s">
        <v>203</v>
      </c>
      <c r="AG27" s="1426">
        <v>4112</v>
      </c>
      <c r="AH27" s="1426">
        <v>376</v>
      </c>
      <c r="AI27" s="1426">
        <v>386</v>
      </c>
      <c r="AJ27" s="1846">
        <v>9</v>
      </c>
      <c r="AK27" s="1847">
        <v>319</v>
      </c>
    </row>
    <row r="28" spans="1:37" ht="15.75" customHeight="1">
      <c r="A28" s="653" t="s">
        <v>161</v>
      </c>
      <c r="B28" s="656">
        <v>10907</v>
      </c>
      <c r="C28" s="1705">
        <v>4081</v>
      </c>
      <c r="D28" s="1705">
        <v>179</v>
      </c>
      <c r="E28" s="1705">
        <v>711</v>
      </c>
      <c r="F28" s="1706">
        <v>3191</v>
      </c>
      <c r="G28" s="579"/>
      <c r="H28" s="611">
        <v>1147</v>
      </c>
      <c r="I28" s="1818">
        <v>14.9</v>
      </c>
      <c r="J28" s="26"/>
      <c r="K28" s="101">
        <v>8</v>
      </c>
      <c r="L28" s="1708">
        <v>378379</v>
      </c>
      <c r="M28" s="1709">
        <v>93.5</v>
      </c>
      <c r="N28" s="1710">
        <v>40920987</v>
      </c>
      <c r="O28" s="1709">
        <v>78.7</v>
      </c>
      <c r="P28" s="1711">
        <v>99.4</v>
      </c>
      <c r="Q28" s="26"/>
      <c r="R28" s="413">
        <v>400715</v>
      </c>
      <c r="S28" s="1712">
        <v>99</v>
      </c>
      <c r="T28" s="499">
        <v>43423307</v>
      </c>
      <c r="U28" s="1712">
        <v>89.06</v>
      </c>
      <c r="V28" s="1709">
        <v>108.36</v>
      </c>
      <c r="W28" s="1352">
        <v>57.7</v>
      </c>
      <c r="X28" s="1352">
        <v>47.1</v>
      </c>
      <c r="Y28" s="1352">
        <v>44.21</v>
      </c>
      <c r="Z28" s="1359">
        <v>43.5</v>
      </c>
      <c r="AA28" s="26"/>
      <c r="AB28" s="747">
        <v>2380</v>
      </c>
      <c r="AC28" s="1733">
        <v>86.1</v>
      </c>
      <c r="AD28" s="1819">
        <v>6045</v>
      </c>
      <c r="AE28" s="1819">
        <v>4694</v>
      </c>
      <c r="AF28" s="1307" t="s">
        <v>307</v>
      </c>
      <c r="AG28" s="1819">
        <v>1351</v>
      </c>
      <c r="AH28" s="1307" t="s">
        <v>307</v>
      </c>
      <c r="AI28" s="1307" t="s">
        <v>307</v>
      </c>
      <c r="AJ28" s="1819">
        <v>46</v>
      </c>
      <c r="AK28" s="1820">
        <v>1236</v>
      </c>
    </row>
    <row r="29" spans="1:37" ht="15.75" customHeight="1">
      <c r="A29" s="651" t="s">
        <v>221</v>
      </c>
      <c r="B29" s="518">
        <v>11918</v>
      </c>
      <c r="C29" s="1371">
        <v>2476</v>
      </c>
      <c r="D29" s="1371">
        <v>36</v>
      </c>
      <c r="E29" s="1371">
        <v>238</v>
      </c>
      <c r="F29" s="1372">
        <v>2202</v>
      </c>
      <c r="G29" s="579"/>
      <c r="H29" s="469">
        <v>587</v>
      </c>
      <c r="I29" s="1857">
        <v>13.3</v>
      </c>
      <c r="J29" s="26"/>
      <c r="K29" s="170">
        <v>4</v>
      </c>
      <c r="L29" s="1443">
        <v>434966</v>
      </c>
      <c r="M29" s="1430">
        <v>98.2</v>
      </c>
      <c r="N29" s="1858">
        <v>50285188</v>
      </c>
      <c r="O29" s="1430">
        <v>81.8</v>
      </c>
      <c r="P29" s="1433">
        <v>99.8</v>
      </c>
      <c r="Q29" s="26"/>
      <c r="R29" s="694">
        <v>453606</v>
      </c>
      <c r="S29" s="1432">
        <v>99.7</v>
      </c>
      <c r="T29" s="703">
        <v>48004817</v>
      </c>
      <c r="U29" s="1432">
        <v>91.6</v>
      </c>
      <c r="V29" s="1430">
        <v>105.82932544983973</v>
      </c>
      <c r="W29" s="1430">
        <v>87.4</v>
      </c>
      <c r="X29" s="1587">
        <v>73.599999999999994</v>
      </c>
      <c r="Y29" s="1430">
        <v>28.5</v>
      </c>
      <c r="Z29" s="1433">
        <v>62.3</v>
      </c>
      <c r="AA29" s="26"/>
      <c r="AB29" s="479">
        <v>2312</v>
      </c>
      <c r="AC29" s="1425">
        <v>84.7</v>
      </c>
      <c r="AD29" s="1426">
        <v>6652</v>
      </c>
      <c r="AE29" s="1426">
        <v>3381</v>
      </c>
      <c r="AF29" s="2094" t="s">
        <v>307</v>
      </c>
      <c r="AG29" s="1434">
        <v>3271</v>
      </c>
      <c r="AH29" s="2094" t="s">
        <v>307</v>
      </c>
      <c r="AI29" s="2094" t="s">
        <v>307</v>
      </c>
      <c r="AJ29" s="1426">
        <v>28</v>
      </c>
      <c r="AK29" s="1420">
        <v>1111</v>
      </c>
    </row>
    <row r="30" spans="1:37" ht="15.75" customHeight="1">
      <c r="A30" s="653" t="s">
        <v>222</v>
      </c>
      <c r="B30" s="514">
        <v>7572</v>
      </c>
      <c r="C30" s="1373">
        <v>2695</v>
      </c>
      <c r="D30" s="1373">
        <v>165</v>
      </c>
      <c r="E30" s="1373">
        <v>344</v>
      </c>
      <c r="F30" s="1336">
        <v>2186</v>
      </c>
      <c r="G30" s="579"/>
      <c r="H30" s="510">
        <v>401</v>
      </c>
      <c r="I30" s="1374">
        <v>16.100000000000001</v>
      </c>
      <c r="J30" s="26"/>
      <c r="K30" s="74">
        <v>6</v>
      </c>
      <c r="L30" s="1358">
        <v>233086</v>
      </c>
      <c r="M30" s="1352">
        <v>99.1</v>
      </c>
      <c r="N30" s="1375">
        <v>27327603</v>
      </c>
      <c r="O30" s="1352">
        <v>71.8</v>
      </c>
      <c r="P30" s="1359">
        <v>99.1</v>
      </c>
      <c r="Q30" s="26"/>
      <c r="R30" s="419">
        <v>249334</v>
      </c>
      <c r="S30" s="1350">
        <v>99.9</v>
      </c>
      <c r="T30" s="540">
        <v>29042460</v>
      </c>
      <c r="U30" s="1350">
        <v>88.8</v>
      </c>
      <c r="V30" s="1352">
        <v>116.5</v>
      </c>
      <c r="W30" s="1352">
        <v>5</v>
      </c>
      <c r="X30" s="1352">
        <v>43.5</v>
      </c>
      <c r="Y30" s="1352">
        <v>15.9</v>
      </c>
      <c r="Z30" s="1359">
        <v>41.7</v>
      </c>
      <c r="AA30" s="26"/>
      <c r="AB30" s="460">
        <v>1738</v>
      </c>
      <c r="AC30" s="1376">
        <v>84.3</v>
      </c>
      <c r="AD30" s="1377">
        <v>3285</v>
      </c>
      <c r="AE30" s="1377">
        <v>1895</v>
      </c>
      <c r="AF30" s="1377" t="s">
        <v>307</v>
      </c>
      <c r="AG30" s="1377">
        <v>1390</v>
      </c>
      <c r="AH30" s="1377" t="s">
        <v>307</v>
      </c>
      <c r="AI30" s="1377" t="s">
        <v>307</v>
      </c>
      <c r="AJ30" s="1377">
        <v>29</v>
      </c>
      <c r="AK30" s="1378">
        <v>874</v>
      </c>
    </row>
    <row r="31" spans="1:37" ht="15.75" customHeight="1">
      <c r="A31" s="651" t="s">
        <v>223</v>
      </c>
      <c r="B31" s="1868">
        <v>1955</v>
      </c>
      <c r="C31" s="1869">
        <v>907</v>
      </c>
      <c r="D31" s="1869">
        <v>56</v>
      </c>
      <c r="E31" s="1869">
        <v>139</v>
      </c>
      <c r="F31" s="1870">
        <v>710</v>
      </c>
      <c r="G31" s="657"/>
      <c r="H31" s="282">
        <v>58</v>
      </c>
      <c r="I31" s="2219">
        <v>13.7</v>
      </c>
      <c r="J31" s="26"/>
      <c r="K31" s="282">
        <v>1</v>
      </c>
      <c r="L31" s="1162">
        <v>178583</v>
      </c>
      <c r="M31" s="1163">
        <v>97.06</v>
      </c>
      <c r="N31" s="1022">
        <v>21126090</v>
      </c>
      <c r="O31" s="1164">
        <v>65.599999999999994</v>
      </c>
      <c r="P31" s="1871">
        <v>99.1</v>
      </c>
      <c r="Q31" s="26"/>
      <c r="R31" s="699">
        <v>232650</v>
      </c>
      <c r="S31" s="1164">
        <v>99.34</v>
      </c>
      <c r="T31" s="1165">
        <v>25806855</v>
      </c>
      <c r="U31" s="1164">
        <v>86.21</v>
      </c>
      <c r="V31" s="1164">
        <f>T31/R31</f>
        <v>110.92566086395874</v>
      </c>
      <c r="W31" s="1872">
        <v>99.7</v>
      </c>
      <c r="X31" s="1872">
        <v>85.4</v>
      </c>
      <c r="Y31" s="1873">
        <v>20.100000000000001</v>
      </c>
      <c r="Z31" s="1874">
        <v>34.200000000000003</v>
      </c>
      <c r="AA31" s="574"/>
      <c r="AB31" s="479">
        <v>608</v>
      </c>
      <c r="AC31" s="524">
        <v>117.6</v>
      </c>
      <c r="AD31" s="523">
        <v>5091</v>
      </c>
      <c r="AE31" s="523">
        <v>2312</v>
      </c>
      <c r="AF31" s="2094" t="s">
        <v>307</v>
      </c>
      <c r="AG31" s="429">
        <v>2779</v>
      </c>
      <c r="AH31" s="2094" t="s">
        <v>307</v>
      </c>
      <c r="AI31" s="2094" t="s">
        <v>307</v>
      </c>
      <c r="AJ31" s="523">
        <v>23</v>
      </c>
      <c r="AK31" s="1420">
        <v>522</v>
      </c>
    </row>
    <row r="32" spans="1:37" ht="15.75" customHeight="1">
      <c r="A32" s="653" t="s">
        <v>165</v>
      </c>
      <c r="B32" s="656">
        <v>14244</v>
      </c>
      <c r="C32" s="511">
        <v>5004</v>
      </c>
      <c r="D32" s="554">
        <v>2532</v>
      </c>
      <c r="E32" s="554">
        <v>51</v>
      </c>
      <c r="F32" s="1395">
        <v>4240</v>
      </c>
      <c r="G32" s="579"/>
      <c r="H32" s="555">
        <v>208</v>
      </c>
      <c r="I32" s="1882">
        <v>8</v>
      </c>
      <c r="J32" s="26"/>
      <c r="K32" s="101">
        <v>8</v>
      </c>
      <c r="L32" s="103">
        <v>344068</v>
      </c>
      <c r="M32" s="1349">
        <v>94.7</v>
      </c>
      <c r="N32" s="1023">
        <v>36766798</v>
      </c>
      <c r="O32" s="1349">
        <v>86.7</v>
      </c>
      <c r="P32" s="1347">
        <v>98.1</v>
      </c>
      <c r="Q32" s="26"/>
      <c r="R32" s="413">
        <v>261167</v>
      </c>
      <c r="S32" s="102">
        <v>99.83</v>
      </c>
      <c r="T32" s="209">
        <v>27928746</v>
      </c>
      <c r="U32" s="102">
        <v>85.5</v>
      </c>
      <c r="V32" s="1349">
        <v>106.9</v>
      </c>
      <c r="W32" s="1349">
        <v>62.9</v>
      </c>
      <c r="X32" s="1349">
        <v>40.299999999999997</v>
      </c>
      <c r="Y32" s="1349">
        <v>16.399999999999999</v>
      </c>
      <c r="Z32" s="1347">
        <v>44</v>
      </c>
      <c r="AA32" s="26"/>
      <c r="AB32" s="460">
        <v>1890</v>
      </c>
      <c r="AC32" s="515">
        <v>91</v>
      </c>
      <c r="AD32" s="646">
        <v>7640</v>
      </c>
      <c r="AE32" s="646">
        <v>3322</v>
      </c>
      <c r="AF32" s="461" t="s">
        <v>307</v>
      </c>
      <c r="AG32" s="646">
        <v>3978</v>
      </c>
      <c r="AH32" s="646">
        <v>340</v>
      </c>
      <c r="AI32" s="461" t="s">
        <v>307</v>
      </c>
      <c r="AJ32" s="646">
        <v>31</v>
      </c>
      <c r="AK32" s="1866">
        <v>884</v>
      </c>
    </row>
    <row r="33" spans="1:37" ht="15.75" customHeight="1">
      <c r="A33" s="651" t="s">
        <v>166</v>
      </c>
      <c r="B33" s="518">
        <v>6943</v>
      </c>
      <c r="C33" s="450">
        <f>SUM(D33:F33)</f>
        <v>2751</v>
      </c>
      <c r="D33" s="450">
        <v>108</v>
      </c>
      <c r="E33" s="450">
        <v>268</v>
      </c>
      <c r="F33" s="1372">
        <v>2375</v>
      </c>
      <c r="G33" s="579"/>
      <c r="H33" s="449">
        <v>162</v>
      </c>
      <c r="I33" s="1407">
        <v>14.67</v>
      </c>
      <c r="J33" s="26"/>
      <c r="K33" s="135">
        <v>5</v>
      </c>
      <c r="L33" s="136">
        <v>228054</v>
      </c>
      <c r="M33" s="1430">
        <v>97.3</v>
      </c>
      <c r="N33" s="1024">
        <v>26671293</v>
      </c>
      <c r="O33" s="1430">
        <v>72.099999999999994</v>
      </c>
      <c r="P33" s="1433">
        <v>99.9</v>
      </c>
      <c r="Q33" s="26"/>
      <c r="R33" s="694">
        <v>233490</v>
      </c>
      <c r="S33" s="452">
        <v>99.8</v>
      </c>
      <c r="T33" s="709">
        <v>25001290</v>
      </c>
      <c r="U33" s="133">
        <v>86.4</v>
      </c>
      <c r="V33" s="1430">
        <v>107.1</v>
      </c>
      <c r="W33" s="1430">
        <v>36.700000000000003</v>
      </c>
      <c r="X33" s="1430">
        <v>62.3</v>
      </c>
      <c r="Y33" s="1430">
        <v>14.9</v>
      </c>
      <c r="Z33" s="1433">
        <v>41</v>
      </c>
      <c r="AA33" s="26"/>
      <c r="AB33" s="448">
        <v>1313</v>
      </c>
      <c r="AC33" s="430">
        <v>85.76</v>
      </c>
      <c r="AD33" s="429">
        <v>5320</v>
      </c>
      <c r="AE33" s="429">
        <v>2691</v>
      </c>
      <c r="AF33" s="429" t="s">
        <v>307</v>
      </c>
      <c r="AG33" s="429">
        <v>2629</v>
      </c>
      <c r="AH33" s="429" t="s">
        <v>307</v>
      </c>
      <c r="AI33" s="429" t="s">
        <v>307</v>
      </c>
      <c r="AJ33" s="429">
        <v>22</v>
      </c>
      <c r="AK33" s="1408">
        <v>589</v>
      </c>
    </row>
    <row r="34" spans="1:37" ht="15.75" customHeight="1">
      <c r="A34" s="653" t="s">
        <v>167</v>
      </c>
      <c r="B34" s="514">
        <v>10847</v>
      </c>
      <c r="C34" s="1932">
        <v>2827</v>
      </c>
      <c r="D34" s="1932">
        <v>42</v>
      </c>
      <c r="E34" s="1932">
        <v>201</v>
      </c>
      <c r="F34" s="1929">
        <v>2584</v>
      </c>
      <c r="G34" s="1929">
        <v>2587</v>
      </c>
      <c r="H34" s="510">
        <v>379</v>
      </c>
      <c r="I34" s="1933">
        <v>9.27</v>
      </c>
      <c r="J34" s="26"/>
      <c r="K34" s="74">
        <v>4</v>
      </c>
      <c r="L34" s="1934">
        <v>376080</v>
      </c>
      <c r="M34" s="1935">
        <v>94.1</v>
      </c>
      <c r="N34" s="1936">
        <v>42232482</v>
      </c>
      <c r="O34" s="1935">
        <v>75.3</v>
      </c>
      <c r="P34" s="1937">
        <v>87.1</v>
      </c>
      <c r="Q34" s="26"/>
      <c r="R34" s="419">
        <v>341549</v>
      </c>
      <c r="S34" s="1938">
        <v>85.5</v>
      </c>
      <c r="T34" s="708">
        <v>38203875</v>
      </c>
      <c r="U34" s="1938">
        <v>73.430000000000007</v>
      </c>
      <c r="V34" s="1935">
        <v>111.85</v>
      </c>
      <c r="W34" s="1935">
        <v>66</v>
      </c>
      <c r="X34" s="1935">
        <v>75.900000000000006</v>
      </c>
      <c r="Y34" s="1935">
        <v>23.9</v>
      </c>
      <c r="Z34" s="1937">
        <v>49.2</v>
      </c>
      <c r="AA34" s="26"/>
      <c r="AB34" s="460">
        <v>2668</v>
      </c>
      <c r="AC34" s="1924">
        <f>238671/AB34</f>
        <v>89.456896551724142</v>
      </c>
      <c r="AD34" s="1926">
        <f>AE34+AG34+AH34</f>
        <v>4900</v>
      </c>
      <c r="AE34" s="1926">
        <v>3503</v>
      </c>
      <c r="AF34" s="1307" t="s">
        <v>307</v>
      </c>
      <c r="AG34" s="1926">
        <v>1050</v>
      </c>
      <c r="AH34" s="1926">
        <v>347</v>
      </c>
      <c r="AI34" s="1926" t="s">
        <v>307</v>
      </c>
      <c r="AJ34" s="1926">
        <v>59</v>
      </c>
      <c r="AK34" s="1939">
        <v>2013</v>
      </c>
    </row>
    <row r="35" spans="1:37" ht="15.75" customHeight="1">
      <c r="A35" s="651" t="s">
        <v>168</v>
      </c>
      <c r="B35" s="518">
        <v>13706</v>
      </c>
      <c r="C35" s="1130">
        <v>3735</v>
      </c>
      <c r="D35" s="1130">
        <v>88.4</v>
      </c>
      <c r="E35" s="1130">
        <v>179.7</v>
      </c>
      <c r="F35" s="1104">
        <v>3466.8</v>
      </c>
      <c r="G35" s="579"/>
      <c r="H35" s="449">
        <v>420</v>
      </c>
      <c r="I35" s="1131">
        <v>10.54</v>
      </c>
      <c r="J35" s="26"/>
      <c r="K35" s="220">
        <v>16</v>
      </c>
      <c r="L35" s="1132">
        <v>294613</v>
      </c>
      <c r="M35" s="1133">
        <v>80.2</v>
      </c>
      <c r="N35" s="1026">
        <v>29641330</v>
      </c>
      <c r="O35" s="1133">
        <v>74.7</v>
      </c>
      <c r="P35" s="1135">
        <v>92.2</v>
      </c>
      <c r="Q35" s="26"/>
      <c r="R35" s="695">
        <v>366711</v>
      </c>
      <c r="S35" s="1136">
        <v>99.88</v>
      </c>
      <c r="T35" s="705">
        <v>36994898</v>
      </c>
      <c r="U35" s="1136">
        <v>92.95</v>
      </c>
      <c r="V35" s="1133">
        <v>100.88200000000001</v>
      </c>
      <c r="W35" s="1133">
        <v>47.3</v>
      </c>
      <c r="X35" s="1133">
        <v>100</v>
      </c>
      <c r="Y35" s="1133">
        <v>21.4</v>
      </c>
      <c r="Z35" s="1135">
        <v>51.6</v>
      </c>
      <c r="AA35" s="26"/>
      <c r="AB35" s="448">
        <v>1858</v>
      </c>
      <c r="AC35" s="1137">
        <v>93.64</v>
      </c>
      <c r="AD35" s="1119">
        <v>6397</v>
      </c>
      <c r="AE35" s="1119">
        <v>3822</v>
      </c>
      <c r="AF35" s="1119" t="s">
        <v>307</v>
      </c>
      <c r="AG35" s="1119">
        <v>2575</v>
      </c>
      <c r="AH35" s="1119" t="s">
        <v>307</v>
      </c>
      <c r="AI35" s="1119" t="s">
        <v>307</v>
      </c>
      <c r="AJ35" s="1119">
        <v>10</v>
      </c>
      <c r="AK35" s="1138">
        <v>337</v>
      </c>
    </row>
    <row r="36" spans="1:37" ht="15.75" customHeight="1" collapsed="1">
      <c r="A36" s="653" t="s">
        <v>169</v>
      </c>
      <c r="B36" s="514">
        <v>6797</v>
      </c>
      <c r="C36" s="511">
        <v>2187</v>
      </c>
      <c r="D36" s="511">
        <v>106</v>
      </c>
      <c r="E36" s="511">
        <v>265</v>
      </c>
      <c r="F36" s="1336">
        <v>2150</v>
      </c>
      <c r="G36" s="579"/>
      <c r="H36" s="510">
        <v>257</v>
      </c>
      <c r="I36" s="1374">
        <v>11.35</v>
      </c>
      <c r="J36" s="26"/>
      <c r="K36" s="74" t="s">
        <v>307</v>
      </c>
      <c r="L36" s="75">
        <v>342351</v>
      </c>
      <c r="M36" s="1352">
        <v>89.4</v>
      </c>
      <c r="N36" s="1954">
        <v>32366709</v>
      </c>
      <c r="O36" s="1352">
        <v>89.88</v>
      </c>
      <c r="P36" s="1359">
        <v>96.7</v>
      </c>
      <c r="Q36" s="26"/>
      <c r="R36" s="419">
        <v>382847</v>
      </c>
      <c r="S36" s="73">
        <v>99.92</v>
      </c>
      <c r="T36" s="540">
        <v>39561136</v>
      </c>
      <c r="U36" s="73">
        <v>98.12</v>
      </c>
      <c r="V36" s="1352">
        <v>103.33</v>
      </c>
      <c r="W36" s="1352">
        <v>52.9</v>
      </c>
      <c r="X36" s="1352">
        <v>83.6</v>
      </c>
      <c r="Y36" s="1352">
        <v>13.6</v>
      </c>
      <c r="Z36" s="1359">
        <v>49.6</v>
      </c>
      <c r="AA36" s="26"/>
      <c r="AB36" s="460">
        <v>2491</v>
      </c>
      <c r="AC36" s="515">
        <v>85.4</v>
      </c>
      <c r="AD36" s="461">
        <v>4490</v>
      </c>
      <c r="AE36" s="461">
        <v>2803</v>
      </c>
      <c r="AF36" s="461" t="s">
        <v>203</v>
      </c>
      <c r="AG36" s="461">
        <v>1687</v>
      </c>
      <c r="AH36" s="461" t="s">
        <v>203</v>
      </c>
      <c r="AI36" s="461" t="s">
        <v>203</v>
      </c>
      <c r="AJ36" s="461">
        <v>19</v>
      </c>
      <c r="AK36" s="1378">
        <v>659</v>
      </c>
    </row>
    <row r="37" spans="1:37" ht="15.75" customHeight="1">
      <c r="A37" s="651" t="s">
        <v>170</v>
      </c>
      <c r="B37" s="518">
        <v>10539</v>
      </c>
      <c r="C37" s="450">
        <v>2495</v>
      </c>
      <c r="D37" s="450">
        <v>31</v>
      </c>
      <c r="E37" s="450">
        <v>130</v>
      </c>
      <c r="F37" s="1372">
        <v>2334</v>
      </c>
      <c r="G37" s="579"/>
      <c r="H37" s="451">
        <v>138</v>
      </c>
      <c r="I37" s="1407">
        <v>4.88</v>
      </c>
      <c r="J37" s="26"/>
      <c r="K37" s="220">
        <v>2</v>
      </c>
      <c r="L37" s="223">
        <v>263453</v>
      </c>
      <c r="M37" s="1406">
        <v>69.8</v>
      </c>
      <c r="N37" s="1026">
        <v>25870303</v>
      </c>
      <c r="O37" s="328">
        <v>67.599999999999994</v>
      </c>
      <c r="P37" s="1405">
        <v>86.5</v>
      </c>
      <c r="Q37" s="26"/>
      <c r="R37" s="695">
        <v>377591</v>
      </c>
      <c r="S37" s="224">
        <v>99.98</v>
      </c>
      <c r="T37" s="705">
        <v>37247291</v>
      </c>
      <c r="U37" s="224">
        <v>90.9</v>
      </c>
      <c r="V37" s="1406">
        <v>98.6</v>
      </c>
      <c r="W37" s="1406">
        <v>53</v>
      </c>
      <c r="X37" s="1406">
        <v>92.3</v>
      </c>
      <c r="Y37" s="1406">
        <v>12.1</v>
      </c>
      <c r="Z37" s="1405">
        <v>32.200000000000003</v>
      </c>
      <c r="AA37" s="26"/>
      <c r="AB37" s="448">
        <v>2349</v>
      </c>
      <c r="AC37" s="430">
        <v>92.1</v>
      </c>
      <c r="AD37" s="429">
        <f>AE37+AG37</f>
        <v>5533</v>
      </c>
      <c r="AE37" s="429">
        <v>2746</v>
      </c>
      <c r="AF37" s="429" t="s">
        <v>203</v>
      </c>
      <c r="AG37" s="429">
        <v>2787</v>
      </c>
      <c r="AH37" s="429" t="s">
        <v>203</v>
      </c>
      <c r="AI37" s="429" t="s">
        <v>203</v>
      </c>
      <c r="AJ37" s="429">
        <v>18</v>
      </c>
      <c r="AK37" s="1408">
        <v>652</v>
      </c>
    </row>
    <row r="38" spans="1:37" ht="15.75" customHeight="1">
      <c r="A38" s="653" t="s">
        <v>171</v>
      </c>
      <c r="B38" s="656">
        <v>6063</v>
      </c>
      <c r="C38" s="554">
        <v>3554</v>
      </c>
      <c r="D38" s="554">
        <v>204</v>
      </c>
      <c r="E38" s="554">
        <v>611</v>
      </c>
      <c r="F38" s="1395">
        <v>2739</v>
      </c>
      <c r="G38" s="579"/>
      <c r="H38" s="658">
        <v>194</v>
      </c>
      <c r="I38" s="1882">
        <v>11.2</v>
      </c>
      <c r="J38" s="26"/>
      <c r="K38" s="101">
        <v>2</v>
      </c>
      <c r="L38" s="191">
        <v>318233</v>
      </c>
      <c r="M38" s="1488">
        <v>76.5</v>
      </c>
      <c r="N38" s="1027">
        <v>30899708</v>
      </c>
      <c r="O38" s="204">
        <v>91</v>
      </c>
      <c r="P38" s="1490">
        <v>92.1</v>
      </c>
      <c r="Q38" s="26"/>
      <c r="R38" s="696">
        <v>415736</v>
      </c>
      <c r="S38" s="1961">
        <v>99.97</v>
      </c>
      <c r="T38" s="706">
        <v>43734528</v>
      </c>
      <c r="U38" s="1961">
        <v>89.1</v>
      </c>
      <c r="V38" s="1488">
        <v>105.2</v>
      </c>
      <c r="W38" s="1488">
        <v>81.099999999999994</v>
      </c>
      <c r="X38" s="1488">
        <v>73.400000000000006</v>
      </c>
      <c r="Y38" s="1488">
        <v>23.5</v>
      </c>
      <c r="Z38" s="1490">
        <v>32.700000000000003</v>
      </c>
      <c r="AA38" s="26"/>
      <c r="AB38" s="740">
        <v>2097</v>
      </c>
      <c r="AC38" s="742">
        <v>92.61</v>
      </c>
      <c r="AD38" s="461">
        <v>7850</v>
      </c>
      <c r="AE38" s="646">
        <v>2054</v>
      </c>
      <c r="AF38" s="1307" t="s">
        <v>307</v>
      </c>
      <c r="AG38" s="461">
        <v>4817</v>
      </c>
      <c r="AH38" s="1307" t="s">
        <v>307</v>
      </c>
      <c r="AI38" s="646">
        <v>979</v>
      </c>
      <c r="AJ38" s="646">
        <v>14</v>
      </c>
      <c r="AK38" s="1866">
        <v>433</v>
      </c>
    </row>
    <row r="39" spans="1:37" ht="15.75" customHeight="1">
      <c r="A39" s="651" t="s">
        <v>172</v>
      </c>
      <c r="B39" s="530">
        <v>6587</v>
      </c>
      <c r="C39" s="470">
        <v>1876</v>
      </c>
      <c r="D39" s="470">
        <v>54</v>
      </c>
      <c r="E39" s="470">
        <v>269</v>
      </c>
      <c r="F39" s="1416">
        <v>1553</v>
      </c>
      <c r="G39" s="579"/>
      <c r="H39" s="469">
        <v>227</v>
      </c>
      <c r="I39" s="1429">
        <v>7.74</v>
      </c>
      <c r="J39" s="26"/>
      <c r="K39" s="135">
        <v>4</v>
      </c>
      <c r="L39" s="136">
        <v>338250</v>
      </c>
      <c r="M39" s="1430">
        <v>98.5</v>
      </c>
      <c r="N39" s="1028">
        <v>37050870</v>
      </c>
      <c r="O39" s="1430">
        <v>82.4</v>
      </c>
      <c r="P39" s="1433">
        <v>99</v>
      </c>
      <c r="Q39" s="26"/>
      <c r="R39" s="694">
        <v>342513</v>
      </c>
      <c r="S39" s="133">
        <v>99.97</v>
      </c>
      <c r="T39" s="703">
        <v>37458431</v>
      </c>
      <c r="U39" s="133">
        <v>95.8</v>
      </c>
      <c r="V39" s="1430">
        <v>109.363</v>
      </c>
      <c r="W39" s="133">
        <v>23.5</v>
      </c>
      <c r="X39" s="133">
        <v>65.599999999999994</v>
      </c>
      <c r="Y39" s="1430">
        <v>33.200000000000003</v>
      </c>
      <c r="Z39" s="1433">
        <v>52.8</v>
      </c>
      <c r="AA39" s="26"/>
      <c r="AB39" s="479">
        <v>2298</v>
      </c>
      <c r="AC39" s="524">
        <v>87.1</v>
      </c>
      <c r="AD39" s="429">
        <v>4831</v>
      </c>
      <c r="AE39" s="429">
        <v>2780</v>
      </c>
      <c r="AF39" s="2094" t="s">
        <v>307</v>
      </c>
      <c r="AG39" s="429">
        <v>991</v>
      </c>
      <c r="AH39" s="2094" t="s">
        <v>307</v>
      </c>
      <c r="AI39" s="523">
        <v>1060</v>
      </c>
      <c r="AJ39" s="523">
        <v>26</v>
      </c>
      <c r="AK39" s="1420">
        <v>813</v>
      </c>
    </row>
    <row r="40" spans="1:37" ht="15.75" customHeight="1">
      <c r="A40" s="653" t="s">
        <v>173</v>
      </c>
      <c r="B40" s="514">
        <v>3959</v>
      </c>
      <c r="C40" s="554">
        <v>728</v>
      </c>
      <c r="D40" s="554">
        <v>13</v>
      </c>
      <c r="E40" s="554">
        <v>40</v>
      </c>
      <c r="F40" s="1395">
        <v>675</v>
      </c>
      <c r="G40" s="579"/>
      <c r="H40" s="510">
        <v>432</v>
      </c>
      <c r="I40" s="1374">
        <v>4</v>
      </c>
      <c r="J40" s="26"/>
      <c r="K40" s="101">
        <v>1</v>
      </c>
      <c r="L40" s="103">
        <v>398070</v>
      </c>
      <c r="M40" s="1349">
        <v>99.9</v>
      </c>
      <c r="N40" s="1029">
        <v>43367905</v>
      </c>
      <c r="O40" s="1349">
        <v>68.599999999999994</v>
      </c>
      <c r="P40" s="1347">
        <v>100</v>
      </c>
      <c r="Q40" s="26"/>
      <c r="R40" s="413">
        <v>398080</v>
      </c>
      <c r="S40" s="102">
        <v>100</v>
      </c>
      <c r="T40" s="206">
        <v>41527340</v>
      </c>
      <c r="U40" s="102">
        <v>97.8</v>
      </c>
      <c r="V40" s="1349">
        <v>106.69</v>
      </c>
      <c r="W40" s="1349">
        <v>0</v>
      </c>
      <c r="X40" s="1349">
        <v>100</v>
      </c>
      <c r="Y40" s="1349">
        <v>30.7</v>
      </c>
      <c r="Z40" s="1347">
        <v>72.400000000000006</v>
      </c>
      <c r="AA40" s="26"/>
      <c r="AB40" s="740">
        <v>2442</v>
      </c>
      <c r="AC40" s="742">
        <v>77.3</v>
      </c>
      <c r="AD40" s="461">
        <v>16537</v>
      </c>
      <c r="AE40" s="646">
        <v>2419</v>
      </c>
      <c r="AF40" s="646" t="s">
        <v>203</v>
      </c>
      <c r="AG40" s="646">
        <v>5184</v>
      </c>
      <c r="AH40" s="646">
        <v>1314</v>
      </c>
      <c r="AI40" s="646">
        <v>7620</v>
      </c>
      <c r="AJ40" s="646">
        <v>39</v>
      </c>
      <c r="AK40" s="1866">
        <v>1602</v>
      </c>
    </row>
    <row r="41" spans="1:37" ht="15.75" customHeight="1">
      <c r="A41" s="651" t="s">
        <v>174</v>
      </c>
      <c r="B41" s="518">
        <f>3105+14</f>
        <v>3119</v>
      </c>
      <c r="C41" s="450">
        <v>600</v>
      </c>
      <c r="D41" s="450">
        <v>9</v>
      </c>
      <c r="E41" s="450">
        <v>45</v>
      </c>
      <c r="F41" s="1372">
        <v>546</v>
      </c>
      <c r="G41" s="579"/>
      <c r="H41" s="220">
        <v>139</v>
      </c>
      <c r="I41" s="1407">
        <v>8.5</v>
      </c>
      <c r="J41" s="26"/>
      <c r="K41" s="135">
        <v>2</v>
      </c>
      <c r="L41" s="223">
        <v>382084</v>
      </c>
      <c r="M41" s="1911">
        <v>99.9</v>
      </c>
      <c r="N41" s="2018">
        <v>42593142</v>
      </c>
      <c r="O41" s="1406">
        <v>78.2</v>
      </c>
      <c r="P41" s="1433">
        <v>99.9</v>
      </c>
      <c r="Q41" s="26"/>
      <c r="R41" s="1967">
        <v>381952</v>
      </c>
      <c r="S41" s="1968">
        <v>99.9</v>
      </c>
      <c r="T41" s="705">
        <v>39699369</v>
      </c>
      <c r="U41" s="1968">
        <v>95.7</v>
      </c>
      <c r="V41" s="1610">
        <f>T41/R41</f>
        <v>103.93811002429625</v>
      </c>
      <c r="W41" s="1610">
        <v>26.4</v>
      </c>
      <c r="X41" s="1610">
        <v>89.2</v>
      </c>
      <c r="Y41" s="1610">
        <v>26.7</v>
      </c>
      <c r="Z41" s="1611">
        <v>56.7</v>
      </c>
      <c r="AA41" s="26"/>
      <c r="AB41" s="215">
        <v>3103</v>
      </c>
      <c r="AC41" s="214">
        <v>68.7</v>
      </c>
      <c r="AD41" s="217">
        <v>19625</v>
      </c>
      <c r="AE41" s="217">
        <v>1160</v>
      </c>
      <c r="AF41" s="523" t="s">
        <v>307</v>
      </c>
      <c r="AG41" s="429">
        <v>8623</v>
      </c>
      <c r="AH41" s="523">
        <v>2312</v>
      </c>
      <c r="AI41" s="523">
        <v>7530</v>
      </c>
      <c r="AJ41" s="217">
        <v>26</v>
      </c>
      <c r="AK41" s="1969">
        <v>1239</v>
      </c>
    </row>
    <row r="42" spans="1:37" ht="15.75" customHeight="1">
      <c r="A42" s="653" t="s">
        <v>175</v>
      </c>
      <c r="B42" s="656">
        <v>6448</v>
      </c>
      <c r="C42" s="511">
        <v>1004</v>
      </c>
      <c r="D42" s="511">
        <v>13</v>
      </c>
      <c r="E42" s="514">
        <v>82</v>
      </c>
      <c r="F42" s="1336">
        <v>909</v>
      </c>
      <c r="G42" s="579"/>
      <c r="H42" s="555">
        <v>221</v>
      </c>
      <c r="I42" s="1374">
        <v>5.9</v>
      </c>
      <c r="J42" s="26"/>
      <c r="K42" s="2124" t="s">
        <v>203</v>
      </c>
      <c r="L42" s="75">
        <v>345052</v>
      </c>
      <c r="M42" s="1354">
        <v>99.7</v>
      </c>
      <c r="N42" s="1025">
        <v>34890176</v>
      </c>
      <c r="O42" s="1354">
        <v>77.900000000000006</v>
      </c>
      <c r="P42" s="1586">
        <v>99.8</v>
      </c>
      <c r="Q42" s="575"/>
      <c r="R42" s="700">
        <v>346139</v>
      </c>
      <c r="S42" s="114">
        <v>99.99</v>
      </c>
      <c r="T42" s="209">
        <v>33975545</v>
      </c>
      <c r="U42" s="114">
        <v>93.75</v>
      </c>
      <c r="V42" s="1980">
        <v>98.155784236968387</v>
      </c>
      <c r="W42" s="1980">
        <v>100</v>
      </c>
      <c r="X42" s="1980">
        <v>99.8</v>
      </c>
      <c r="Y42" s="1980">
        <v>20.67</v>
      </c>
      <c r="Z42" s="1356">
        <v>55.7</v>
      </c>
      <c r="AA42" s="575"/>
      <c r="AB42" s="740">
        <v>1401</v>
      </c>
      <c r="AC42" s="742">
        <v>92.15</v>
      </c>
      <c r="AD42" s="646">
        <v>14895</v>
      </c>
      <c r="AE42" s="646">
        <v>421</v>
      </c>
      <c r="AF42" s="511" t="s">
        <v>307</v>
      </c>
      <c r="AG42" s="646">
        <v>6606</v>
      </c>
      <c r="AH42" s="554">
        <v>1709</v>
      </c>
      <c r="AI42" s="646">
        <v>6159</v>
      </c>
      <c r="AJ42" s="646">
        <v>16</v>
      </c>
      <c r="AK42" s="1866">
        <v>727</v>
      </c>
    </row>
    <row r="43" spans="1:37" ht="15.75" customHeight="1">
      <c r="A43" s="651" t="s">
        <v>176</v>
      </c>
      <c r="B43" s="530">
        <v>4425</v>
      </c>
      <c r="C43" s="450">
        <v>893</v>
      </c>
      <c r="D43" s="450">
        <v>29</v>
      </c>
      <c r="E43" s="450">
        <v>65</v>
      </c>
      <c r="F43" s="1416">
        <v>799</v>
      </c>
      <c r="G43" s="579"/>
      <c r="H43" s="449">
        <v>517</v>
      </c>
      <c r="I43" s="1429">
        <v>5.65</v>
      </c>
      <c r="J43" s="26"/>
      <c r="K43" s="2120" t="s">
        <v>203</v>
      </c>
      <c r="L43" s="136">
        <v>384320</v>
      </c>
      <c r="M43" s="1430">
        <v>97.8</v>
      </c>
      <c r="N43" s="1028">
        <v>38935271</v>
      </c>
      <c r="O43" s="1430">
        <v>87.9</v>
      </c>
      <c r="P43" s="1433">
        <v>99.5</v>
      </c>
      <c r="Q43" s="26"/>
      <c r="R43" s="694">
        <v>393027</v>
      </c>
      <c r="S43" s="133">
        <v>100</v>
      </c>
      <c r="T43" s="703">
        <v>40544444</v>
      </c>
      <c r="U43" s="133">
        <v>93.5</v>
      </c>
      <c r="V43" s="1430">
        <v>103</v>
      </c>
      <c r="W43" s="1430">
        <v>0</v>
      </c>
      <c r="X43" s="1430">
        <v>71.3</v>
      </c>
      <c r="Y43" s="1430">
        <v>29.24</v>
      </c>
      <c r="Z43" s="1433">
        <v>37.71</v>
      </c>
      <c r="AA43" s="26"/>
      <c r="AB43" s="479">
        <v>2287</v>
      </c>
      <c r="AC43" s="430">
        <v>75.2</v>
      </c>
      <c r="AD43" s="523">
        <v>14547</v>
      </c>
      <c r="AE43" s="429">
        <v>28</v>
      </c>
      <c r="AF43" s="429" t="s">
        <v>203</v>
      </c>
      <c r="AG43" s="429">
        <v>7854</v>
      </c>
      <c r="AH43" s="429">
        <v>910</v>
      </c>
      <c r="AI43" s="429">
        <v>5755</v>
      </c>
      <c r="AJ43" s="429">
        <v>38</v>
      </c>
      <c r="AK43" s="1408">
        <v>1560</v>
      </c>
    </row>
    <row r="44" spans="1:37" ht="15.75" customHeight="1">
      <c r="A44" s="653" t="s">
        <v>224</v>
      </c>
      <c r="B44" s="514">
        <v>4358</v>
      </c>
      <c r="C44" s="511">
        <v>670</v>
      </c>
      <c r="D44" s="511">
        <v>5</v>
      </c>
      <c r="E44" s="511">
        <v>51</v>
      </c>
      <c r="F44" s="1336">
        <v>614</v>
      </c>
      <c r="G44" s="579"/>
      <c r="H44" s="555">
        <v>315</v>
      </c>
      <c r="I44" s="1882">
        <v>3.05</v>
      </c>
      <c r="J44" s="26"/>
      <c r="K44" s="2124" t="s">
        <v>203</v>
      </c>
      <c r="L44" s="103">
        <v>247084</v>
      </c>
      <c r="M44" s="1349">
        <v>95</v>
      </c>
      <c r="N44" s="1029">
        <v>26958611</v>
      </c>
      <c r="O44" s="1349">
        <v>57.8</v>
      </c>
      <c r="P44" s="1347">
        <v>95.9</v>
      </c>
      <c r="Q44" s="26"/>
      <c r="R44" s="413">
        <v>260025</v>
      </c>
      <c r="S44" s="102">
        <v>99.9</v>
      </c>
      <c r="T44" s="499">
        <v>28383541</v>
      </c>
      <c r="U44" s="102">
        <v>94.2</v>
      </c>
      <c r="V44" s="1349">
        <v>109.15</v>
      </c>
      <c r="W44" s="1349">
        <v>0</v>
      </c>
      <c r="X44" s="1349">
        <v>46.5</v>
      </c>
      <c r="Y44" s="1349">
        <v>27.52</v>
      </c>
      <c r="Z44" s="1347">
        <v>23.51</v>
      </c>
      <c r="AA44" s="26"/>
      <c r="AB44" s="740">
        <v>1414</v>
      </c>
      <c r="AC44" s="742">
        <v>78.900000000000006</v>
      </c>
      <c r="AD44" s="646">
        <v>6464</v>
      </c>
      <c r="AE44" s="646">
        <v>1862</v>
      </c>
      <c r="AF44" s="1307" t="s">
        <v>307</v>
      </c>
      <c r="AG44" s="646">
        <v>3979</v>
      </c>
      <c r="AH44" s="646">
        <v>107</v>
      </c>
      <c r="AI44" s="646">
        <v>516</v>
      </c>
      <c r="AJ44" s="646">
        <v>51</v>
      </c>
      <c r="AK44" s="1866">
        <v>1953</v>
      </c>
    </row>
    <row r="45" spans="1:37" ht="15.75" customHeight="1">
      <c r="A45" s="651" t="s">
        <v>225</v>
      </c>
      <c r="B45" s="529">
        <v>2137</v>
      </c>
      <c r="C45" s="470">
        <v>386</v>
      </c>
      <c r="D45" s="470">
        <v>19</v>
      </c>
      <c r="E45" s="470">
        <v>35</v>
      </c>
      <c r="F45" s="1416">
        <v>332</v>
      </c>
      <c r="G45" s="579"/>
      <c r="H45" s="469">
        <v>80</v>
      </c>
      <c r="I45" s="1857">
        <v>5.89</v>
      </c>
      <c r="J45" s="26"/>
      <c r="K45" s="135" t="s">
        <v>307</v>
      </c>
      <c r="L45" s="1984">
        <v>224548</v>
      </c>
      <c r="M45" s="1985">
        <v>99.7</v>
      </c>
      <c r="N45" s="1024">
        <v>22521871</v>
      </c>
      <c r="O45" s="1985">
        <v>69.7</v>
      </c>
      <c r="P45" s="1696">
        <v>99.7</v>
      </c>
      <c r="Q45" s="26"/>
      <c r="R45" s="698">
        <v>225140</v>
      </c>
      <c r="S45" s="150">
        <v>100</v>
      </c>
      <c r="T45" s="709">
        <v>22546381</v>
      </c>
      <c r="U45" s="150">
        <v>97.7</v>
      </c>
      <c r="V45" s="1985">
        <v>100.1</v>
      </c>
      <c r="W45" s="1985" t="s">
        <v>307</v>
      </c>
      <c r="X45" s="1985">
        <v>100</v>
      </c>
      <c r="Y45" s="1985">
        <v>13.3</v>
      </c>
      <c r="Z45" s="1696">
        <v>25.8</v>
      </c>
      <c r="AA45" s="575"/>
      <c r="AB45" s="952">
        <v>1252</v>
      </c>
      <c r="AC45" s="524">
        <v>77.2</v>
      </c>
      <c r="AD45" s="523">
        <v>8402</v>
      </c>
      <c r="AE45" s="523">
        <v>440</v>
      </c>
      <c r="AF45" s="523" t="s">
        <v>307</v>
      </c>
      <c r="AG45" s="523">
        <v>4842</v>
      </c>
      <c r="AH45" s="523">
        <v>1535</v>
      </c>
      <c r="AI45" s="523">
        <v>1585</v>
      </c>
      <c r="AJ45" s="429">
        <v>17</v>
      </c>
      <c r="AK45" s="1408">
        <v>632</v>
      </c>
    </row>
    <row r="46" spans="1:37" ht="15.75" customHeight="1">
      <c r="A46" s="653" t="s">
        <v>179</v>
      </c>
      <c r="B46" s="514">
        <v>4807</v>
      </c>
      <c r="C46" s="287">
        <v>164</v>
      </c>
      <c r="D46" s="511">
        <v>23</v>
      </c>
      <c r="E46" s="511">
        <v>52</v>
      </c>
      <c r="F46" s="511">
        <v>89</v>
      </c>
      <c r="G46" s="579"/>
      <c r="H46" s="510">
        <v>262</v>
      </c>
      <c r="I46" s="1987">
        <v>2.96</v>
      </c>
      <c r="J46" s="26"/>
      <c r="K46" s="2124" t="s">
        <v>203</v>
      </c>
      <c r="L46" s="75">
        <v>473436</v>
      </c>
      <c r="M46" s="1352">
        <v>99.111000000000004</v>
      </c>
      <c r="N46" s="1954">
        <v>50252698</v>
      </c>
      <c r="O46" s="1352">
        <v>55.2</v>
      </c>
      <c r="P46" s="1359">
        <v>99.1</v>
      </c>
      <c r="Q46" s="26"/>
      <c r="R46" s="419">
        <v>477411</v>
      </c>
      <c r="S46" s="73">
        <v>99.9</v>
      </c>
      <c r="T46" s="540">
        <v>50915326</v>
      </c>
      <c r="U46" s="73">
        <v>94.39</v>
      </c>
      <c r="V46" s="1352">
        <v>106.648</v>
      </c>
      <c r="W46" s="1352">
        <v>100</v>
      </c>
      <c r="X46" s="1352">
        <v>50</v>
      </c>
      <c r="Y46" s="1352">
        <v>18.600000000000001</v>
      </c>
      <c r="Z46" s="1359">
        <v>55.3</v>
      </c>
      <c r="AA46" s="26"/>
      <c r="AB46" s="460">
        <v>4675</v>
      </c>
      <c r="AC46" s="515">
        <v>58.09</v>
      </c>
      <c r="AD46" s="461">
        <v>9779</v>
      </c>
      <c r="AE46" s="461">
        <v>2840</v>
      </c>
      <c r="AF46" s="1307" t="s">
        <v>307</v>
      </c>
      <c r="AG46" s="461">
        <v>5574</v>
      </c>
      <c r="AH46" s="461">
        <v>341</v>
      </c>
      <c r="AI46" s="461">
        <v>1024</v>
      </c>
      <c r="AJ46" s="461">
        <v>63</v>
      </c>
      <c r="AK46" s="1378">
        <v>2114</v>
      </c>
    </row>
    <row r="47" spans="1:37" ht="15.75" customHeight="1">
      <c r="A47" s="651" t="s">
        <v>180</v>
      </c>
      <c r="B47" s="530">
        <v>10805</v>
      </c>
      <c r="C47" s="1111">
        <v>3035</v>
      </c>
      <c r="D47" s="1111">
        <v>138</v>
      </c>
      <c r="E47" s="1111">
        <v>339</v>
      </c>
      <c r="F47" s="1107">
        <v>2558</v>
      </c>
      <c r="G47" s="579"/>
      <c r="H47" s="469">
        <v>954</v>
      </c>
      <c r="I47" s="1112">
        <v>9</v>
      </c>
      <c r="J47" s="26"/>
      <c r="K47" s="135">
        <v>7</v>
      </c>
      <c r="L47" s="1152">
        <v>488959</v>
      </c>
      <c r="M47" s="1113">
        <v>93.3</v>
      </c>
      <c r="N47" s="1028">
        <v>51131452</v>
      </c>
      <c r="O47" s="1113">
        <v>61.6</v>
      </c>
      <c r="P47" s="1116">
        <v>98.6</v>
      </c>
      <c r="Q47" s="26"/>
      <c r="R47" s="694">
        <v>522289</v>
      </c>
      <c r="S47" s="1115">
        <v>99.6</v>
      </c>
      <c r="T47" s="207">
        <v>53385041</v>
      </c>
      <c r="U47" s="1115">
        <v>90</v>
      </c>
      <c r="V47" s="1113">
        <v>101.8</v>
      </c>
      <c r="W47" s="1113">
        <v>11.6</v>
      </c>
      <c r="X47" s="1113">
        <v>53.4</v>
      </c>
      <c r="Y47" s="1113">
        <v>45.1</v>
      </c>
      <c r="Z47" s="1116">
        <v>33.5</v>
      </c>
      <c r="AA47" s="26"/>
      <c r="AB47" s="479">
        <v>3771</v>
      </c>
      <c r="AC47" s="1117">
        <v>80.714134181914616</v>
      </c>
      <c r="AD47" s="1118">
        <v>11322</v>
      </c>
      <c r="AE47" s="1118">
        <v>5587</v>
      </c>
      <c r="AF47" s="1118" t="s">
        <v>307</v>
      </c>
      <c r="AG47" s="1118">
        <v>5375</v>
      </c>
      <c r="AH47" s="1118">
        <v>360</v>
      </c>
      <c r="AI47" s="1118" t="s">
        <v>307</v>
      </c>
      <c r="AJ47" s="1118">
        <v>57</v>
      </c>
      <c r="AK47" s="1120">
        <v>2108</v>
      </c>
    </row>
    <row r="48" spans="1:37" ht="15.75" customHeight="1">
      <c r="A48" s="653" t="s">
        <v>181</v>
      </c>
      <c r="B48" s="656">
        <v>4323</v>
      </c>
      <c r="C48" s="1153">
        <v>904</v>
      </c>
      <c r="D48" s="1153">
        <v>12</v>
      </c>
      <c r="E48" s="1153">
        <v>45</v>
      </c>
      <c r="F48" s="1154">
        <v>847</v>
      </c>
      <c r="G48" s="579"/>
      <c r="H48" s="555">
        <v>350</v>
      </c>
      <c r="I48" s="1155">
        <v>4.5199999999999996</v>
      </c>
      <c r="J48" s="26"/>
      <c r="K48" s="101">
        <v>2</v>
      </c>
      <c r="L48" s="1156">
        <v>457237</v>
      </c>
      <c r="M48" s="1169">
        <v>99.9</v>
      </c>
      <c r="N48" s="1023">
        <v>53879031</v>
      </c>
      <c r="O48" s="1157">
        <v>74.2</v>
      </c>
      <c r="P48" s="1158">
        <v>100</v>
      </c>
      <c r="Q48" s="26"/>
      <c r="R48" s="413">
        <v>453811</v>
      </c>
      <c r="S48" s="1159">
        <v>100</v>
      </c>
      <c r="T48" s="499">
        <v>48598405</v>
      </c>
      <c r="U48" s="1159">
        <v>90.8</v>
      </c>
      <c r="V48" s="1157">
        <v>107.1</v>
      </c>
      <c r="W48" s="1157">
        <v>39.299999999999997</v>
      </c>
      <c r="X48" s="1157">
        <v>90.6</v>
      </c>
      <c r="Y48" s="1157">
        <v>28.7</v>
      </c>
      <c r="Z48" s="1158">
        <v>52.8</v>
      </c>
      <c r="AA48" s="26"/>
      <c r="AB48" s="740">
        <v>3673</v>
      </c>
      <c r="AC48" s="1160">
        <v>63.9</v>
      </c>
      <c r="AD48" s="1161">
        <v>16171</v>
      </c>
      <c r="AE48" s="1161">
        <v>10219</v>
      </c>
      <c r="AF48" s="1161" t="s">
        <v>307</v>
      </c>
      <c r="AG48" s="1161">
        <v>3719</v>
      </c>
      <c r="AH48" s="1161">
        <v>136</v>
      </c>
      <c r="AI48" s="1161">
        <v>2097</v>
      </c>
      <c r="AJ48" s="1161">
        <v>65</v>
      </c>
      <c r="AK48" s="1166">
        <v>2519</v>
      </c>
    </row>
    <row r="49" spans="1:86" ht="15.75" customHeight="1">
      <c r="A49" s="651" t="s">
        <v>226</v>
      </c>
      <c r="B49" s="530">
        <v>3281</v>
      </c>
      <c r="C49" s="470">
        <v>712</v>
      </c>
      <c r="D49" s="470">
        <v>27</v>
      </c>
      <c r="E49" s="470">
        <v>35</v>
      </c>
      <c r="F49" s="1416">
        <v>650</v>
      </c>
      <c r="G49" s="579"/>
      <c r="H49" s="469">
        <v>441</v>
      </c>
      <c r="I49" s="1429">
        <v>7.07</v>
      </c>
      <c r="J49" s="26"/>
      <c r="K49" s="135">
        <v>4</v>
      </c>
      <c r="L49" s="136">
        <v>305819</v>
      </c>
      <c r="M49" s="1430">
        <v>99.673000000000002</v>
      </c>
      <c r="N49" s="1028">
        <v>31054351</v>
      </c>
      <c r="O49" s="1430">
        <v>83.3</v>
      </c>
      <c r="P49" s="1433">
        <v>99.834999999999994</v>
      </c>
      <c r="Q49" s="26"/>
      <c r="R49" s="694">
        <v>306075</v>
      </c>
      <c r="S49" s="133">
        <v>100</v>
      </c>
      <c r="T49" s="703">
        <v>30917409</v>
      </c>
      <c r="U49" s="133">
        <v>93.4</v>
      </c>
      <c r="V49" s="1430">
        <v>101</v>
      </c>
      <c r="W49" s="1430">
        <v>33.700000000000003</v>
      </c>
      <c r="X49" s="1430">
        <v>88.5</v>
      </c>
      <c r="Y49" s="1430">
        <v>14.2</v>
      </c>
      <c r="Z49" s="1433">
        <v>71</v>
      </c>
      <c r="AA49" s="26"/>
      <c r="AB49" s="448">
        <v>1897</v>
      </c>
      <c r="AC49" s="430">
        <v>83.986999999999995</v>
      </c>
      <c r="AD49" s="523">
        <v>9269</v>
      </c>
      <c r="AE49" s="523">
        <v>2087</v>
      </c>
      <c r="AF49" s="523" t="s">
        <v>307</v>
      </c>
      <c r="AG49" s="523">
        <v>4361</v>
      </c>
      <c r="AH49" s="523">
        <v>169</v>
      </c>
      <c r="AI49" s="523">
        <v>2652</v>
      </c>
      <c r="AJ49" s="523">
        <v>25</v>
      </c>
      <c r="AK49" s="1420">
        <v>1014</v>
      </c>
    </row>
    <row r="50" spans="1:86" ht="15.75" customHeight="1">
      <c r="A50" s="653" t="s">
        <v>183</v>
      </c>
      <c r="B50" s="514">
        <v>3823</v>
      </c>
      <c r="C50" s="511">
        <v>1114</v>
      </c>
      <c r="D50" s="511">
        <v>33</v>
      </c>
      <c r="E50" s="511">
        <v>67</v>
      </c>
      <c r="F50" s="1336">
        <v>1014</v>
      </c>
      <c r="G50" s="579"/>
      <c r="H50" s="510">
        <v>533</v>
      </c>
      <c r="I50" s="1987">
        <v>10.26</v>
      </c>
      <c r="J50" s="26"/>
      <c r="K50" s="74">
        <v>3</v>
      </c>
      <c r="L50" s="75">
        <v>482263</v>
      </c>
      <c r="M50" s="1352">
        <v>99.9</v>
      </c>
      <c r="N50" s="1954">
        <v>52323629</v>
      </c>
      <c r="O50" s="1352">
        <v>72.900000000000006</v>
      </c>
      <c r="P50" s="1359">
        <v>99.9</v>
      </c>
      <c r="Q50" s="26"/>
      <c r="R50" s="419">
        <v>482354</v>
      </c>
      <c r="S50" s="73">
        <v>99.9</v>
      </c>
      <c r="T50" s="540">
        <v>49735361</v>
      </c>
      <c r="U50" s="73">
        <v>93.9</v>
      </c>
      <c r="V50" s="1352">
        <v>103.1</v>
      </c>
      <c r="W50" s="1352">
        <v>0</v>
      </c>
      <c r="X50" s="1352">
        <v>72.3</v>
      </c>
      <c r="Y50" s="1352">
        <v>27.2</v>
      </c>
      <c r="Z50" s="1359">
        <v>60.7</v>
      </c>
      <c r="AA50" s="26"/>
      <c r="AB50" s="460">
        <v>2821</v>
      </c>
      <c r="AC50" s="515">
        <v>79.86</v>
      </c>
      <c r="AD50" s="461">
        <v>23503</v>
      </c>
      <c r="AE50" s="461">
        <v>9147</v>
      </c>
      <c r="AF50" s="461" t="s">
        <v>203</v>
      </c>
      <c r="AG50" s="461">
        <v>3511</v>
      </c>
      <c r="AH50" s="461">
        <v>636</v>
      </c>
      <c r="AI50" s="461">
        <v>10209</v>
      </c>
      <c r="AJ50" s="461">
        <v>33</v>
      </c>
      <c r="AK50" s="1378">
        <v>1984</v>
      </c>
    </row>
    <row r="51" spans="1:86" ht="15.75" customHeight="1">
      <c r="A51" s="651" t="s">
        <v>184</v>
      </c>
      <c r="B51" s="518">
        <v>5638</v>
      </c>
      <c r="C51" s="450">
        <v>1944.0120300000001</v>
      </c>
      <c r="D51" s="450">
        <v>91.905000000000001</v>
      </c>
      <c r="E51" s="450">
        <v>211.916</v>
      </c>
      <c r="F51" s="1372">
        <v>1639.19103</v>
      </c>
      <c r="G51" s="579"/>
      <c r="H51" s="449">
        <v>587</v>
      </c>
      <c r="I51" s="1407">
        <v>22.478999999999999</v>
      </c>
      <c r="J51" s="26"/>
      <c r="K51" s="220">
        <v>4</v>
      </c>
      <c r="L51" s="223">
        <v>321898</v>
      </c>
      <c r="M51" s="1406">
        <v>92.42</v>
      </c>
      <c r="N51" s="1030">
        <v>35303973</v>
      </c>
      <c r="O51" s="1406">
        <v>99.44</v>
      </c>
      <c r="P51" s="1405">
        <v>97.98</v>
      </c>
      <c r="Q51" s="26"/>
      <c r="R51" s="695">
        <v>341778</v>
      </c>
      <c r="S51" s="224">
        <v>99.9</v>
      </c>
      <c r="T51" s="704">
        <v>37072433</v>
      </c>
      <c r="U51" s="224">
        <v>89.45</v>
      </c>
      <c r="V51" s="1406">
        <v>108.46</v>
      </c>
      <c r="W51" s="1406">
        <v>46.05</v>
      </c>
      <c r="X51" s="1406">
        <v>79.959999999999994</v>
      </c>
      <c r="Y51" s="1406">
        <v>21.02</v>
      </c>
      <c r="Z51" s="1405">
        <v>35.89</v>
      </c>
      <c r="AA51" s="26"/>
      <c r="AB51" s="448">
        <v>1004</v>
      </c>
      <c r="AC51" s="430">
        <v>148.6</v>
      </c>
      <c r="AD51" s="429">
        <v>15103</v>
      </c>
      <c r="AE51" s="429">
        <v>2347</v>
      </c>
      <c r="AF51" s="429" t="s">
        <v>307</v>
      </c>
      <c r="AG51" s="429">
        <v>2581</v>
      </c>
      <c r="AH51" s="429" t="s">
        <v>307</v>
      </c>
      <c r="AI51" s="429">
        <v>10175</v>
      </c>
      <c r="AJ51" s="429">
        <v>31</v>
      </c>
      <c r="AK51" s="1408">
        <v>1168</v>
      </c>
    </row>
    <row r="52" spans="1:86" ht="15.75" customHeight="1">
      <c r="A52" s="653" t="s">
        <v>185</v>
      </c>
      <c r="B52" s="514">
        <v>5612</v>
      </c>
      <c r="C52" s="514">
        <f>D52+E52+F52</f>
        <v>1428.93</v>
      </c>
      <c r="D52" s="511">
        <v>34</v>
      </c>
      <c r="E52" s="511">
        <v>199</v>
      </c>
      <c r="F52" s="1995">
        <v>1195.93</v>
      </c>
      <c r="G52" s="579"/>
      <c r="H52" s="510">
        <v>137</v>
      </c>
      <c r="I52" s="1374">
        <v>8.5</v>
      </c>
      <c r="J52" s="26"/>
      <c r="K52" s="74">
        <v>3</v>
      </c>
      <c r="L52" s="75">
        <v>137227</v>
      </c>
      <c r="M52" s="1352">
        <v>38.700000000000003</v>
      </c>
      <c r="N52" s="1954">
        <v>15347474</v>
      </c>
      <c r="O52" s="1352">
        <v>69.400000000000006</v>
      </c>
      <c r="P52" s="1359">
        <v>69.2</v>
      </c>
      <c r="Q52" s="26"/>
      <c r="R52" s="419">
        <v>341055</v>
      </c>
      <c r="S52" s="73">
        <v>98.5</v>
      </c>
      <c r="T52" s="540">
        <v>38844619</v>
      </c>
      <c r="U52" s="73">
        <v>83.2</v>
      </c>
      <c r="V52" s="1352">
        <v>113.8</v>
      </c>
      <c r="W52" s="1352">
        <v>0.02</v>
      </c>
      <c r="X52" s="1352">
        <v>33.5</v>
      </c>
      <c r="Y52" s="1352">
        <v>42.1</v>
      </c>
      <c r="Z52" s="1359">
        <v>40.700000000000003</v>
      </c>
      <c r="AA52" s="26"/>
      <c r="AB52" s="460">
        <v>1677</v>
      </c>
      <c r="AC52" s="515">
        <v>90.1</v>
      </c>
      <c r="AD52" s="461">
        <v>9150</v>
      </c>
      <c r="AE52" s="461">
        <v>6154</v>
      </c>
      <c r="AF52" s="461" t="s">
        <v>203</v>
      </c>
      <c r="AG52" s="461">
        <v>2869</v>
      </c>
      <c r="AH52" s="461" t="s">
        <v>203</v>
      </c>
      <c r="AI52" s="461">
        <v>127</v>
      </c>
      <c r="AJ52" s="461">
        <v>75</v>
      </c>
      <c r="AK52" s="1378">
        <v>2001</v>
      </c>
    </row>
    <row r="53" spans="1:86" ht="15.75" customHeight="1">
      <c r="A53" s="651" t="s">
        <v>227</v>
      </c>
      <c r="B53" s="518">
        <v>5169</v>
      </c>
      <c r="C53" s="450">
        <v>2424</v>
      </c>
      <c r="D53" s="450">
        <v>187</v>
      </c>
      <c r="E53" s="450">
        <v>499</v>
      </c>
      <c r="F53" s="1372">
        <v>1738</v>
      </c>
      <c r="G53" s="579"/>
      <c r="H53" s="449">
        <v>146</v>
      </c>
      <c r="I53" s="1407">
        <v>13.4</v>
      </c>
      <c r="J53" s="26"/>
      <c r="K53" s="220">
        <v>9</v>
      </c>
      <c r="L53" s="223">
        <v>146815</v>
      </c>
      <c r="M53" s="1406">
        <v>81.5</v>
      </c>
      <c r="N53" s="1026">
        <v>18712637</v>
      </c>
      <c r="O53" s="1406">
        <v>84</v>
      </c>
      <c r="P53" s="1405">
        <v>98.3</v>
      </c>
      <c r="Q53" s="26"/>
      <c r="R53" s="695">
        <v>178632</v>
      </c>
      <c r="S53" s="224">
        <v>99.4</v>
      </c>
      <c r="T53" s="705">
        <v>19543474</v>
      </c>
      <c r="U53" s="224">
        <v>91.1</v>
      </c>
      <c r="V53" s="1406">
        <v>109.4</v>
      </c>
      <c r="W53" s="1406">
        <v>90.5</v>
      </c>
      <c r="X53" s="1406">
        <v>74.3</v>
      </c>
      <c r="Y53" s="1406">
        <v>32.18</v>
      </c>
      <c r="Z53" s="1405">
        <v>44.84</v>
      </c>
      <c r="AA53" s="26"/>
      <c r="AB53" s="448">
        <v>837</v>
      </c>
      <c r="AC53" s="430">
        <v>88.1</v>
      </c>
      <c r="AD53" s="429">
        <f>SUM(AE53:AI53)</f>
        <v>3831</v>
      </c>
      <c r="AE53" s="429">
        <v>2135</v>
      </c>
      <c r="AF53" s="2094" t="s">
        <v>307</v>
      </c>
      <c r="AG53" s="429">
        <v>1648</v>
      </c>
      <c r="AH53" s="429">
        <v>48</v>
      </c>
      <c r="AI53" s="2094" t="s">
        <v>307</v>
      </c>
      <c r="AJ53" s="429">
        <v>20</v>
      </c>
      <c r="AK53" s="1408">
        <v>517</v>
      </c>
    </row>
    <row r="54" spans="1:86" ht="15.75" customHeight="1">
      <c r="A54" s="653" t="s">
        <v>228</v>
      </c>
      <c r="B54" s="656">
        <v>7070</v>
      </c>
      <c r="C54" s="1139">
        <v>2379</v>
      </c>
      <c r="D54" s="1153">
        <v>115</v>
      </c>
      <c r="E54" s="1153">
        <v>255</v>
      </c>
      <c r="F54" s="1140">
        <v>2009</v>
      </c>
      <c r="G54" s="579"/>
      <c r="H54" s="555">
        <v>157</v>
      </c>
      <c r="I54" s="1155">
        <v>13.75</v>
      </c>
      <c r="J54" s="26"/>
      <c r="K54" s="101">
        <v>8</v>
      </c>
      <c r="L54" s="1156">
        <v>167053</v>
      </c>
      <c r="M54" s="1157">
        <v>85.8</v>
      </c>
      <c r="N54" s="1023">
        <v>19533696</v>
      </c>
      <c r="O54" s="1157">
        <v>90</v>
      </c>
      <c r="P54" s="1158">
        <v>98</v>
      </c>
      <c r="Q54" s="26"/>
      <c r="R54" s="413">
        <v>184169</v>
      </c>
      <c r="S54" s="1159">
        <v>98.8</v>
      </c>
      <c r="T54" s="499">
        <v>19620650</v>
      </c>
      <c r="U54" s="1159">
        <v>93.5</v>
      </c>
      <c r="V54" s="1157">
        <v>106.5</v>
      </c>
      <c r="W54" s="1157">
        <v>15.8</v>
      </c>
      <c r="X54" s="1157">
        <v>94.5</v>
      </c>
      <c r="Y54" s="1157">
        <v>41.4</v>
      </c>
      <c r="Z54" s="1158">
        <v>64.2</v>
      </c>
      <c r="AA54" s="26"/>
      <c r="AB54" s="740">
        <v>1265</v>
      </c>
      <c r="AC54" s="1160">
        <v>80.34</v>
      </c>
      <c r="AD54" s="1161">
        <v>4411</v>
      </c>
      <c r="AE54" s="1161">
        <v>2328</v>
      </c>
      <c r="AF54" s="1161" t="s">
        <v>307</v>
      </c>
      <c r="AG54" s="1161">
        <v>1959</v>
      </c>
      <c r="AH54" s="1161">
        <v>124</v>
      </c>
      <c r="AI54" s="1161" t="s">
        <v>307</v>
      </c>
      <c r="AJ54" s="1161">
        <v>33</v>
      </c>
      <c r="AK54" s="1166">
        <v>1443</v>
      </c>
    </row>
    <row r="55" spans="1:86" ht="15.75" customHeight="1">
      <c r="A55" s="651" t="s">
        <v>188</v>
      </c>
      <c r="B55" s="530">
        <v>22525</v>
      </c>
      <c r="C55" s="1111">
        <v>4404</v>
      </c>
      <c r="D55" s="1111">
        <v>78</v>
      </c>
      <c r="E55" s="1111">
        <v>274</v>
      </c>
      <c r="F55" s="1107">
        <v>4052</v>
      </c>
      <c r="G55" s="579"/>
      <c r="H55" s="469">
        <v>873</v>
      </c>
      <c r="I55" s="1131">
        <v>8.35</v>
      </c>
      <c r="J55" s="26"/>
      <c r="K55" s="135">
        <v>4</v>
      </c>
      <c r="L55" s="1152">
        <v>389506</v>
      </c>
      <c r="M55" s="1113">
        <v>82.1</v>
      </c>
      <c r="N55" s="1026">
        <v>37509274</v>
      </c>
      <c r="O55" s="1113">
        <v>91.1</v>
      </c>
      <c r="P55" s="1116">
        <v>93.4</v>
      </c>
      <c r="Q55" s="26"/>
      <c r="R55" s="694">
        <v>474058</v>
      </c>
      <c r="S55" s="1115">
        <v>99.9</v>
      </c>
      <c r="T55" s="703">
        <v>54583060</v>
      </c>
      <c r="U55" s="1115">
        <v>92.9</v>
      </c>
      <c r="V55" s="1113">
        <v>115.1</v>
      </c>
      <c r="W55" s="1113">
        <v>27.2</v>
      </c>
      <c r="X55" s="1113">
        <v>60.8</v>
      </c>
      <c r="Y55" s="1113">
        <v>24.5</v>
      </c>
      <c r="Z55" s="1116">
        <v>44.3</v>
      </c>
      <c r="AA55" s="26"/>
      <c r="AB55" s="479">
        <v>2658</v>
      </c>
      <c r="AC55" s="1117">
        <v>89.254000000000005</v>
      </c>
      <c r="AD55" s="1118">
        <v>6095</v>
      </c>
      <c r="AE55" s="1118">
        <v>4408</v>
      </c>
      <c r="AF55" s="1118" t="s">
        <v>307</v>
      </c>
      <c r="AG55" s="1118">
        <v>1687</v>
      </c>
      <c r="AH55" s="1118" t="s">
        <v>307</v>
      </c>
      <c r="AI55" s="1118" t="s">
        <v>307</v>
      </c>
      <c r="AJ55" s="1118">
        <v>27</v>
      </c>
      <c r="AK55" s="1120">
        <v>758</v>
      </c>
    </row>
    <row r="56" spans="1:86" ht="15.75" customHeight="1">
      <c r="A56" s="653" t="s">
        <v>229</v>
      </c>
      <c r="B56" s="514">
        <v>5525</v>
      </c>
      <c r="C56" s="1139">
        <v>1838</v>
      </c>
      <c r="D56" s="1139">
        <v>89</v>
      </c>
      <c r="E56" s="1139">
        <v>233</v>
      </c>
      <c r="F56" s="1140">
        <v>1516</v>
      </c>
      <c r="G56" s="579"/>
      <c r="H56" s="555">
        <v>342</v>
      </c>
      <c r="I56" s="1155">
        <v>10.3</v>
      </c>
      <c r="J56" s="26"/>
      <c r="K56" s="101">
        <v>9</v>
      </c>
      <c r="L56" s="1156">
        <v>180992</v>
      </c>
      <c r="M56" s="1157">
        <v>88.9</v>
      </c>
      <c r="N56" s="1023">
        <v>17979390</v>
      </c>
      <c r="O56" s="1157">
        <v>86.1</v>
      </c>
      <c r="P56" s="1158">
        <v>88.9</v>
      </c>
      <c r="Q56" s="26"/>
      <c r="R56" s="413">
        <v>202028</v>
      </c>
      <c r="S56" s="1159">
        <v>99.3</v>
      </c>
      <c r="T56" s="499">
        <v>20072343</v>
      </c>
      <c r="U56" s="1159">
        <v>90.9</v>
      </c>
      <c r="V56" s="1157">
        <v>99.4</v>
      </c>
      <c r="W56" s="1157">
        <v>100</v>
      </c>
      <c r="X56" s="1157">
        <v>40.200000000000003</v>
      </c>
      <c r="Y56" s="1157">
        <v>13.7</v>
      </c>
      <c r="Z56" s="1158">
        <v>27.3</v>
      </c>
      <c r="AA56" s="26"/>
      <c r="AB56" s="740">
        <v>622</v>
      </c>
      <c r="AC56" s="1160">
        <v>84.476511254019286</v>
      </c>
      <c r="AD56" s="1148">
        <v>4573</v>
      </c>
      <c r="AE56" s="1161">
        <v>3609</v>
      </c>
      <c r="AF56" s="1161" t="s">
        <v>307</v>
      </c>
      <c r="AG56" s="1161">
        <v>964</v>
      </c>
      <c r="AH56" s="1161" t="s">
        <v>307</v>
      </c>
      <c r="AI56" s="1161" t="s">
        <v>307</v>
      </c>
      <c r="AJ56" s="1161">
        <v>17</v>
      </c>
      <c r="AK56" s="1166">
        <v>606</v>
      </c>
    </row>
    <row r="57" spans="1:86" ht="15.75" customHeight="1">
      <c r="A57" s="651" t="s">
        <v>190</v>
      </c>
      <c r="B57" s="530">
        <v>10090</v>
      </c>
      <c r="C57" s="1111">
        <v>3980</v>
      </c>
      <c r="D57" s="1111">
        <v>76</v>
      </c>
      <c r="E57" s="1111">
        <v>358</v>
      </c>
      <c r="F57" s="1107">
        <v>3546</v>
      </c>
      <c r="G57" s="579"/>
      <c r="H57" s="469">
        <v>719</v>
      </c>
      <c r="I57" s="1112">
        <v>6.9</v>
      </c>
      <c r="J57" s="26"/>
      <c r="K57" s="135">
        <v>1</v>
      </c>
      <c r="L57" s="1152">
        <v>348335</v>
      </c>
      <c r="M57" s="1113">
        <v>76.3</v>
      </c>
      <c r="N57" s="1028">
        <v>35126344</v>
      </c>
      <c r="O57" s="1113">
        <v>89.7</v>
      </c>
      <c r="P57" s="1116">
        <v>87.7</v>
      </c>
      <c r="Q57" s="26"/>
      <c r="R57" s="694">
        <v>437582</v>
      </c>
      <c r="S57" s="1115">
        <v>95.9</v>
      </c>
      <c r="T57" s="703">
        <v>46213624</v>
      </c>
      <c r="U57" s="1115">
        <v>94.4</v>
      </c>
      <c r="V57" s="1113">
        <v>105.6</v>
      </c>
      <c r="W57" s="1113">
        <v>44.4</v>
      </c>
      <c r="X57" s="1113">
        <v>66.599999999999994</v>
      </c>
      <c r="Y57" s="1113">
        <v>30</v>
      </c>
      <c r="Z57" s="1116">
        <v>77.8</v>
      </c>
      <c r="AA57" s="26"/>
      <c r="AB57" s="479">
        <v>2656</v>
      </c>
      <c r="AC57" s="1117">
        <v>87.37</v>
      </c>
      <c r="AD57" s="1118">
        <v>4993</v>
      </c>
      <c r="AE57" s="1118">
        <v>2924</v>
      </c>
      <c r="AF57" s="1119" t="s">
        <v>307</v>
      </c>
      <c r="AG57" s="1118">
        <v>2069</v>
      </c>
      <c r="AH57" s="1119" t="s">
        <v>307</v>
      </c>
      <c r="AI57" s="1119" t="s">
        <v>307</v>
      </c>
      <c r="AJ57" s="1118">
        <v>69</v>
      </c>
      <c r="AK57" s="1120">
        <v>1938</v>
      </c>
    </row>
    <row r="58" spans="1:86" ht="15.75" customHeight="1">
      <c r="A58" s="653" t="s">
        <v>191</v>
      </c>
      <c r="B58" s="659">
        <v>7282</v>
      </c>
      <c r="C58" s="493">
        <v>2594</v>
      </c>
      <c r="D58" s="493">
        <v>152</v>
      </c>
      <c r="E58" s="493">
        <v>313</v>
      </c>
      <c r="F58" s="1173">
        <v>2130</v>
      </c>
      <c r="G58" s="655"/>
      <c r="H58" s="427">
        <v>408</v>
      </c>
      <c r="I58" s="1174">
        <v>14.8</v>
      </c>
      <c r="J58" s="573"/>
      <c r="K58" s="419">
        <v>7</v>
      </c>
      <c r="L58" s="462">
        <v>197692</v>
      </c>
      <c r="M58" s="1175">
        <v>80.599999999999994</v>
      </c>
      <c r="N58" s="1025">
        <v>19615452</v>
      </c>
      <c r="O58" s="1176">
        <v>86</v>
      </c>
      <c r="P58" s="1177">
        <v>89</v>
      </c>
      <c r="Q58" s="573"/>
      <c r="R58" s="419">
        <v>238421</v>
      </c>
      <c r="S58" s="463">
        <v>97.2</v>
      </c>
      <c r="T58" s="208">
        <v>26041958</v>
      </c>
      <c r="U58" s="463">
        <v>88.1</v>
      </c>
      <c r="V58" s="1176">
        <v>109.2</v>
      </c>
      <c r="W58" s="1176">
        <v>1.6</v>
      </c>
      <c r="X58" s="1176">
        <v>58.9</v>
      </c>
      <c r="Y58" s="1176">
        <v>8.8000000000000007</v>
      </c>
      <c r="Z58" s="2196">
        <v>43.6</v>
      </c>
      <c r="AA58" s="573"/>
      <c r="AB58" s="768">
        <v>1071</v>
      </c>
      <c r="AC58" s="422">
        <v>78.3</v>
      </c>
      <c r="AD58" s="2197">
        <v>10987</v>
      </c>
      <c r="AE58" s="1129">
        <v>6855</v>
      </c>
      <c r="AF58" s="1307" t="s">
        <v>307</v>
      </c>
      <c r="AG58" s="1129">
        <v>3337</v>
      </c>
      <c r="AH58" s="1307" t="s">
        <v>307</v>
      </c>
      <c r="AI58" s="1129">
        <v>795</v>
      </c>
      <c r="AJ58" s="1129">
        <v>18</v>
      </c>
      <c r="AK58" s="1178">
        <v>571</v>
      </c>
    </row>
    <row r="59" spans="1:86" ht="15.75" customHeight="1">
      <c r="A59" s="651" t="s">
        <v>192</v>
      </c>
      <c r="B59" s="530">
        <v>7701</v>
      </c>
      <c r="C59" s="1111">
        <v>2841</v>
      </c>
      <c r="D59" s="1111">
        <v>42</v>
      </c>
      <c r="E59" s="1111">
        <v>406</v>
      </c>
      <c r="F59" s="1107">
        <v>2393</v>
      </c>
      <c r="G59" s="579"/>
      <c r="H59" s="449">
        <v>309</v>
      </c>
      <c r="I59" s="1131">
        <v>9.1999999999999993</v>
      </c>
      <c r="J59" s="26"/>
      <c r="K59" s="135">
        <v>4</v>
      </c>
      <c r="L59" s="1152">
        <v>269184</v>
      </c>
      <c r="M59" s="1113">
        <v>64.400000000000006</v>
      </c>
      <c r="N59" s="1028">
        <v>26499188</v>
      </c>
      <c r="O59" s="1113">
        <v>72.2</v>
      </c>
      <c r="P59" s="1116">
        <v>89.7</v>
      </c>
      <c r="Q59" s="26"/>
      <c r="R59" s="694">
        <v>406822</v>
      </c>
      <c r="S59" s="1115">
        <v>99.4</v>
      </c>
      <c r="T59" s="703">
        <v>44484609</v>
      </c>
      <c r="U59" s="1115">
        <v>91.8</v>
      </c>
      <c r="V59" s="1113">
        <v>109.3</v>
      </c>
      <c r="W59" s="1113">
        <v>22.5</v>
      </c>
      <c r="X59" s="1113">
        <v>36.5</v>
      </c>
      <c r="Y59" s="1113">
        <v>16</v>
      </c>
      <c r="Z59" s="1116">
        <v>42.5</v>
      </c>
      <c r="AA59" s="26"/>
      <c r="AB59" s="479">
        <v>2692</v>
      </c>
      <c r="AC59" s="1137">
        <v>80.8</v>
      </c>
      <c r="AD59" s="1119">
        <v>8336</v>
      </c>
      <c r="AE59" s="1118">
        <v>3997</v>
      </c>
      <c r="AF59" s="1119"/>
      <c r="AG59" s="1118">
        <v>4339</v>
      </c>
      <c r="AH59" s="1119"/>
      <c r="AI59" s="1119"/>
      <c r="AJ59" s="1118">
        <v>49</v>
      </c>
      <c r="AK59" s="1120">
        <v>1590</v>
      </c>
    </row>
    <row r="60" spans="1:86" ht="15.75" customHeight="1">
      <c r="A60" s="653" t="s">
        <v>193</v>
      </c>
      <c r="B60" s="514">
        <v>6880</v>
      </c>
      <c r="C60" s="1139">
        <v>2365</v>
      </c>
      <c r="D60" s="1139">
        <v>59</v>
      </c>
      <c r="E60" s="1139">
        <v>414</v>
      </c>
      <c r="F60" s="1140">
        <v>1892</v>
      </c>
      <c r="G60" s="579"/>
      <c r="H60" s="510">
        <v>348</v>
      </c>
      <c r="I60" s="1141">
        <v>7.8</v>
      </c>
      <c r="J60" s="26"/>
      <c r="K60" s="74">
        <v>4</v>
      </c>
      <c r="L60" s="1142">
        <v>330460</v>
      </c>
      <c r="M60" s="1143">
        <v>66.400000000000006</v>
      </c>
      <c r="N60" s="1025">
        <v>33537751</v>
      </c>
      <c r="O60" s="1143">
        <v>80.599999999999994</v>
      </c>
      <c r="P60" s="1145">
        <v>91</v>
      </c>
      <c r="Q60" s="26"/>
      <c r="R60" s="419">
        <v>471410</v>
      </c>
      <c r="S60" s="1146">
        <v>96.8</v>
      </c>
      <c r="T60" s="708">
        <v>46293419</v>
      </c>
      <c r="U60" s="1146">
        <v>95.8</v>
      </c>
      <c r="V60" s="1143">
        <v>98.2</v>
      </c>
      <c r="W60" s="1143">
        <v>90.2</v>
      </c>
      <c r="X60" s="1143">
        <v>94.7</v>
      </c>
      <c r="Y60" s="1143">
        <v>28.3</v>
      </c>
      <c r="Z60" s="1145">
        <v>41.7</v>
      </c>
      <c r="AA60" s="26"/>
      <c r="AB60" s="460">
        <v>2934</v>
      </c>
      <c r="AC60" s="1147">
        <v>80.16</v>
      </c>
      <c r="AD60" s="1148">
        <v>6800</v>
      </c>
      <c r="AE60" s="1148">
        <v>4341</v>
      </c>
      <c r="AF60" s="1148" t="s">
        <v>307</v>
      </c>
      <c r="AG60" s="1148">
        <v>2459</v>
      </c>
      <c r="AH60" s="1148" t="s">
        <v>307</v>
      </c>
      <c r="AI60" s="1148" t="s">
        <v>307</v>
      </c>
      <c r="AJ60" s="1148">
        <v>92</v>
      </c>
      <c r="AK60" s="1149">
        <v>2670</v>
      </c>
      <c r="CH60" t="s">
        <v>741</v>
      </c>
    </row>
    <row r="61" spans="1:86" ht="15.75" customHeight="1">
      <c r="A61" s="651" t="s">
        <v>194</v>
      </c>
      <c r="B61" s="518">
        <v>9477</v>
      </c>
      <c r="C61" s="1130">
        <v>2312</v>
      </c>
      <c r="D61" s="1130">
        <v>56</v>
      </c>
      <c r="E61" s="1130">
        <v>269</v>
      </c>
      <c r="F61" s="1104">
        <v>1987</v>
      </c>
      <c r="G61" s="579"/>
      <c r="H61" s="449">
        <v>739</v>
      </c>
      <c r="I61" s="1131">
        <v>9.07</v>
      </c>
      <c r="J61" s="26"/>
      <c r="K61" s="220">
        <v>3</v>
      </c>
      <c r="L61" s="1132">
        <v>208444</v>
      </c>
      <c r="M61" s="1133">
        <v>66.400000000000006</v>
      </c>
      <c r="N61" s="1026">
        <v>21403102</v>
      </c>
      <c r="O61" s="1133">
        <v>58.2</v>
      </c>
      <c r="P61" s="1135">
        <v>81.239999999999995</v>
      </c>
      <c r="Q61" s="26"/>
      <c r="R61" s="695">
        <v>300373</v>
      </c>
      <c r="S61" s="1136">
        <v>96.7</v>
      </c>
      <c r="T61" s="705">
        <v>34028943</v>
      </c>
      <c r="U61" s="1136">
        <v>93.4</v>
      </c>
      <c r="V61" s="1133">
        <v>113.3</v>
      </c>
      <c r="W61" s="1133">
        <v>93.8</v>
      </c>
      <c r="X61" s="1133">
        <v>95</v>
      </c>
      <c r="Y61" s="1133">
        <v>21.9</v>
      </c>
      <c r="Z61" s="1135">
        <v>49.8</v>
      </c>
      <c r="AA61" s="26"/>
      <c r="AB61" s="448">
        <v>1210</v>
      </c>
      <c r="AC61" s="1137">
        <v>89.61239669421488</v>
      </c>
      <c r="AD61" s="1119">
        <v>7202</v>
      </c>
      <c r="AE61" s="1119">
        <v>5027</v>
      </c>
      <c r="AF61" s="1119" t="s">
        <v>307</v>
      </c>
      <c r="AG61" s="1119">
        <v>2175</v>
      </c>
      <c r="AH61" s="1119" t="s">
        <v>307</v>
      </c>
      <c r="AI61" s="1119" t="s">
        <v>307</v>
      </c>
      <c r="AJ61" s="1119">
        <v>23</v>
      </c>
      <c r="AK61" s="1138">
        <v>823</v>
      </c>
    </row>
    <row r="62" spans="1:86" ht="15.75" customHeight="1">
      <c r="A62" s="653" t="s">
        <v>195</v>
      </c>
      <c r="B62" s="656">
        <v>9221</v>
      </c>
      <c r="C62" s="1153">
        <v>2843</v>
      </c>
      <c r="D62" s="1139">
        <v>63</v>
      </c>
      <c r="E62" s="1139">
        <v>327</v>
      </c>
      <c r="F62" s="1154">
        <v>2453</v>
      </c>
      <c r="G62" s="579"/>
      <c r="H62" s="555">
        <v>464</v>
      </c>
      <c r="I62" s="1155">
        <v>7.99</v>
      </c>
      <c r="J62" s="26"/>
      <c r="K62" s="101">
        <v>3</v>
      </c>
      <c r="L62" s="1156">
        <v>264689</v>
      </c>
      <c r="M62" s="1157">
        <v>88.1</v>
      </c>
      <c r="N62" s="1023">
        <v>24067522</v>
      </c>
      <c r="O62" s="1157">
        <v>86.1</v>
      </c>
      <c r="P62" s="1158">
        <v>96.9</v>
      </c>
      <c r="Q62" s="26"/>
      <c r="R62" s="413">
        <v>273688</v>
      </c>
      <c r="S62" s="1159">
        <v>96.7</v>
      </c>
      <c r="T62" s="209">
        <v>24570777</v>
      </c>
      <c r="U62" s="1159">
        <v>90.1</v>
      </c>
      <c r="V62" s="1157">
        <v>89.8</v>
      </c>
      <c r="W62" s="1157">
        <v>61.2</v>
      </c>
      <c r="X62" s="1157">
        <v>70</v>
      </c>
      <c r="Y62" s="1157">
        <v>28</v>
      </c>
      <c r="Z62" s="1158">
        <v>52.6</v>
      </c>
      <c r="AA62" s="26"/>
      <c r="AB62" s="740">
        <v>2107</v>
      </c>
      <c r="AC62" s="1160">
        <v>78.8</v>
      </c>
      <c r="AD62" s="1161">
        <v>7827</v>
      </c>
      <c r="AE62" s="1161">
        <v>4167</v>
      </c>
      <c r="AF62" s="1161" t="s">
        <v>307</v>
      </c>
      <c r="AG62" s="1161">
        <v>2964</v>
      </c>
      <c r="AH62" s="1161">
        <v>696</v>
      </c>
      <c r="AI62" s="1161" t="s">
        <v>307</v>
      </c>
      <c r="AJ62" s="1161">
        <v>17</v>
      </c>
      <c r="AK62" s="1166">
        <v>807</v>
      </c>
    </row>
    <row r="63" spans="1:86" ht="15.75" customHeight="1">
      <c r="A63" s="651" t="s">
        <v>196</v>
      </c>
      <c r="B63" s="624">
        <v>6422</v>
      </c>
      <c r="C63" s="1130">
        <v>2221</v>
      </c>
      <c r="D63" s="1130">
        <v>130</v>
      </c>
      <c r="E63" s="1130">
        <v>204</v>
      </c>
      <c r="F63" s="519">
        <v>1887</v>
      </c>
      <c r="G63" s="579"/>
      <c r="H63" s="451">
        <v>517</v>
      </c>
      <c r="I63" s="1131">
        <v>11.1</v>
      </c>
      <c r="J63" s="26"/>
      <c r="K63" s="216">
        <v>10</v>
      </c>
      <c r="L63" s="1132">
        <v>371559</v>
      </c>
      <c r="M63" s="1133">
        <v>94.5</v>
      </c>
      <c r="N63" s="1026">
        <v>35761184</v>
      </c>
      <c r="O63" s="1133">
        <v>81.900000000000006</v>
      </c>
      <c r="P63" s="1135">
        <v>98</v>
      </c>
      <c r="Q63" s="26"/>
      <c r="R63" s="701">
        <v>381512</v>
      </c>
      <c r="S63" s="1136">
        <v>97.9</v>
      </c>
      <c r="T63" s="226">
        <v>36272634</v>
      </c>
      <c r="U63" s="1136">
        <v>87</v>
      </c>
      <c r="V63" s="328">
        <v>95.075997609511631</v>
      </c>
      <c r="W63" s="1133">
        <v>19.7</v>
      </c>
      <c r="X63" s="1133">
        <v>43.16</v>
      </c>
      <c r="Y63" s="1133">
        <v>21.5</v>
      </c>
      <c r="Z63" s="1135">
        <v>68.2</v>
      </c>
      <c r="AA63" s="26"/>
      <c r="AB63" s="860">
        <v>2048</v>
      </c>
      <c r="AC63" s="1137">
        <v>73.52</v>
      </c>
      <c r="AD63" s="1119">
        <v>15948</v>
      </c>
      <c r="AE63" s="1119">
        <v>9009</v>
      </c>
      <c r="AF63" s="1119" t="s">
        <v>307</v>
      </c>
      <c r="AG63" s="1119">
        <v>6576</v>
      </c>
      <c r="AH63" s="1119">
        <v>363</v>
      </c>
      <c r="AI63" s="1119" t="s">
        <v>307</v>
      </c>
      <c r="AJ63" s="1119">
        <v>27</v>
      </c>
      <c r="AK63" s="1138">
        <v>1015</v>
      </c>
    </row>
    <row r="64" spans="1:86" ht="15.75" customHeight="1">
      <c r="A64" s="653" t="s">
        <v>230</v>
      </c>
      <c r="B64" s="444">
        <v>4119</v>
      </c>
      <c r="C64" s="1139">
        <v>2102</v>
      </c>
      <c r="D64" s="1139">
        <v>111</v>
      </c>
      <c r="E64" s="1139">
        <v>196</v>
      </c>
      <c r="F64" s="1140">
        <v>1795</v>
      </c>
      <c r="G64" s="579"/>
      <c r="H64" s="445">
        <v>433</v>
      </c>
      <c r="I64" s="1141">
        <v>17.47</v>
      </c>
      <c r="J64" s="26"/>
      <c r="K64" s="108">
        <v>4</v>
      </c>
      <c r="L64" s="1156">
        <v>143374</v>
      </c>
      <c r="M64" s="1157">
        <v>61.1</v>
      </c>
      <c r="N64" s="1029">
        <v>13964021</v>
      </c>
      <c r="O64" s="1159">
        <v>92.6</v>
      </c>
      <c r="P64" s="1158">
        <v>80.2</v>
      </c>
      <c r="Q64" s="34"/>
      <c r="R64" s="413">
        <v>230527</v>
      </c>
      <c r="S64" s="1159">
        <v>98.3</v>
      </c>
      <c r="T64" s="104">
        <v>23641966</v>
      </c>
      <c r="U64" s="1159">
        <v>88.3</v>
      </c>
      <c r="V64" s="44">
        <v>102.6</v>
      </c>
      <c r="W64" s="1157">
        <v>45.9</v>
      </c>
      <c r="X64" s="1157">
        <v>34.799999999999997</v>
      </c>
      <c r="Y64" s="1157">
        <v>9.6999999999999993</v>
      </c>
      <c r="Z64" s="1158">
        <v>25.4</v>
      </c>
      <c r="AA64" s="26"/>
      <c r="AB64" s="953">
        <v>1176</v>
      </c>
      <c r="AC64" s="1160">
        <v>95.8</v>
      </c>
      <c r="AD64" s="1148">
        <v>9064</v>
      </c>
      <c r="AE64" s="1161">
        <v>5275</v>
      </c>
      <c r="AF64" s="1148" t="s">
        <v>307</v>
      </c>
      <c r="AG64" s="1161">
        <v>3509</v>
      </c>
      <c r="AH64" s="1161">
        <v>280</v>
      </c>
      <c r="AI64" s="1148" t="s">
        <v>307</v>
      </c>
      <c r="AJ64" s="1161">
        <v>32</v>
      </c>
      <c r="AK64" s="1166">
        <v>711</v>
      </c>
    </row>
    <row r="65" spans="1:37" ht="15.75" customHeight="1">
      <c r="A65" s="651" t="s">
        <v>198</v>
      </c>
      <c r="B65" s="628">
        <v>8094</v>
      </c>
      <c r="C65" s="1111">
        <v>2894</v>
      </c>
      <c r="D65" s="1111">
        <v>130</v>
      </c>
      <c r="E65" s="1111">
        <v>265</v>
      </c>
      <c r="F65" s="660">
        <v>2499</v>
      </c>
      <c r="G65" s="579"/>
      <c r="H65" s="627">
        <v>801</v>
      </c>
      <c r="I65" s="1112">
        <v>15.06</v>
      </c>
      <c r="J65" s="26"/>
      <c r="K65" s="141">
        <v>5</v>
      </c>
      <c r="L65" s="1152">
        <v>332020</v>
      </c>
      <c r="M65" s="1113">
        <v>70.2</v>
      </c>
      <c r="N65" s="1028">
        <v>33718396</v>
      </c>
      <c r="O65" s="1113">
        <v>79</v>
      </c>
      <c r="P65" s="1116">
        <v>87.8</v>
      </c>
      <c r="Q65" s="26"/>
      <c r="R65" s="702">
        <v>471203</v>
      </c>
      <c r="S65" s="1115">
        <v>99.846999999999994</v>
      </c>
      <c r="T65" s="143">
        <v>44643881</v>
      </c>
      <c r="U65" s="1115">
        <v>88.65</v>
      </c>
      <c r="V65" s="166">
        <v>94.74</v>
      </c>
      <c r="W65" s="1113">
        <v>1.8</v>
      </c>
      <c r="X65" s="1113">
        <v>77.8</v>
      </c>
      <c r="Y65" s="1113">
        <v>20</v>
      </c>
      <c r="Z65" s="1116">
        <v>71.3</v>
      </c>
      <c r="AA65" s="26"/>
      <c r="AB65" s="952">
        <v>3585</v>
      </c>
      <c r="AC65" s="1117">
        <v>79.7</v>
      </c>
      <c r="AD65" s="1118">
        <v>11353</v>
      </c>
      <c r="AE65" s="1118">
        <v>5246</v>
      </c>
      <c r="AF65" s="1118" t="s">
        <v>307</v>
      </c>
      <c r="AG65" s="1118">
        <v>6001</v>
      </c>
      <c r="AH65" s="1118">
        <v>106</v>
      </c>
      <c r="AI65" s="1118" t="s">
        <v>307</v>
      </c>
      <c r="AJ65" s="1118">
        <v>27</v>
      </c>
      <c r="AK65" s="1120">
        <v>976</v>
      </c>
    </row>
    <row r="66" spans="1:37" ht="15.75" customHeight="1">
      <c r="A66" s="653" t="s">
        <v>199</v>
      </c>
      <c r="B66" s="661">
        <v>8875</v>
      </c>
      <c r="C66" s="1121">
        <v>3134</v>
      </c>
      <c r="D66" s="1121">
        <v>116</v>
      </c>
      <c r="E66" s="1121">
        <v>333</v>
      </c>
      <c r="F66" s="1122">
        <v>2685</v>
      </c>
      <c r="G66" s="655"/>
      <c r="H66" s="662">
        <v>536</v>
      </c>
      <c r="I66" s="1174">
        <v>23.8</v>
      </c>
      <c r="J66" s="573"/>
      <c r="K66" s="437">
        <v>6</v>
      </c>
      <c r="L66" s="1123">
        <v>361945</v>
      </c>
      <c r="M66" s="1124">
        <v>91.617728952564164</v>
      </c>
      <c r="N66" s="1029">
        <v>36814093</v>
      </c>
      <c r="O66" s="1127">
        <v>72.268815364499005</v>
      </c>
      <c r="P66" s="1126">
        <v>99.4</v>
      </c>
      <c r="Q66" s="438"/>
      <c r="R66" s="413">
        <v>393281</v>
      </c>
      <c r="S66" s="1127">
        <v>99.549688654887873</v>
      </c>
      <c r="T66" s="104">
        <v>42436120</v>
      </c>
      <c r="U66" s="1127">
        <v>86.940612821003896</v>
      </c>
      <c r="V66" s="559">
        <v>107.90279723658148</v>
      </c>
      <c r="W66" s="1125">
        <v>6.6</v>
      </c>
      <c r="X66" s="1125">
        <v>79.2</v>
      </c>
      <c r="Y66" s="1125">
        <v>12.4</v>
      </c>
      <c r="Z66" s="1126">
        <v>43.9</v>
      </c>
      <c r="AA66" s="573"/>
      <c r="AB66" s="954">
        <v>2551</v>
      </c>
      <c r="AC66" s="1128">
        <v>80.2</v>
      </c>
      <c r="AD66" s="1129">
        <v>9730</v>
      </c>
      <c r="AE66" s="1129">
        <v>5383</v>
      </c>
      <c r="AF66" s="1179" t="s">
        <v>307</v>
      </c>
      <c r="AG66" s="461">
        <v>4347</v>
      </c>
      <c r="AH66" s="769" t="s">
        <v>307</v>
      </c>
      <c r="AI66" s="1129" t="s">
        <v>307</v>
      </c>
      <c r="AJ66" s="1129">
        <v>5</v>
      </c>
      <c r="AK66" s="1178">
        <v>228</v>
      </c>
    </row>
    <row r="67" spans="1:37" ht="15.75" customHeight="1">
      <c r="A67" s="651" t="s">
        <v>200</v>
      </c>
      <c r="B67" s="628">
        <v>8711</v>
      </c>
      <c r="C67" s="1111">
        <v>3069</v>
      </c>
      <c r="D67" s="1111">
        <v>100</v>
      </c>
      <c r="E67" s="1111">
        <v>286</v>
      </c>
      <c r="F67" s="1107">
        <v>2683</v>
      </c>
      <c r="G67" s="579"/>
      <c r="H67" s="627">
        <v>690</v>
      </c>
      <c r="I67" s="1112">
        <v>8.1</v>
      </c>
      <c r="J67" s="26"/>
      <c r="K67" s="141">
        <v>2</v>
      </c>
      <c r="L67" s="1152">
        <v>465300</v>
      </c>
      <c r="M67" s="1113">
        <v>79.7</v>
      </c>
      <c r="N67" s="1028">
        <v>52890298</v>
      </c>
      <c r="O67" s="1113">
        <v>89.5</v>
      </c>
      <c r="P67" s="1116">
        <v>95</v>
      </c>
      <c r="Q67" s="26"/>
      <c r="R67" s="702">
        <v>566200</v>
      </c>
      <c r="S67" s="1115">
        <v>99</v>
      </c>
      <c r="T67" s="143">
        <v>57405142</v>
      </c>
      <c r="U67" s="1115">
        <v>95.4</v>
      </c>
      <c r="V67" s="166">
        <v>101.4</v>
      </c>
      <c r="W67" s="1113">
        <v>4.5</v>
      </c>
      <c r="X67" s="1113">
        <v>50.5</v>
      </c>
      <c r="Y67" s="1113">
        <v>29.8</v>
      </c>
      <c r="Z67" s="1116">
        <v>53.4</v>
      </c>
      <c r="AA67" s="26"/>
      <c r="AB67" s="952">
        <v>4114</v>
      </c>
      <c r="AC67" s="1117">
        <v>79</v>
      </c>
      <c r="AD67" s="1118">
        <v>15922</v>
      </c>
      <c r="AE67" s="1118">
        <v>10957</v>
      </c>
      <c r="AF67" s="1119" t="s">
        <v>307</v>
      </c>
      <c r="AG67" s="1118">
        <v>4843</v>
      </c>
      <c r="AH67" s="1118">
        <v>122</v>
      </c>
      <c r="AI67" s="1118" t="s">
        <v>307</v>
      </c>
      <c r="AJ67" s="1118">
        <v>44</v>
      </c>
      <c r="AK67" s="1120">
        <v>1136</v>
      </c>
    </row>
    <row r="68" spans="1:37" ht="15.75" customHeight="1" thickBot="1">
      <c r="A68" s="653" t="s">
        <v>201</v>
      </c>
      <c r="B68" s="645">
        <v>1909</v>
      </c>
      <c r="C68" s="1153">
        <v>503</v>
      </c>
      <c r="D68" s="1153">
        <v>31</v>
      </c>
      <c r="E68" s="1153">
        <v>52</v>
      </c>
      <c r="F68" s="1154">
        <v>420</v>
      </c>
      <c r="G68" s="579"/>
      <c r="H68" s="555">
        <v>171</v>
      </c>
      <c r="I68" s="1155">
        <v>6.05</v>
      </c>
      <c r="J68" s="26"/>
      <c r="K68" s="74" t="s">
        <v>307</v>
      </c>
      <c r="L68" s="1156">
        <v>308049</v>
      </c>
      <c r="M68" s="1157">
        <v>98.3</v>
      </c>
      <c r="N68" s="1029">
        <v>34931452</v>
      </c>
      <c r="O68" s="1157">
        <v>100</v>
      </c>
      <c r="P68" s="1158">
        <v>98.6</v>
      </c>
      <c r="Q68" s="26"/>
      <c r="R68" s="413">
        <v>310431</v>
      </c>
      <c r="S68" s="1159">
        <v>100</v>
      </c>
      <c r="T68" s="104">
        <v>35935890</v>
      </c>
      <c r="U68" s="1159">
        <v>95.6</v>
      </c>
      <c r="V68" s="1157">
        <v>115.8</v>
      </c>
      <c r="W68" s="110" t="s">
        <v>307</v>
      </c>
      <c r="X68" s="1157">
        <v>95.1</v>
      </c>
      <c r="Y68" s="1157">
        <v>8.5</v>
      </c>
      <c r="Z68" s="1158">
        <v>64.2</v>
      </c>
      <c r="AA68" s="26"/>
      <c r="AB68" s="740">
        <v>2049</v>
      </c>
      <c r="AC68" s="1160">
        <v>73.099999999999994</v>
      </c>
      <c r="AD68" s="1161">
        <v>8483</v>
      </c>
      <c r="AE68" s="1161">
        <v>5780</v>
      </c>
      <c r="AF68" s="608" t="s">
        <v>307</v>
      </c>
      <c r="AG68" s="1161">
        <v>2568</v>
      </c>
      <c r="AH68" s="1161">
        <v>135</v>
      </c>
      <c r="AI68" s="608" t="s">
        <v>307</v>
      </c>
      <c r="AJ68" s="487">
        <v>15</v>
      </c>
      <c r="AK68" s="1166">
        <v>677</v>
      </c>
    </row>
    <row r="69" spans="1:37" s="315" customFormat="1" ht="15" customHeight="1" thickTop="1">
      <c r="A69" s="663" t="s">
        <v>202</v>
      </c>
      <c r="B69" s="664">
        <f>SUM(B7:B68)</f>
        <v>460535</v>
      </c>
      <c r="C69" s="665">
        <f>SUM(C7:C68)</f>
        <v>139392.04203000001</v>
      </c>
      <c r="D69" s="665">
        <f>SUM(D7:D68)</f>
        <v>7182.6049999999996</v>
      </c>
      <c r="E69" s="665">
        <f>SUM(E7:E68)</f>
        <v>13195.616</v>
      </c>
      <c r="F69" s="666">
        <f>SUM(F7:F68)</f>
        <v>121164.39003</v>
      </c>
      <c r="G69" s="667"/>
      <c r="H69" s="668">
        <f>SUM(H7:H68)</f>
        <v>25322</v>
      </c>
      <c r="I69" s="669">
        <f>SUM(I7:I68)</f>
        <v>692.62899999999979</v>
      </c>
      <c r="J69" s="577"/>
      <c r="K69" s="310">
        <f>SUM(K7:K68)</f>
        <v>196</v>
      </c>
      <c r="L69" s="275">
        <f>SUM(L7:L68)</f>
        <v>19370876</v>
      </c>
      <c r="M69" s="1019" t="s">
        <v>203</v>
      </c>
      <c r="N69" s="313">
        <f>SUM(N7:N68)</f>
        <v>2015103488</v>
      </c>
      <c r="O69" s="275" t="s">
        <v>203</v>
      </c>
      <c r="P69" s="311" t="s">
        <v>203</v>
      </c>
      <c r="Q69" s="576"/>
      <c r="R69" s="312">
        <f>SUM(R7:R68)</f>
        <v>22003136</v>
      </c>
      <c r="S69" s="275" t="s">
        <v>203</v>
      </c>
      <c r="T69" s="313">
        <f>SUM(T7:T68)</f>
        <v>2242602820</v>
      </c>
      <c r="U69" s="275" t="s">
        <v>203</v>
      </c>
      <c r="V69" s="275">
        <f>SUM(V7:V68)</f>
        <v>6445.8740382227716</v>
      </c>
      <c r="W69" s="314" t="s">
        <v>203</v>
      </c>
      <c r="X69" s="276" t="s">
        <v>203</v>
      </c>
      <c r="Y69" s="314" t="s">
        <v>203</v>
      </c>
      <c r="Z69" s="276" t="s">
        <v>203</v>
      </c>
      <c r="AA69" s="576"/>
      <c r="AB69" s="955">
        <f>SUM(AB7:AB68)</f>
        <v>136388</v>
      </c>
      <c r="AC69" s="956">
        <f t="shared" ref="AC69:AI69" si="0">SUM(AC7:AC68)</f>
        <v>5213.7309386818733</v>
      </c>
      <c r="AD69" s="957">
        <f t="shared" si="0"/>
        <v>532872</v>
      </c>
      <c r="AE69" s="957">
        <f t="shared" si="0"/>
        <v>229642</v>
      </c>
      <c r="AF69" s="957">
        <f>SUM(AF7:AF68)</f>
        <v>135</v>
      </c>
      <c r="AG69" s="957">
        <f t="shared" si="0"/>
        <v>198508</v>
      </c>
      <c r="AH69" s="957">
        <f t="shared" si="0"/>
        <v>16964</v>
      </c>
      <c r="AI69" s="957">
        <f t="shared" si="0"/>
        <v>87623</v>
      </c>
      <c r="AJ69" s="957">
        <f>SUM(AJ7:AJ68)</f>
        <v>1977</v>
      </c>
      <c r="AK69" s="958">
        <f>SUM(AK7:AK68)</f>
        <v>67437</v>
      </c>
    </row>
    <row r="70" spans="1:37" ht="15" customHeight="1">
      <c r="A70" s="670" t="s">
        <v>204</v>
      </c>
      <c r="B70" s="671">
        <f>AVERAGE(B7:B68)</f>
        <v>7549.7540983606559</v>
      </c>
      <c r="C70" s="672">
        <f>AVERAGE(C7:C68)</f>
        <v>2285.1154431147543</v>
      </c>
      <c r="D70" s="672">
        <f>AVERAGE(D7:D68)</f>
        <v>117.74762295081966</v>
      </c>
      <c r="E70" s="672">
        <f>AVERAGE(E7:E68)</f>
        <v>216.3215737704918</v>
      </c>
      <c r="F70" s="673">
        <f>AVERAGE(F7:F68)</f>
        <v>1986.3014759016392</v>
      </c>
      <c r="G70" s="674"/>
      <c r="H70" s="675">
        <f>AVERAGE(H7:H68)</f>
        <v>408.41935483870969</v>
      </c>
      <c r="I70" s="676">
        <f>AVERAGE(I7:I68)</f>
        <v>11.171435483870964</v>
      </c>
      <c r="J70" s="578"/>
      <c r="K70" s="371">
        <f t="shared" ref="K70:P70" si="1">AVERAGE(K7:K68)</f>
        <v>4</v>
      </c>
      <c r="L70" s="372">
        <f t="shared" si="1"/>
        <v>312433.48387096776</v>
      </c>
      <c r="M70" s="1020">
        <f t="shared" si="1"/>
        <v>86.496318208912314</v>
      </c>
      <c r="N70" s="1031">
        <f t="shared" si="1"/>
        <v>32501669.161290321</v>
      </c>
      <c r="O70" s="375">
        <f t="shared" si="1"/>
        <v>78.811916376846767</v>
      </c>
      <c r="P70" s="380">
        <f t="shared" si="1"/>
        <v>94.649596774193498</v>
      </c>
      <c r="Q70" s="26"/>
      <c r="R70" s="272">
        <f>AVERAGE(R7:R68)</f>
        <v>354889.29032258067</v>
      </c>
      <c r="S70" s="375">
        <f>AVERAGE(S7:S68)</f>
        <v>98.938333687982023</v>
      </c>
      <c r="T70" s="372">
        <f t="shared" ref="T70:X70" si="2">AVERAGE(T7:T68)</f>
        <v>36763980.655737706</v>
      </c>
      <c r="U70" s="375">
        <f t="shared" si="2"/>
        <v>90.685092013459055</v>
      </c>
      <c r="V70" s="375">
        <f t="shared" si="2"/>
        <v>105.6700662003733</v>
      </c>
      <c r="W70" s="375">
        <f t="shared" si="2"/>
        <v>39.98396551724138</v>
      </c>
      <c r="X70" s="376">
        <f t="shared" si="2"/>
        <v>67.63966666666667</v>
      </c>
      <c r="Y70" s="381">
        <f>AVERAGE(Y7:Y68)</f>
        <v>23.801967213114757</v>
      </c>
      <c r="Z70" s="376">
        <f t="shared" ref="Z70" si="3">AVERAGE(Z7:Z68)</f>
        <v>52.992333333333342</v>
      </c>
      <c r="AA70" s="26"/>
      <c r="AB70" s="889">
        <f>AVERAGE(AB7:AB68)</f>
        <v>2199.8064516129034</v>
      </c>
      <c r="AC70" s="898">
        <f>AVERAGE(AC7:AC68)</f>
        <v>85.470998994784807</v>
      </c>
      <c r="AD70" s="890">
        <f>AVERAGE(AD7:AD68)</f>
        <v>8594.7096774193542</v>
      </c>
      <c r="AE70" s="890">
        <f>AVERAGE(AE7:AE68)</f>
        <v>3703.9032258064517</v>
      </c>
      <c r="AF70" s="890">
        <f>AVERAGE(AF7:AF68)</f>
        <v>135</v>
      </c>
      <c r="AG70" s="890">
        <f t="shared" ref="AG70:AK70" si="4">AVERAGE(AG7:AG68)</f>
        <v>3201.7419354838707</v>
      </c>
      <c r="AH70" s="890">
        <f t="shared" si="4"/>
        <v>628.2962962962963</v>
      </c>
      <c r="AI70" s="890">
        <f t="shared" si="4"/>
        <v>3982.8636363636365</v>
      </c>
      <c r="AJ70" s="890">
        <f t="shared" si="4"/>
        <v>31.887096774193548</v>
      </c>
      <c r="AK70" s="891">
        <f t="shared" si="4"/>
        <v>1087.6935483870968</v>
      </c>
    </row>
    <row r="71" spans="1:37" s="68" customFormat="1" ht="10.8">
      <c r="A71" s="68" t="s">
        <v>205</v>
      </c>
      <c r="B71" s="2547" t="s">
        <v>753</v>
      </c>
      <c r="C71" s="2547"/>
      <c r="D71" s="2547"/>
      <c r="E71" s="2547"/>
      <c r="F71" s="2547"/>
      <c r="H71" s="28"/>
      <c r="I71" s="28"/>
      <c r="K71" s="28"/>
      <c r="L71" s="335"/>
      <c r="M71" s="335"/>
      <c r="N71" s="28"/>
      <c r="O71" s="28"/>
      <c r="P71" s="319"/>
      <c r="Q71" s="319"/>
      <c r="R71" s="2548" t="s">
        <v>767</v>
      </c>
      <c r="S71" s="2548"/>
      <c r="T71" s="2548"/>
      <c r="U71" s="2548"/>
      <c r="V71" s="2548"/>
      <c r="W71" s="2548"/>
      <c r="X71" s="2548"/>
      <c r="Y71" s="2548"/>
      <c r="Z71" s="2548"/>
      <c r="AA71" s="330"/>
      <c r="AB71" s="904" t="s">
        <v>750</v>
      </c>
      <c r="AC71" s="904"/>
      <c r="AD71" s="904"/>
      <c r="AE71" s="904"/>
      <c r="AF71" s="904"/>
      <c r="AG71" s="904"/>
      <c r="AH71" s="904"/>
      <c r="AI71" s="904"/>
      <c r="AJ71" s="904"/>
      <c r="AK71" s="904"/>
    </row>
    <row r="126" spans="1:37" ht="27" customHeight="1">
      <c r="A126" s="2504"/>
      <c r="B126" s="2504"/>
      <c r="C126" s="2504"/>
      <c r="D126" s="2504"/>
      <c r="E126" s="2504"/>
      <c r="F126" s="2504"/>
      <c r="G126" s="2504"/>
      <c r="H126" s="2504"/>
      <c r="I126" s="2504"/>
      <c r="J126" s="2504"/>
      <c r="K126" s="2504"/>
      <c r="L126" s="2504"/>
      <c r="M126" s="2504"/>
      <c r="N126" s="2504"/>
      <c r="O126" s="2504"/>
      <c r="P126" s="2504"/>
      <c r="Q126" s="2504"/>
      <c r="R126" s="2504"/>
      <c r="S126" s="2504"/>
      <c r="T126" s="2504"/>
      <c r="U126" s="2504"/>
      <c r="V126" s="2504"/>
      <c r="W126" s="323"/>
      <c r="X126" s="323"/>
      <c r="Y126" s="323"/>
      <c r="Z126" s="323"/>
      <c r="AA126" s="323"/>
      <c r="AB126" s="2504"/>
      <c r="AC126" s="2504"/>
      <c r="AD126" s="2504"/>
      <c r="AE126" s="2504"/>
      <c r="AF126" s="2504"/>
      <c r="AG126" s="2504"/>
      <c r="AH126" s="2504"/>
      <c r="AI126" s="2504"/>
      <c r="AJ126" s="323"/>
      <c r="AK126" s="323"/>
    </row>
  </sheetData>
  <autoFilter ref="A6:CH71" xr:uid="{00000000-0009-0000-0000-000007000000}"/>
  <customSheetViews>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 right="0" top="0" bottom="0" header="0" footer="0"/>
      <pageSetup paperSize="8" scale="92" firstPageNumber="12" fitToWidth="0" orientation="portrait" r:id="rId1"/>
      <headerFooter alignWithMargins="0">
        <oddHeader>&amp;L&amp;"ＭＳ Ｐゴシック,太字"&amp;16 ６　都　市</oddHeader>
      </headerFooter>
    </customSheetView>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 right="0" top="0" bottom="0" header="0" footer="0"/>
      <pageSetup paperSize="9" scale="80" firstPageNumber="12" fitToWidth="0" orientation="portrait" useFirstPageNumber="1" r:id="rId2"/>
      <headerFooter alignWithMargins="0"/>
    </customSheetView>
  </customSheetViews>
  <mergeCells count="37">
    <mergeCell ref="X3:X5"/>
    <mergeCell ref="Z3:Z5"/>
    <mergeCell ref="Y3:Y5"/>
    <mergeCell ref="AE4:AE5"/>
    <mergeCell ref="AD3:AI3"/>
    <mergeCell ref="AB3:AC3"/>
    <mergeCell ref="AC4:AC5"/>
    <mergeCell ref="AF4:AF5"/>
    <mergeCell ref="H2:I2"/>
    <mergeCell ref="R2:S2"/>
    <mergeCell ref="S4:S5"/>
    <mergeCell ref="I3:I5"/>
    <mergeCell ref="M4:M5"/>
    <mergeCell ref="H3:H5"/>
    <mergeCell ref="P3:P5"/>
    <mergeCell ref="K3:K5"/>
    <mergeCell ref="AJ3:AK5"/>
    <mergeCell ref="B3:B5"/>
    <mergeCell ref="C3:C5"/>
    <mergeCell ref="U4:U5"/>
    <mergeCell ref="L3:M3"/>
    <mergeCell ref="O4:O5"/>
    <mergeCell ref="F4:F5"/>
    <mergeCell ref="D3:F3"/>
    <mergeCell ref="V3:V5"/>
    <mergeCell ref="AG4:AG5"/>
    <mergeCell ref="AI4:AI5"/>
    <mergeCell ref="D4:D5"/>
    <mergeCell ref="AB4:AB5"/>
    <mergeCell ref="E4:E5"/>
    <mergeCell ref="W3:W5"/>
    <mergeCell ref="AH4:AH5"/>
    <mergeCell ref="A126:J126"/>
    <mergeCell ref="K126:V126"/>
    <mergeCell ref="AB126:AI126"/>
    <mergeCell ref="B71:F71"/>
    <mergeCell ref="R71:Z71"/>
  </mergeCells>
  <phoneticPr fontId="2"/>
  <dataValidations count="1">
    <dataValidation imeMode="disabled" allowBlank="1" showInputMessage="1" showErrorMessage="1" sqref="B27:AI27 D46:AK46 B15:AK26 J14 Q14 AA14 G14 AF14 B46 AH14:AI14 B7:AK13 B47:AK68 B28:AK45" xr:uid="{00000000-0002-0000-0700-000000000000}"/>
  </dataValidations>
  <pageMargins left="0.74803149606299202" right="0.23622047244094502" top="0.81" bottom="0.39370078740157499" header="0.59055118110236204" footer="0.31496062992126"/>
  <pageSetup paperSize="9" scale="61" firstPageNumber="12" fitToWidth="0" orientation="portrait" r:id="rId3"/>
  <headerFooter alignWithMargins="0">
    <oddHeader>&amp;L&amp;"ＭＳ Ｐゴシック,太字"&amp;16 ６　都　市</oddHeader>
  </headerFooter>
  <colBreaks count="4" manualBreakCount="4">
    <brk id="17" min="1" max="71" man="1"/>
    <brk id="27" min="1" max="71" man="1"/>
    <brk id="37" max="72" man="1"/>
    <brk id="66" max="1048575" man="1"/>
  </col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C140"/>
  <sheetViews>
    <sheetView showGridLines="0" view="pageBreakPreview" zoomScale="90" zoomScaleNormal="100" zoomScaleSheetLayoutView="90" workbookViewId="0">
      <pane xSplit="1" ySplit="7" topLeftCell="B36" activePane="bottomRight" state="frozen"/>
      <selection activeCell="H66" sqref="H66"/>
      <selection pane="topRight" activeCell="H66" sqref="H66"/>
      <selection pane="bottomLeft" activeCell="H66" sqref="H66"/>
      <selection pane="bottomRight" activeCell="AP40" sqref="V40:AP40"/>
    </sheetView>
  </sheetViews>
  <sheetFormatPr defaultColWidth="8.77734375" defaultRowHeight="13.2"/>
  <cols>
    <col min="1" max="1" width="12.77734375" customWidth="1"/>
    <col min="2" max="9" width="11.5546875" customWidth="1"/>
    <col min="10" max="10" width="9.44140625" customWidth="1"/>
    <col min="11" max="12" width="9.77734375" customWidth="1"/>
    <col min="13" max="13" width="7.44140625" customWidth="1"/>
    <col min="14" max="14" width="8.21875" customWidth="1"/>
    <col min="15" max="15" width="9.77734375" customWidth="1"/>
    <col min="16" max="17" width="9.21875" customWidth="1"/>
    <col min="18" max="18" width="9.5546875" customWidth="1"/>
    <col min="19" max="19" width="7.44140625" customWidth="1"/>
    <col min="20" max="20" width="8.21875" customWidth="1"/>
    <col min="21" max="21" width="9.5546875"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77734375" customWidth="1"/>
    <col min="34" max="34" width="6" customWidth="1"/>
    <col min="35" max="35" width="6.5546875" customWidth="1"/>
    <col min="36" max="36" width="7.44140625" customWidth="1"/>
    <col min="37" max="37" width="6" customWidth="1"/>
    <col min="38" max="42" width="7.44140625" customWidth="1"/>
    <col min="43" max="43" width="9.21875" customWidth="1"/>
    <col min="44" max="44" width="12.21875" customWidth="1"/>
    <col min="45" max="45" width="9.5546875" customWidth="1"/>
    <col min="46" max="47" width="12.44140625" customWidth="1"/>
    <col min="48" max="57" width="6.21875" customWidth="1"/>
    <col min="58" max="58" width="6.77734375" customWidth="1"/>
    <col min="59" max="59" width="1.77734375" customWidth="1"/>
    <col min="60" max="60" width="6.21875" customWidth="1"/>
    <col min="61" max="61" width="11.21875" customWidth="1"/>
    <col min="62" max="62" width="6.21875" customWidth="1"/>
    <col min="63" max="63" width="11.21875" customWidth="1"/>
    <col min="64" max="65" width="7.5546875" customWidth="1"/>
    <col min="66" max="66" width="13.77734375" customWidth="1"/>
    <col min="67" max="67" width="7.5546875" customWidth="1"/>
    <col min="68" max="68" width="10.21875" customWidth="1"/>
    <col min="69" max="70" width="7.44140625" customWidth="1"/>
    <col min="71" max="71" width="2" customWidth="1"/>
    <col min="72" max="72" width="9.44140625" customWidth="1"/>
    <col min="73" max="73" width="9.77734375" customWidth="1"/>
    <col min="74" max="74" width="2.21875" customWidth="1"/>
    <col min="75" max="83" width="8.44140625" customWidth="1"/>
    <col min="84" max="84" width="3" customWidth="1"/>
    <col min="85" max="85" width="12.44140625" customWidth="1"/>
    <col min="86" max="86" width="10.77734375" customWidth="1"/>
    <col min="87" max="87" width="9.77734375" customWidth="1"/>
    <col min="88" max="88" width="11.77734375" customWidth="1"/>
    <col min="89" max="96" width="10" customWidth="1"/>
    <col min="97" max="97" width="3.44140625" customWidth="1"/>
    <col min="98" max="98" width="9.77734375" customWidth="1"/>
    <col min="99" max="104" width="11.21875" customWidth="1"/>
    <col min="105" max="106" width="17.77734375" customWidth="1"/>
    <col min="107" max="107" width="8.77734375" customWidth="1"/>
  </cols>
  <sheetData>
    <row r="1" spans="1:106" ht="19.2">
      <c r="A1" s="1" t="s">
        <v>398</v>
      </c>
      <c r="B1" s="1"/>
      <c r="C1" s="1"/>
      <c r="D1" s="1"/>
      <c r="E1" s="1"/>
      <c r="G1" s="1"/>
      <c r="I1" s="1"/>
      <c r="V1" s="287"/>
      <c r="W1" s="287"/>
      <c r="X1" s="287"/>
      <c r="Y1" s="287"/>
      <c r="Z1" s="287"/>
      <c r="AA1" s="287"/>
      <c r="AB1" s="287"/>
      <c r="AC1" s="287"/>
      <c r="AD1" s="287"/>
      <c r="AE1" s="287"/>
      <c r="AF1" s="287"/>
    </row>
    <row r="2" spans="1:106" ht="18.75" customHeight="1">
      <c r="B2" s="12" t="s">
        <v>399</v>
      </c>
      <c r="C2" s="333"/>
      <c r="D2" s="333"/>
      <c r="E2" s="333"/>
      <c r="F2" s="31"/>
      <c r="G2" s="333"/>
      <c r="H2" s="31"/>
      <c r="I2" s="333"/>
      <c r="M2" s="2679"/>
      <c r="N2" s="2679"/>
      <c r="V2" s="291"/>
      <c r="W2" s="291"/>
      <c r="Y2" s="291"/>
      <c r="Z2" s="291"/>
      <c r="AB2" s="2679"/>
      <c r="AC2" s="2679"/>
      <c r="AM2" s="291"/>
      <c r="AN2" s="2679"/>
      <c r="AO2" s="2679"/>
      <c r="AP2" s="2679"/>
      <c r="AV2" s="333"/>
      <c r="AZ2" s="2679"/>
      <c r="BA2" s="2679"/>
      <c r="BB2" s="2679"/>
      <c r="BH2" s="362" t="s">
        <v>400</v>
      </c>
      <c r="BI2" s="291"/>
      <c r="BJ2" s="291"/>
      <c r="BK2" s="329"/>
      <c r="BL2" s="291"/>
      <c r="BM2" s="291"/>
      <c r="BN2" s="329"/>
      <c r="BO2" s="329"/>
      <c r="BP2" s="329"/>
      <c r="BQ2" s="329"/>
      <c r="BR2" s="329"/>
      <c r="BS2" s="329"/>
      <c r="BT2" s="362" t="s">
        <v>401</v>
      </c>
      <c r="BU2" s="362"/>
      <c r="BV2" s="333"/>
      <c r="BW2" s="2682" t="s">
        <v>402</v>
      </c>
      <c r="BX2" s="2679"/>
      <c r="BY2" s="2679"/>
      <c r="BZ2" s="2682"/>
      <c r="CA2" s="2679"/>
      <c r="CB2" s="2679"/>
      <c r="CC2" s="362"/>
      <c r="CD2" s="291"/>
      <c r="CE2" s="291"/>
      <c r="CG2" s="333" t="s">
        <v>403</v>
      </c>
      <c r="CH2" s="329"/>
      <c r="CK2" s="93"/>
      <c r="CT2" s="333" t="s">
        <v>404</v>
      </c>
    </row>
    <row r="3" spans="1:106" ht="17.25" customHeight="1">
      <c r="A3" s="32" t="s">
        <v>364</v>
      </c>
      <c r="B3" s="2617" t="s">
        <v>405</v>
      </c>
      <c r="C3" s="2617"/>
      <c r="D3" s="2617"/>
      <c r="E3" s="2511"/>
      <c r="F3" s="2511"/>
      <c r="G3" s="2511"/>
      <c r="H3" s="2511"/>
      <c r="I3" s="2618"/>
      <c r="J3" s="2681" t="s">
        <v>406</v>
      </c>
      <c r="K3" s="2617"/>
      <c r="L3" s="2617"/>
      <c r="M3" s="2617"/>
      <c r="N3" s="2617"/>
      <c r="O3" s="2591"/>
      <c r="P3" s="2614" t="s">
        <v>407</v>
      </c>
      <c r="Q3" s="2615"/>
      <c r="R3" s="2615"/>
      <c r="S3" s="2615"/>
      <c r="T3" s="2615"/>
      <c r="U3" s="2615"/>
      <c r="V3" s="2604" t="s">
        <v>408</v>
      </c>
      <c r="W3" s="2604"/>
      <c r="X3" s="2604"/>
      <c r="Y3" s="2604"/>
      <c r="Z3" s="2604"/>
      <c r="AA3" s="2604"/>
      <c r="AB3" s="2565" t="s">
        <v>409</v>
      </c>
      <c r="AC3" s="2617"/>
      <c r="AD3" s="2617"/>
      <c r="AE3" s="2617"/>
      <c r="AF3" s="2617"/>
      <c r="AG3" s="2668"/>
      <c r="AH3" s="2681" t="s">
        <v>410</v>
      </c>
      <c r="AI3" s="2617"/>
      <c r="AJ3" s="2617"/>
      <c r="AK3" s="2617"/>
      <c r="AL3" s="2617"/>
      <c r="AM3" s="2668"/>
      <c r="AN3" s="2440" t="s">
        <v>411</v>
      </c>
      <c r="AO3" s="2684"/>
      <c r="AP3" s="2467" t="s">
        <v>412</v>
      </c>
      <c r="AQ3" s="2377" t="s">
        <v>413</v>
      </c>
      <c r="AR3" s="2364"/>
      <c r="AS3" s="2364"/>
      <c r="AT3" s="2364"/>
      <c r="AU3" s="2656"/>
      <c r="AV3" s="2363" t="s">
        <v>414</v>
      </c>
      <c r="AW3" s="2363"/>
      <c r="AX3" s="2363"/>
      <c r="AY3" s="2363"/>
      <c r="AZ3" s="2363"/>
      <c r="BA3" s="2363"/>
      <c r="BB3" s="2363"/>
      <c r="BC3" s="2363"/>
      <c r="BD3" s="2363"/>
      <c r="BE3" s="2642"/>
      <c r="BF3" s="363" t="s">
        <v>415</v>
      </c>
      <c r="BG3" s="332"/>
      <c r="BH3" s="2685" t="s">
        <v>416</v>
      </c>
      <c r="BI3" s="2378"/>
      <c r="BJ3" s="2377" t="s">
        <v>417</v>
      </c>
      <c r="BK3" s="2378"/>
      <c r="BL3" s="2377" t="s">
        <v>418</v>
      </c>
      <c r="BM3" s="2364"/>
      <c r="BN3" s="2378"/>
      <c r="BO3" s="2377" t="s">
        <v>419</v>
      </c>
      <c r="BP3" s="2378"/>
      <c r="BQ3" s="2377" t="s">
        <v>420</v>
      </c>
      <c r="BR3" s="2440"/>
      <c r="BS3" s="332"/>
      <c r="BT3" s="2633" t="s">
        <v>421</v>
      </c>
      <c r="BU3" s="2634"/>
      <c r="BV3" s="581"/>
      <c r="BW3" s="2477" t="s">
        <v>422</v>
      </c>
      <c r="BX3" s="2363"/>
      <c r="BY3" s="2363"/>
      <c r="BZ3" s="2363"/>
      <c r="CA3" s="2363"/>
      <c r="CB3" s="2642"/>
      <c r="CC3" s="2377" t="s">
        <v>423</v>
      </c>
      <c r="CD3" s="2364"/>
      <c r="CE3" s="2440"/>
      <c r="CF3" s="332"/>
      <c r="CG3" s="2394" t="s">
        <v>424</v>
      </c>
      <c r="CH3" s="2357" t="s">
        <v>425</v>
      </c>
      <c r="CI3" s="2434" t="s">
        <v>426</v>
      </c>
      <c r="CJ3" s="2642"/>
      <c r="CK3" s="2377" t="s">
        <v>427</v>
      </c>
      <c r="CL3" s="2364"/>
      <c r="CM3" s="2364"/>
      <c r="CN3" s="2467" t="s">
        <v>428</v>
      </c>
      <c r="CO3" s="2509" t="s">
        <v>429</v>
      </c>
      <c r="CP3" s="2509" t="s">
        <v>430</v>
      </c>
      <c r="CQ3" s="2509" t="s">
        <v>431</v>
      </c>
      <c r="CR3" s="2498" t="s">
        <v>432</v>
      </c>
      <c r="CS3" s="326"/>
      <c r="CT3" s="2477" t="s">
        <v>433</v>
      </c>
      <c r="CU3" s="2363"/>
      <c r="CV3" s="2363"/>
      <c r="CW3" s="2363"/>
      <c r="CX3" s="2363"/>
      <c r="CY3" s="2363"/>
      <c r="CZ3" s="2642"/>
      <c r="DA3" s="2467" t="s">
        <v>434</v>
      </c>
      <c r="DB3" s="2498" t="s">
        <v>435</v>
      </c>
    </row>
    <row r="4" spans="1:106" ht="14.4">
      <c r="A4" s="2300"/>
      <c r="B4" s="2606" t="s">
        <v>436</v>
      </c>
      <c r="C4" s="2606"/>
      <c r="D4" s="2598"/>
      <c r="E4" s="2616" t="s">
        <v>437</v>
      </c>
      <c r="F4" s="2616"/>
      <c r="G4" s="2616"/>
      <c r="H4" s="2616"/>
      <c r="I4" s="2613"/>
      <c r="J4" s="2605" t="s">
        <v>436</v>
      </c>
      <c r="K4" s="2606"/>
      <c r="L4" s="2680"/>
      <c r="M4" s="2612" t="s">
        <v>437</v>
      </c>
      <c r="N4" s="2606"/>
      <c r="O4" s="2683"/>
      <c r="P4" s="2612" t="s">
        <v>436</v>
      </c>
      <c r="Q4" s="2606"/>
      <c r="R4" s="2598"/>
      <c r="S4" s="2607" t="s">
        <v>437</v>
      </c>
      <c r="T4" s="2608"/>
      <c r="U4" s="2608"/>
      <c r="V4" s="2610" t="s">
        <v>436</v>
      </c>
      <c r="W4" s="2608"/>
      <c r="X4" s="2611"/>
      <c r="Y4" s="2607" t="s">
        <v>437</v>
      </c>
      <c r="Z4" s="2608"/>
      <c r="AA4" s="2611"/>
      <c r="AB4" s="2607" t="s">
        <v>436</v>
      </c>
      <c r="AC4" s="2608"/>
      <c r="AD4" s="2611"/>
      <c r="AE4" s="2612" t="s">
        <v>437</v>
      </c>
      <c r="AF4" s="2606"/>
      <c r="AG4" s="2613"/>
      <c r="AH4" s="2605" t="s">
        <v>436</v>
      </c>
      <c r="AI4" s="2606"/>
      <c r="AJ4" s="2598"/>
      <c r="AK4" s="2607" t="s">
        <v>437</v>
      </c>
      <c r="AL4" s="2608"/>
      <c r="AM4" s="2609"/>
      <c r="AN4" s="2624" t="s">
        <v>438</v>
      </c>
      <c r="AO4" s="2621" t="s">
        <v>439</v>
      </c>
      <c r="AP4" s="2619"/>
      <c r="AQ4" s="2423" t="s">
        <v>440</v>
      </c>
      <c r="AR4" s="2677" t="s">
        <v>441</v>
      </c>
      <c r="AS4" s="2678"/>
      <c r="AT4" s="2621" t="s">
        <v>442</v>
      </c>
      <c r="AU4" s="2650" t="s">
        <v>443</v>
      </c>
      <c r="AV4" s="4"/>
      <c r="AW4" s="2570" t="s">
        <v>444</v>
      </c>
      <c r="AX4" s="2570" t="s">
        <v>445</v>
      </c>
      <c r="AY4" s="2570" t="s">
        <v>446</v>
      </c>
      <c r="AZ4" s="2601" t="s">
        <v>447</v>
      </c>
      <c r="BA4" s="2570" t="s">
        <v>448</v>
      </c>
      <c r="BB4" s="2570" t="s">
        <v>449</v>
      </c>
      <c r="BC4" s="2570" t="s">
        <v>450</v>
      </c>
      <c r="BD4" s="2570" t="s">
        <v>451</v>
      </c>
      <c r="BE4" s="2570" t="s">
        <v>452</v>
      </c>
      <c r="BF4" s="2653" t="s">
        <v>453</v>
      </c>
      <c r="BG4" s="332"/>
      <c r="BH4" s="2659" t="s">
        <v>453</v>
      </c>
      <c r="BI4" s="2570" t="s">
        <v>454</v>
      </c>
      <c r="BJ4" s="2570" t="s">
        <v>453</v>
      </c>
      <c r="BK4" s="2570" t="s">
        <v>455</v>
      </c>
      <c r="BL4" s="2559" t="s">
        <v>453</v>
      </c>
      <c r="BM4" s="2648"/>
      <c r="BN4" s="2570" t="s">
        <v>455</v>
      </c>
      <c r="BO4" s="2570" t="s">
        <v>453</v>
      </c>
      <c r="BP4" s="2570" t="s">
        <v>456</v>
      </c>
      <c r="BQ4" s="2559" t="s">
        <v>453</v>
      </c>
      <c r="BR4" s="2635"/>
      <c r="BS4" s="580"/>
      <c r="BT4" s="2628" t="s">
        <v>453</v>
      </c>
      <c r="BU4" s="2497" t="s">
        <v>457</v>
      </c>
      <c r="BV4" s="581"/>
      <c r="BW4" s="2599" t="s">
        <v>458</v>
      </c>
      <c r="BX4" s="2616"/>
      <c r="BY4" s="2601"/>
      <c r="BZ4" s="2570" t="s">
        <v>459</v>
      </c>
      <c r="CA4" s="2570"/>
      <c r="CB4" s="2570"/>
      <c r="CC4" s="2559" t="s">
        <v>459</v>
      </c>
      <c r="CD4" s="2616"/>
      <c r="CE4" s="2641"/>
      <c r="CF4" s="580"/>
      <c r="CG4" s="2368"/>
      <c r="CH4" s="2594"/>
      <c r="CI4" s="2643"/>
      <c r="CJ4" s="2644"/>
      <c r="CK4" s="2423" t="s">
        <v>460</v>
      </c>
      <c r="CL4" s="2423" t="s">
        <v>461</v>
      </c>
      <c r="CM4" s="2419" t="s">
        <v>462</v>
      </c>
      <c r="CN4" s="2468"/>
      <c r="CO4" s="2631"/>
      <c r="CP4" s="2631"/>
      <c r="CQ4" s="2631"/>
      <c r="CR4" s="2586"/>
      <c r="CS4" s="326"/>
      <c r="CT4" s="2222"/>
      <c r="CU4" s="2568" t="s">
        <v>463</v>
      </c>
      <c r="CV4" s="2568" t="s">
        <v>464</v>
      </c>
      <c r="CW4" s="2568" t="s">
        <v>465</v>
      </c>
      <c r="CX4" s="2568" t="s">
        <v>466</v>
      </c>
      <c r="CY4" s="2580" t="s">
        <v>467</v>
      </c>
      <c r="CZ4" s="2568" t="s">
        <v>468</v>
      </c>
      <c r="DA4" s="2468"/>
      <c r="DB4" s="2586"/>
    </row>
    <row r="5" spans="1:106" ht="14.4">
      <c r="A5" s="2300"/>
      <c r="B5" s="2599" t="s">
        <v>469</v>
      </c>
      <c r="C5" s="2570" t="s">
        <v>470</v>
      </c>
      <c r="D5" s="2601" t="s">
        <v>471</v>
      </c>
      <c r="E5" s="2559" t="s">
        <v>469</v>
      </c>
      <c r="F5" s="2598"/>
      <c r="G5" s="2559" t="s">
        <v>470</v>
      </c>
      <c r="H5" s="2598"/>
      <c r="I5" s="2653" t="s">
        <v>471</v>
      </c>
      <c r="J5" s="2673" t="s">
        <v>472</v>
      </c>
      <c r="K5" s="2372" t="s">
        <v>473</v>
      </c>
      <c r="L5" s="2372" t="s">
        <v>471</v>
      </c>
      <c r="M5" s="2370" t="s">
        <v>472</v>
      </c>
      <c r="N5" s="2372" t="s">
        <v>473</v>
      </c>
      <c r="O5" s="2372" t="s">
        <v>471</v>
      </c>
      <c r="P5" s="2372" t="s">
        <v>472</v>
      </c>
      <c r="Q5" s="2372" t="s">
        <v>474</v>
      </c>
      <c r="R5" s="2372" t="s">
        <v>471</v>
      </c>
      <c r="S5" s="2372" t="s">
        <v>472</v>
      </c>
      <c r="T5" s="2372" t="s">
        <v>474</v>
      </c>
      <c r="U5" s="2669" t="s">
        <v>471</v>
      </c>
      <c r="V5" s="2599" t="s">
        <v>472</v>
      </c>
      <c r="W5" s="2570" t="s">
        <v>474</v>
      </c>
      <c r="X5" s="2570" t="s">
        <v>471</v>
      </c>
      <c r="Y5" s="2570" t="s">
        <v>472</v>
      </c>
      <c r="Z5" s="2570" t="s">
        <v>474</v>
      </c>
      <c r="AA5" s="2570" t="s">
        <v>471</v>
      </c>
      <c r="AB5" s="2570" t="s">
        <v>472</v>
      </c>
      <c r="AC5" s="2570" t="s">
        <v>474</v>
      </c>
      <c r="AD5" s="2570" t="s">
        <v>471</v>
      </c>
      <c r="AE5" s="2570" t="s">
        <v>472</v>
      </c>
      <c r="AF5" s="2570" t="s">
        <v>474</v>
      </c>
      <c r="AG5" s="2669" t="s">
        <v>471</v>
      </c>
      <c r="AH5" s="2671" t="s">
        <v>472</v>
      </c>
      <c r="AI5" s="2372" t="s">
        <v>474</v>
      </c>
      <c r="AJ5" s="2372" t="s">
        <v>471</v>
      </c>
      <c r="AK5" s="2372" t="s">
        <v>472</v>
      </c>
      <c r="AL5" s="2372" t="s">
        <v>474</v>
      </c>
      <c r="AM5" s="2669" t="s">
        <v>471</v>
      </c>
      <c r="AN5" s="2625"/>
      <c r="AO5" s="2622"/>
      <c r="AP5" s="2619"/>
      <c r="AQ5" s="2594"/>
      <c r="AR5" s="2636"/>
      <c r="AS5" s="2554"/>
      <c r="AT5" s="2622"/>
      <c r="AU5" s="2651"/>
      <c r="AV5" s="4"/>
      <c r="AW5" s="2597"/>
      <c r="AX5" s="2597"/>
      <c r="AY5" s="2597"/>
      <c r="AZ5" s="2657"/>
      <c r="BA5" s="2597"/>
      <c r="BB5" s="2597"/>
      <c r="BC5" s="2597"/>
      <c r="BD5" s="2597"/>
      <c r="BE5" s="2597"/>
      <c r="BF5" s="2654"/>
      <c r="BG5" s="332"/>
      <c r="BH5" s="2584"/>
      <c r="BI5" s="2597"/>
      <c r="BJ5" s="2597"/>
      <c r="BK5" s="2597"/>
      <c r="BL5" s="2636"/>
      <c r="BM5" s="2554"/>
      <c r="BN5" s="2647"/>
      <c r="BO5" s="2647"/>
      <c r="BP5" s="2647"/>
      <c r="BQ5" s="2636"/>
      <c r="BR5" s="2637"/>
      <c r="BS5" s="580"/>
      <c r="BT5" s="2629"/>
      <c r="BU5" s="2627"/>
      <c r="BV5" s="581"/>
      <c r="BW5" s="2639"/>
      <c r="BX5" s="2640"/>
      <c r="BY5" s="2555"/>
      <c r="BZ5" s="2558"/>
      <c r="CA5" s="2558"/>
      <c r="CB5" s="2558"/>
      <c r="CC5" s="2560"/>
      <c r="CD5" s="2640"/>
      <c r="CE5" s="2638"/>
      <c r="CF5" s="580"/>
      <c r="CG5" s="2368"/>
      <c r="CH5" s="2594"/>
      <c r="CI5" s="2645"/>
      <c r="CJ5" s="2646"/>
      <c r="CK5" s="2594"/>
      <c r="CL5" s="2594"/>
      <c r="CM5" s="2643"/>
      <c r="CN5" s="2468"/>
      <c r="CO5" s="2631"/>
      <c r="CP5" s="2631"/>
      <c r="CQ5" s="2631"/>
      <c r="CR5" s="2586"/>
      <c r="CS5" s="326"/>
      <c r="CT5" s="2222"/>
      <c r="CU5" s="2468"/>
      <c r="CV5" s="2468"/>
      <c r="CW5" s="2468"/>
      <c r="CX5" s="2468"/>
      <c r="CY5" s="2631"/>
      <c r="CZ5" s="2468"/>
      <c r="DA5" s="2468"/>
      <c r="DB5" s="2586"/>
    </row>
    <row r="6" spans="1:106" ht="16.8">
      <c r="A6" s="2300"/>
      <c r="B6" s="2600"/>
      <c r="C6" s="2386"/>
      <c r="D6" s="2602"/>
      <c r="E6" s="2246"/>
      <c r="F6" s="94" t="s">
        <v>475</v>
      </c>
      <c r="G6" s="2246"/>
      <c r="H6" s="94" t="s">
        <v>476</v>
      </c>
      <c r="I6" s="2672"/>
      <c r="J6" s="2674"/>
      <c r="K6" s="2373"/>
      <c r="L6" s="2373"/>
      <c r="M6" s="2371"/>
      <c r="N6" s="2373"/>
      <c r="O6" s="2373"/>
      <c r="P6" s="2373"/>
      <c r="Q6" s="2373"/>
      <c r="R6" s="2373"/>
      <c r="S6" s="2373"/>
      <c r="T6" s="2373"/>
      <c r="U6" s="2670"/>
      <c r="V6" s="2639"/>
      <c r="W6" s="2558"/>
      <c r="X6" s="2558" t="s">
        <v>471</v>
      </c>
      <c r="Y6" s="2558" t="s">
        <v>472</v>
      </c>
      <c r="Z6" s="2558" t="s">
        <v>474</v>
      </c>
      <c r="AA6" s="2558" t="s">
        <v>471</v>
      </c>
      <c r="AB6" s="2558" t="s">
        <v>472</v>
      </c>
      <c r="AC6" s="2558" t="s">
        <v>474</v>
      </c>
      <c r="AD6" s="2558" t="s">
        <v>471</v>
      </c>
      <c r="AE6" s="2558" t="s">
        <v>472</v>
      </c>
      <c r="AF6" s="2558" t="s">
        <v>474</v>
      </c>
      <c r="AG6" s="2675"/>
      <c r="AH6" s="2585"/>
      <c r="AI6" s="2558"/>
      <c r="AJ6" s="2558" t="s">
        <v>471</v>
      </c>
      <c r="AK6" s="2558" t="s">
        <v>472</v>
      </c>
      <c r="AL6" s="2558" t="s">
        <v>474</v>
      </c>
      <c r="AM6" s="2676" t="s">
        <v>471</v>
      </c>
      <c r="AN6" s="2626"/>
      <c r="AO6" s="2623"/>
      <c r="AP6" s="2620"/>
      <c r="AQ6" s="2424"/>
      <c r="AR6" s="356"/>
      <c r="AS6" s="2230" t="s">
        <v>769</v>
      </c>
      <c r="AT6" s="2649"/>
      <c r="AU6" s="2652"/>
      <c r="AV6" s="263"/>
      <c r="AW6" s="2571"/>
      <c r="AX6" s="2571"/>
      <c r="AY6" s="2571"/>
      <c r="AZ6" s="2658"/>
      <c r="BA6" s="2571"/>
      <c r="BB6" s="2571"/>
      <c r="BC6" s="2571"/>
      <c r="BD6" s="2571"/>
      <c r="BE6" s="2571"/>
      <c r="BF6" s="2655"/>
      <c r="BG6" s="332"/>
      <c r="BH6" s="2660"/>
      <c r="BI6" s="2571"/>
      <c r="BJ6" s="2571"/>
      <c r="BK6" s="2571"/>
      <c r="BL6" s="2560"/>
      <c r="BM6" s="2555"/>
      <c r="BN6" s="2558"/>
      <c r="BO6" s="2558"/>
      <c r="BP6" s="2558"/>
      <c r="BQ6" s="2560"/>
      <c r="BR6" s="2638"/>
      <c r="BS6" s="580"/>
      <c r="BT6" s="2630"/>
      <c r="BU6" s="2453"/>
      <c r="BV6" s="581"/>
      <c r="BW6" s="360" t="s">
        <v>302</v>
      </c>
      <c r="BX6" s="352" t="s">
        <v>297</v>
      </c>
      <c r="BY6" s="405" t="s">
        <v>477</v>
      </c>
      <c r="BZ6" s="352" t="s">
        <v>302</v>
      </c>
      <c r="CA6" s="352" t="s">
        <v>297</v>
      </c>
      <c r="CB6" s="352" t="s">
        <v>477</v>
      </c>
      <c r="CC6" s="352" t="s">
        <v>302</v>
      </c>
      <c r="CD6" s="352" t="s">
        <v>297</v>
      </c>
      <c r="CE6" s="406" t="s">
        <v>477</v>
      </c>
      <c r="CF6" s="580"/>
      <c r="CG6" s="2369"/>
      <c r="CH6" s="2595"/>
      <c r="CI6" s="4"/>
      <c r="CJ6" s="95" t="s">
        <v>478</v>
      </c>
      <c r="CK6" s="2595"/>
      <c r="CL6" s="2595"/>
      <c r="CM6" s="2663"/>
      <c r="CN6" s="2469"/>
      <c r="CO6" s="2632"/>
      <c r="CP6" s="2632"/>
      <c r="CQ6" s="2632"/>
      <c r="CR6" s="2661"/>
      <c r="CS6" s="326"/>
      <c r="CT6" s="2225"/>
      <c r="CU6" s="2469"/>
      <c r="CV6" s="2469"/>
      <c r="CW6" s="2469"/>
      <c r="CX6" s="2469"/>
      <c r="CY6" s="2632"/>
      <c r="CZ6" s="2469"/>
      <c r="DA6" s="2469"/>
      <c r="DB6" s="2661"/>
    </row>
    <row r="7" spans="1:106" ht="17.25" customHeight="1">
      <c r="A7" s="70" t="s">
        <v>479</v>
      </c>
      <c r="B7" s="40" t="s">
        <v>480</v>
      </c>
      <c r="C7" s="40" t="s">
        <v>304</v>
      </c>
      <c r="D7" s="37" t="s">
        <v>304</v>
      </c>
      <c r="E7" s="40" t="s">
        <v>480</v>
      </c>
      <c r="F7" s="40" t="s">
        <v>480</v>
      </c>
      <c r="G7" s="40" t="s">
        <v>304</v>
      </c>
      <c r="H7" s="40" t="s">
        <v>304</v>
      </c>
      <c r="I7" s="65" t="s">
        <v>304</v>
      </c>
      <c r="J7" s="43" t="s">
        <v>481</v>
      </c>
      <c r="K7" s="40" t="s">
        <v>304</v>
      </c>
      <c r="L7" s="47" t="s">
        <v>304</v>
      </c>
      <c r="M7" s="37" t="s">
        <v>481</v>
      </c>
      <c r="N7" s="40" t="s">
        <v>304</v>
      </c>
      <c r="O7" s="40" t="s">
        <v>304</v>
      </c>
      <c r="P7" s="37" t="s">
        <v>481</v>
      </c>
      <c r="Q7" s="40" t="s">
        <v>304</v>
      </c>
      <c r="R7" s="37" t="s">
        <v>304</v>
      </c>
      <c r="S7" s="37" t="s">
        <v>481</v>
      </c>
      <c r="T7" s="37" t="s">
        <v>304</v>
      </c>
      <c r="U7" s="38" t="s">
        <v>304</v>
      </c>
      <c r="V7" s="40" t="s">
        <v>481</v>
      </c>
      <c r="W7" s="37" t="s">
        <v>304</v>
      </c>
      <c r="X7" s="47" t="s">
        <v>304</v>
      </c>
      <c r="Y7" s="37" t="s">
        <v>481</v>
      </c>
      <c r="Z7" s="37" t="s">
        <v>304</v>
      </c>
      <c r="AA7" s="47" t="s">
        <v>304</v>
      </c>
      <c r="AB7" s="37" t="s">
        <v>481</v>
      </c>
      <c r="AC7" s="37" t="s">
        <v>304</v>
      </c>
      <c r="AD7" s="47" t="s">
        <v>304</v>
      </c>
      <c r="AE7" s="37" t="s">
        <v>481</v>
      </c>
      <c r="AF7" s="37" t="s">
        <v>304</v>
      </c>
      <c r="AG7" s="38" t="s">
        <v>304</v>
      </c>
      <c r="AH7" s="43" t="s">
        <v>481</v>
      </c>
      <c r="AI7" s="37" t="s">
        <v>304</v>
      </c>
      <c r="AJ7" s="37" t="s">
        <v>304</v>
      </c>
      <c r="AK7" s="37" t="s">
        <v>481</v>
      </c>
      <c r="AL7" s="37" t="s">
        <v>304</v>
      </c>
      <c r="AM7" s="38" t="s">
        <v>304</v>
      </c>
      <c r="AN7" s="40" t="s">
        <v>481</v>
      </c>
      <c r="AO7" s="37" t="s">
        <v>481</v>
      </c>
      <c r="AP7" s="37" t="s">
        <v>139</v>
      </c>
      <c r="AQ7" s="47" t="s">
        <v>482</v>
      </c>
      <c r="AR7" s="37" t="s">
        <v>483</v>
      </c>
      <c r="AS7" s="37" t="s">
        <v>483</v>
      </c>
      <c r="AT7" s="37" t="s">
        <v>483</v>
      </c>
      <c r="AU7" s="65" t="s">
        <v>484</v>
      </c>
      <c r="AV7" s="40" t="s">
        <v>139</v>
      </c>
      <c r="AW7" s="37" t="s">
        <v>139</v>
      </c>
      <c r="AX7" s="37" t="s">
        <v>139</v>
      </c>
      <c r="AY7" s="37" t="s">
        <v>139</v>
      </c>
      <c r="AZ7" s="40" t="s">
        <v>139</v>
      </c>
      <c r="BA7" s="37" t="s">
        <v>139</v>
      </c>
      <c r="BB7" s="37" t="s">
        <v>139</v>
      </c>
      <c r="BC7" s="37" t="s">
        <v>139</v>
      </c>
      <c r="BD7" s="37" t="s">
        <v>139</v>
      </c>
      <c r="BE7" s="37" t="s">
        <v>139</v>
      </c>
      <c r="BF7" s="38" t="s">
        <v>482</v>
      </c>
      <c r="BG7" s="327"/>
      <c r="BH7" s="43" t="s">
        <v>482</v>
      </c>
      <c r="BI7" s="37" t="s">
        <v>395</v>
      </c>
      <c r="BJ7" s="37" t="s">
        <v>139</v>
      </c>
      <c r="BK7" s="37" t="s">
        <v>395</v>
      </c>
      <c r="BL7" s="40" t="s">
        <v>139</v>
      </c>
      <c r="BM7" s="37" t="s">
        <v>485</v>
      </c>
      <c r="BN7" s="37" t="s">
        <v>395</v>
      </c>
      <c r="BO7" s="37" t="s">
        <v>139</v>
      </c>
      <c r="BP7" s="37" t="s">
        <v>395</v>
      </c>
      <c r="BQ7" s="37" t="s">
        <v>139</v>
      </c>
      <c r="BR7" s="38" t="s">
        <v>485</v>
      </c>
      <c r="BS7" s="327"/>
      <c r="BT7" s="66" t="s">
        <v>486</v>
      </c>
      <c r="BU7" s="67" t="s">
        <v>304</v>
      </c>
      <c r="BV7" s="582"/>
      <c r="BW7" s="43" t="s">
        <v>139</v>
      </c>
      <c r="BX7" s="37" t="s">
        <v>304</v>
      </c>
      <c r="BY7" s="47" t="s">
        <v>304</v>
      </c>
      <c r="BZ7" s="37" t="s">
        <v>139</v>
      </c>
      <c r="CA7" s="37" t="s">
        <v>304</v>
      </c>
      <c r="CB7" s="37" t="s">
        <v>304</v>
      </c>
      <c r="CC7" s="37" t="s">
        <v>139</v>
      </c>
      <c r="CD7" s="37" t="s">
        <v>304</v>
      </c>
      <c r="CE7" s="38" t="s">
        <v>304</v>
      </c>
      <c r="CF7" s="327"/>
      <c r="CG7" s="43" t="s">
        <v>128</v>
      </c>
      <c r="CH7" s="37" t="s">
        <v>487</v>
      </c>
      <c r="CI7" s="37" t="s">
        <v>487</v>
      </c>
      <c r="CJ7" s="37" t="s">
        <v>487</v>
      </c>
      <c r="CK7" s="37" t="s">
        <v>139</v>
      </c>
      <c r="CL7" s="37" t="s">
        <v>139</v>
      </c>
      <c r="CM7" s="47" t="s">
        <v>139</v>
      </c>
      <c r="CN7" s="37" t="s">
        <v>488</v>
      </c>
      <c r="CO7" s="47" t="s">
        <v>488</v>
      </c>
      <c r="CP7" s="47" t="s">
        <v>488</v>
      </c>
      <c r="CQ7" s="47" t="s">
        <v>489</v>
      </c>
      <c r="CR7" s="38" t="s">
        <v>489</v>
      </c>
      <c r="CS7" s="327"/>
      <c r="CT7" s="43" t="s">
        <v>139</v>
      </c>
      <c r="CU7" s="47" t="s">
        <v>139</v>
      </c>
      <c r="CV7" s="47" t="s">
        <v>139</v>
      </c>
      <c r="CW7" s="47" t="s">
        <v>139</v>
      </c>
      <c r="CX7" s="47" t="s">
        <v>139</v>
      </c>
      <c r="CY7" s="47" t="s">
        <v>139</v>
      </c>
      <c r="CZ7" s="37" t="s">
        <v>139</v>
      </c>
      <c r="DA7" s="37" t="s">
        <v>395</v>
      </c>
      <c r="DB7" s="38" t="s">
        <v>395</v>
      </c>
    </row>
    <row r="8" spans="1:106" ht="15.75" customHeight="1">
      <c r="A8" s="218" t="s">
        <v>140</v>
      </c>
      <c r="B8" s="147">
        <v>1</v>
      </c>
      <c r="C8" s="147">
        <v>9</v>
      </c>
      <c r="D8" s="147">
        <v>5</v>
      </c>
      <c r="E8" s="147">
        <v>10</v>
      </c>
      <c r="F8" s="227">
        <v>10</v>
      </c>
      <c r="G8" s="227">
        <v>845</v>
      </c>
      <c r="H8" s="227">
        <v>627</v>
      </c>
      <c r="I8" s="146">
        <v>143</v>
      </c>
      <c r="J8" s="147">
        <v>38</v>
      </c>
      <c r="K8" s="137">
        <v>8793</v>
      </c>
      <c r="L8" s="169">
        <v>815</v>
      </c>
      <c r="M8" s="137">
        <v>2</v>
      </c>
      <c r="N8" s="1443">
        <v>432</v>
      </c>
      <c r="O8" s="1443">
        <v>24</v>
      </c>
      <c r="P8" s="153">
        <v>18</v>
      </c>
      <c r="Q8" s="1443">
        <v>4677</v>
      </c>
      <c r="R8" s="1443">
        <v>449</v>
      </c>
      <c r="S8" s="1443">
        <v>4</v>
      </c>
      <c r="T8" s="1443">
        <v>693</v>
      </c>
      <c r="U8" s="1444">
        <v>54</v>
      </c>
      <c r="V8" s="262">
        <v>1</v>
      </c>
      <c r="W8" s="1445">
        <v>71</v>
      </c>
      <c r="X8" s="153">
        <v>23</v>
      </c>
      <c r="Y8" s="137" t="s">
        <v>307</v>
      </c>
      <c r="Z8" s="1445" t="s">
        <v>307</v>
      </c>
      <c r="AA8" s="153" t="s">
        <v>307</v>
      </c>
      <c r="AB8" s="137">
        <v>1</v>
      </c>
      <c r="AC8" s="1445">
        <v>670</v>
      </c>
      <c r="AD8" s="153">
        <v>58</v>
      </c>
      <c r="AE8" s="1443">
        <v>13</v>
      </c>
      <c r="AF8" s="1443">
        <v>5227</v>
      </c>
      <c r="AG8" s="146">
        <v>513</v>
      </c>
      <c r="AH8" s="262" t="s">
        <v>307</v>
      </c>
      <c r="AI8" s="1443" t="s">
        <v>307</v>
      </c>
      <c r="AJ8" s="1443" t="s">
        <v>307</v>
      </c>
      <c r="AK8" s="1446" t="s">
        <v>703</v>
      </c>
      <c r="AL8" s="1443">
        <v>157</v>
      </c>
      <c r="AM8" s="1444">
        <v>35</v>
      </c>
      <c r="AN8" s="262" t="s">
        <v>203</v>
      </c>
      <c r="AO8" s="1443" t="s">
        <v>203</v>
      </c>
      <c r="AP8" s="1445">
        <v>5</v>
      </c>
      <c r="AQ8" s="153">
        <v>6</v>
      </c>
      <c r="AR8" s="137">
        <v>898294</v>
      </c>
      <c r="AS8" s="1447">
        <v>3.7709696783970648</v>
      </c>
      <c r="AT8" s="1443">
        <v>978582</v>
      </c>
      <c r="AU8" s="228" t="s">
        <v>307</v>
      </c>
      <c r="AV8" s="262">
        <v>13</v>
      </c>
      <c r="AW8" s="1443">
        <v>1</v>
      </c>
      <c r="AX8" s="1364" t="s">
        <v>307</v>
      </c>
      <c r="AY8" s="1445">
        <v>11</v>
      </c>
      <c r="AZ8" s="137">
        <v>1</v>
      </c>
      <c r="BA8" s="1443" t="s">
        <v>203</v>
      </c>
      <c r="BB8" s="1443" t="s">
        <v>203</v>
      </c>
      <c r="BC8" s="1443" t="s">
        <v>203</v>
      </c>
      <c r="BD8" s="1443" t="s">
        <v>203</v>
      </c>
      <c r="BE8" s="1443" t="s">
        <v>203</v>
      </c>
      <c r="BF8" s="1444">
        <v>1</v>
      </c>
      <c r="BG8" s="34"/>
      <c r="BH8" s="152">
        <v>3</v>
      </c>
      <c r="BI8" s="137">
        <v>19561</v>
      </c>
      <c r="BJ8" s="137">
        <v>1</v>
      </c>
      <c r="BK8" s="153">
        <v>31200</v>
      </c>
      <c r="BL8" s="137">
        <v>5</v>
      </c>
      <c r="BM8" s="1443">
        <v>5</v>
      </c>
      <c r="BN8" s="1443">
        <v>81690</v>
      </c>
      <c r="BO8" s="1443">
        <v>2</v>
      </c>
      <c r="BP8" s="1443">
        <v>1973</v>
      </c>
      <c r="BQ8" s="1443">
        <v>5</v>
      </c>
      <c r="BR8" s="1444">
        <v>29</v>
      </c>
      <c r="BS8" s="34"/>
      <c r="BT8" s="154">
        <v>2</v>
      </c>
      <c r="BU8" s="156">
        <v>2212</v>
      </c>
      <c r="BV8" s="2060"/>
      <c r="BW8" s="152" t="s">
        <v>203</v>
      </c>
      <c r="BX8" s="1443" t="s">
        <v>203</v>
      </c>
      <c r="BY8" s="1443" t="s">
        <v>203</v>
      </c>
      <c r="BZ8" s="518">
        <v>68</v>
      </c>
      <c r="CA8" s="1371">
        <v>2900</v>
      </c>
      <c r="CB8" s="1371">
        <v>2911</v>
      </c>
      <c r="CC8" s="518">
        <v>1</v>
      </c>
      <c r="CD8" s="1371">
        <v>40</v>
      </c>
      <c r="CE8" s="1372">
        <v>25</v>
      </c>
      <c r="CF8" s="34"/>
      <c r="CG8" s="135">
        <v>395</v>
      </c>
      <c r="CH8" s="137">
        <v>69</v>
      </c>
      <c r="CI8" s="137">
        <v>15</v>
      </c>
      <c r="CJ8" s="137">
        <v>15</v>
      </c>
      <c r="CK8" s="137">
        <v>2</v>
      </c>
      <c r="CL8" s="153">
        <v>3</v>
      </c>
      <c r="CM8" s="153">
        <v>6</v>
      </c>
      <c r="CN8" s="137">
        <v>57</v>
      </c>
      <c r="CO8" s="153">
        <v>19117</v>
      </c>
      <c r="CP8" s="153">
        <v>263</v>
      </c>
      <c r="CQ8" s="977">
        <v>237</v>
      </c>
      <c r="CR8" s="146">
        <v>86</v>
      </c>
      <c r="CS8" s="34"/>
      <c r="CT8" s="469">
        <v>556</v>
      </c>
      <c r="CU8" s="1409">
        <v>23</v>
      </c>
      <c r="CV8" s="1409">
        <v>2</v>
      </c>
      <c r="CW8" s="1409">
        <v>471</v>
      </c>
      <c r="CX8" s="1409">
        <v>51</v>
      </c>
      <c r="CY8" s="1448">
        <v>9</v>
      </c>
      <c r="CZ8" s="1449" t="s">
        <v>203</v>
      </c>
      <c r="DA8" s="811">
        <v>1063707</v>
      </c>
      <c r="DB8" s="652">
        <v>67736</v>
      </c>
    </row>
    <row r="9" spans="1:106" ht="15.75" customHeight="1">
      <c r="A9" s="1308" t="s">
        <v>141</v>
      </c>
      <c r="B9" s="498" t="s">
        <v>307</v>
      </c>
      <c r="C9" s="498" t="s">
        <v>307</v>
      </c>
      <c r="D9" s="498" t="s">
        <v>307</v>
      </c>
      <c r="E9" s="498">
        <v>26</v>
      </c>
      <c r="F9" s="976">
        <v>22</v>
      </c>
      <c r="G9" s="498">
        <v>1900</v>
      </c>
      <c r="H9" s="976">
        <v>1384</v>
      </c>
      <c r="I9" s="2019">
        <v>321</v>
      </c>
      <c r="J9" s="498">
        <v>51</v>
      </c>
      <c r="K9" s="1302">
        <v>13590</v>
      </c>
      <c r="L9" s="1310">
        <v>1483</v>
      </c>
      <c r="M9" s="1302">
        <v>1</v>
      </c>
      <c r="N9" s="1302">
        <v>395</v>
      </c>
      <c r="O9" s="1302">
        <v>19</v>
      </c>
      <c r="P9" s="1310">
        <v>26</v>
      </c>
      <c r="Q9" s="1302">
        <v>7223</v>
      </c>
      <c r="R9" s="1302">
        <v>722</v>
      </c>
      <c r="S9" s="1302">
        <v>1</v>
      </c>
      <c r="T9" s="1302">
        <v>308</v>
      </c>
      <c r="U9" s="1311">
        <v>20</v>
      </c>
      <c r="V9" s="498" t="s">
        <v>307</v>
      </c>
      <c r="W9" s="1310" t="s">
        <v>307</v>
      </c>
      <c r="X9" s="1310" t="s">
        <v>307</v>
      </c>
      <c r="Y9" s="1302" t="s">
        <v>307</v>
      </c>
      <c r="Z9" s="1310" t="s">
        <v>307</v>
      </c>
      <c r="AA9" s="1310" t="s">
        <v>307</v>
      </c>
      <c r="AB9" s="1302" t="s">
        <v>307</v>
      </c>
      <c r="AC9" s="1310" t="s">
        <v>307</v>
      </c>
      <c r="AD9" s="1310" t="s">
        <v>307</v>
      </c>
      <c r="AE9" s="1302">
        <v>13</v>
      </c>
      <c r="AF9" s="1302">
        <v>8102</v>
      </c>
      <c r="AG9" s="2031">
        <v>730</v>
      </c>
      <c r="AH9" s="498" t="s">
        <v>307</v>
      </c>
      <c r="AI9" s="1302" t="s">
        <v>307</v>
      </c>
      <c r="AJ9" s="1302" t="s">
        <v>307</v>
      </c>
      <c r="AK9" s="1302">
        <v>4</v>
      </c>
      <c r="AL9" s="1302">
        <v>190</v>
      </c>
      <c r="AM9" s="1311">
        <v>61</v>
      </c>
      <c r="AN9" s="498">
        <v>1</v>
      </c>
      <c r="AO9" s="1302">
        <v>1</v>
      </c>
      <c r="AP9" s="1310">
        <v>4</v>
      </c>
      <c r="AQ9" s="1310">
        <v>5</v>
      </c>
      <c r="AR9" s="1302">
        <v>1379796</v>
      </c>
      <c r="AS9" s="1034">
        <v>4.3380000000000001</v>
      </c>
      <c r="AT9" s="1302">
        <v>1696792</v>
      </c>
      <c r="AU9" s="1309">
        <v>10333</v>
      </c>
      <c r="AV9" s="464">
        <v>10</v>
      </c>
      <c r="AW9" s="1312">
        <v>1</v>
      </c>
      <c r="AX9" s="1312">
        <v>1</v>
      </c>
      <c r="AY9" s="1313">
        <v>3</v>
      </c>
      <c r="AZ9" s="1312">
        <v>3</v>
      </c>
      <c r="BA9" s="1312">
        <v>1</v>
      </c>
      <c r="BB9" s="1312">
        <v>1</v>
      </c>
      <c r="BC9" s="1312" t="s">
        <v>307</v>
      </c>
      <c r="BD9" s="1312" t="s">
        <v>307</v>
      </c>
      <c r="BE9" s="1312" t="s">
        <v>307</v>
      </c>
      <c r="BF9" s="1311">
        <v>24</v>
      </c>
      <c r="BG9" s="438"/>
      <c r="BH9" s="413">
        <v>7</v>
      </c>
      <c r="BI9" s="1302">
        <v>27092</v>
      </c>
      <c r="BJ9" s="1302">
        <v>1</v>
      </c>
      <c r="BK9" s="1310">
        <v>34000</v>
      </c>
      <c r="BL9" s="1302">
        <v>3</v>
      </c>
      <c r="BM9" s="1302">
        <v>7</v>
      </c>
      <c r="BN9" s="1302">
        <v>97774</v>
      </c>
      <c r="BO9" s="1302">
        <v>6</v>
      </c>
      <c r="BP9" s="1302">
        <v>3619</v>
      </c>
      <c r="BQ9" s="1302">
        <v>5</v>
      </c>
      <c r="BR9" s="1311">
        <v>42</v>
      </c>
      <c r="BS9" s="438"/>
      <c r="BT9" s="500">
        <v>3</v>
      </c>
      <c r="BU9" s="2061">
        <v>1546</v>
      </c>
      <c r="BV9" s="2062"/>
      <c r="BW9" s="419" t="s">
        <v>307</v>
      </c>
      <c r="BX9" s="1312" t="s">
        <v>307</v>
      </c>
      <c r="BY9" s="1312" t="s">
        <v>307</v>
      </c>
      <c r="BZ9" s="498">
        <v>82</v>
      </c>
      <c r="CA9" s="1302">
        <v>3269</v>
      </c>
      <c r="CB9" s="1302">
        <v>2957</v>
      </c>
      <c r="CC9" s="498">
        <v>15</v>
      </c>
      <c r="CD9" s="1302">
        <v>543</v>
      </c>
      <c r="CE9" s="1282">
        <v>574</v>
      </c>
      <c r="CF9" s="438"/>
      <c r="CG9" s="413">
        <v>404</v>
      </c>
      <c r="CH9" s="1280">
        <v>48</v>
      </c>
      <c r="CI9" s="1302">
        <v>19</v>
      </c>
      <c r="CJ9" s="1280">
        <v>19</v>
      </c>
      <c r="CK9" s="1302">
        <v>4</v>
      </c>
      <c r="CL9" s="1310" t="s">
        <v>307</v>
      </c>
      <c r="CM9" s="1310">
        <v>10</v>
      </c>
      <c r="CN9" s="1302">
        <v>86</v>
      </c>
      <c r="CO9" s="1310">
        <v>20555</v>
      </c>
      <c r="CP9" s="1310">
        <v>358</v>
      </c>
      <c r="CQ9" s="1295">
        <v>80</v>
      </c>
      <c r="CR9" s="1299">
        <v>136</v>
      </c>
      <c r="CS9" s="438"/>
      <c r="CT9" s="496">
        <v>542</v>
      </c>
      <c r="CU9" s="1295">
        <v>10</v>
      </c>
      <c r="CV9" s="1295">
        <v>5</v>
      </c>
      <c r="CW9" s="1295">
        <v>483</v>
      </c>
      <c r="CX9" s="1295">
        <v>21</v>
      </c>
      <c r="CY9" s="1314">
        <v>23</v>
      </c>
      <c r="CZ9" s="1315" t="s">
        <v>307</v>
      </c>
      <c r="DA9" s="1293">
        <v>1196273</v>
      </c>
      <c r="DB9" s="1299">
        <v>16465</v>
      </c>
    </row>
    <row r="10" spans="1:106" ht="15.75" customHeight="1">
      <c r="A10" s="218" t="s">
        <v>142</v>
      </c>
      <c r="B10" s="227" t="s">
        <v>307</v>
      </c>
      <c r="C10" s="227" t="s">
        <v>307</v>
      </c>
      <c r="D10" s="227" t="s">
        <v>307</v>
      </c>
      <c r="E10" s="227">
        <v>12</v>
      </c>
      <c r="F10" s="227">
        <v>12</v>
      </c>
      <c r="G10" s="227">
        <v>313</v>
      </c>
      <c r="H10" s="227">
        <v>313</v>
      </c>
      <c r="I10" s="1900">
        <v>71</v>
      </c>
      <c r="J10" s="227">
        <v>42</v>
      </c>
      <c r="K10" s="1364">
        <v>11363</v>
      </c>
      <c r="L10" s="1365">
        <v>951</v>
      </c>
      <c r="M10" s="2094" t="s">
        <v>307</v>
      </c>
      <c r="N10" s="2094" t="s">
        <v>307</v>
      </c>
      <c r="O10" s="2094" t="s">
        <v>307</v>
      </c>
      <c r="P10" s="1365">
        <v>19</v>
      </c>
      <c r="Q10" s="1364">
        <v>6193</v>
      </c>
      <c r="R10" s="1364">
        <v>552</v>
      </c>
      <c r="S10" s="1364">
        <v>2</v>
      </c>
      <c r="T10" s="1364">
        <v>284</v>
      </c>
      <c r="U10" s="1366">
        <v>73</v>
      </c>
      <c r="V10" s="227" t="s">
        <v>307</v>
      </c>
      <c r="W10" s="1365" t="s">
        <v>307</v>
      </c>
      <c r="X10" s="1365" t="s">
        <v>307</v>
      </c>
      <c r="Y10" s="1364" t="s">
        <v>307</v>
      </c>
      <c r="Z10" s="1365" t="s">
        <v>307</v>
      </c>
      <c r="AA10" s="1365" t="s">
        <v>307</v>
      </c>
      <c r="AB10" s="1364" t="s">
        <v>307</v>
      </c>
      <c r="AC10" s="1365" t="s">
        <v>307</v>
      </c>
      <c r="AD10" s="1365" t="s">
        <v>307</v>
      </c>
      <c r="AE10" s="1364">
        <v>12</v>
      </c>
      <c r="AF10" s="1364">
        <v>7093</v>
      </c>
      <c r="AG10" s="1900">
        <v>589</v>
      </c>
      <c r="AH10" s="227" t="s">
        <v>307</v>
      </c>
      <c r="AI10" s="1364" t="s">
        <v>307</v>
      </c>
      <c r="AJ10" s="1364" t="s">
        <v>307</v>
      </c>
      <c r="AK10" s="1364">
        <v>5</v>
      </c>
      <c r="AL10" s="1364">
        <v>791</v>
      </c>
      <c r="AM10" s="1366">
        <v>71</v>
      </c>
      <c r="AN10" s="227" t="s">
        <v>307</v>
      </c>
      <c r="AO10" s="1364">
        <v>1</v>
      </c>
      <c r="AP10" s="1365">
        <v>8</v>
      </c>
      <c r="AQ10" s="1365">
        <v>1</v>
      </c>
      <c r="AR10" s="1364">
        <v>1065632</v>
      </c>
      <c r="AS10" s="1367">
        <v>4.0201453939103571</v>
      </c>
      <c r="AT10" s="1364">
        <v>950878</v>
      </c>
      <c r="AU10" s="2094" t="s">
        <v>307</v>
      </c>
      <c r="AV10" s="227">
        <v>11</v>
      </c>
      <c r="AW10" s="1364">
        <v>1</v>
      </c>
      <c r="AX10" s="1364" t="s">
        <v>307</v>
      </c>
      <c r="AY10" s="1365">
        <v>6</v>
      </c>
      <c r="AZ10" s="1364">
        <v>2</v>
      </c>
      <c r="BA10" s="1364" t="s">
        <v>307</v>
      </c>
      <c r="BB10" s="1364" t="s">
        <v>307</v>
      </c>
      <c r="BC10" s="1364">
        <v>1</v>
      </c>
      <c r="BD10" s="1364" t="s">
        <v>307</v>
      </c>
      <c r="BE10" s="1364">
        <v>1</v>
      </c>
      <c r="BF10" s="1366">
        <v>42</v>
      </c>
      <c r="BG10" s="34"/>
      <c r="BH10" s="220">
        <v>4</v>
      </c>
      <c r="BI10" s="1364">
        <v>25409</v>
      </c>
      <c r="BJ10" s="1364">
        <v>1</v>
      </c>
      <c r="BK10" s="1365">
        <v>17000</v>
      </c>
      <c r="BL10" s="1364">
        <v>3</v>
      </c>
      <c r="BM10" s="1364">
        <v>5</v>
      </c>
      <c r="BN10" s="1364">
        <v>59560</v>
      </c>
      <c r="BO10" s="1364">
        <v>4</v>
      </c>
      <c r="BP10" s="1364">
        <v>2306</v>
      </c>
      <c r="BQ10" s="1364">
        <v>4</v>
      </c>
      <c r="BR10" s="1366">
        <v>21</v>
      </c>
      <c r="BS10" s="34"/>
      <c r="BT10" s="229">
        <v>4</v>
      </c>
      <c r="BU10" s="2063">
        <v>3020</v>
      </c>
      <c r="BV10" s="2060"/>
      <c r="BW10" s="220">
        <v>48</v>
      </c>
      <c r="BX10" s="1364">
        <v>3412</v>
      </c>
      <c r="BY10" s="1364">
        <v>3475</v>
      </c>
      <c r="BZ10" s="227">
        <v>2</v>
      </c>
      <c r="CA10" s="1364">
        <v>109</v>
      </c>
      <c r="CB10" s="1364">
        <v>67</v>
      </c>
      <c r="CC10" s="227" t="s">
        <v>307</v>
      </c>
      <c r="CD10" s="1364" t="s">
        <v>307</v>
      </c>
      <c r="CE10" s="1366" t="s">
        <v>307</v>
      </c>
      <c r="CF10" s="34"/>
      <c r="CG10" s="220">
        <v>414</v>
      </c>
      <c r="CH10" s="1364">
        <v>64</v>
      </c>
      <c r="CI10" s="1364">
        <v>16</v>
      </c>
      <c r="CJ10" s="1364">
        <v>16</v>
      </c>
      <c r="CK10" s="1364">
        <v>3</v>
      </c>
      <c r="CL10" s="1365">
        <v>8</v>
      </c>
      <c r="CM10" s="1365" t="s">
        <v>307</v>
      </c>
      <c r="CN10" s="1364">
        <v>79</v>
      </c>
      <c r="CO10" s="1365">
        <v>14123</v>
      </c>
      <c r="CP10" s="1365">
        <v>192</v>
      </c>
      <c r="CQ10" s="1368">
        <v>291</v>
      </c>
      <c r="CR10" s="1366">
        <v>195</v>
      </c>
      <c r="CS10" s="34"/>
      <c r="CT10" s="449">
        <v>167</v>
      </c>
      <c r="CU10" s="1368">
        <v>20</v>
      </c>
      <c r="CV10" s="1368">
        <v>12</v>
      </c>
      <c r="CW10" s="1368">
        <v>66</v>
      </c>
      <c r="CX10" s="1368">
        <v>42</v>
      </c>
      <c r="CY10" s="1369">
        <v>27</v>
      </c>
      <c r="CZ10" s="1370" t="s">
        <v>307</v>
      </c>
      <c r="DA10" s="1371">
        <v>1118729</v>
      </c>
      <c r="DB10" s="1372">
        <v>50336</v>
      </c>
    </row>
    <row r="11" spans="1:106" ht="15.75" customHeight="1">
      <c r="A11" s="283" t="s">
        <v>143</v>
      </c>
      <c r="B11" s="111" t="s">
        <v>307</v>
      </c>
      <c r="C11" s="111" t="s">
        <v>307</v>
      </c>
      <c r="D11" s="111" t="s">
        <v>307</v>
      </c>
      <c r="E11" s="111">
        <v>13</v>
      </c>
      <c r="F11" s="111">
        <v>13</v>
      </c>
      <c r="G11" s="111">
        <v>546</v>
      </c>
      <c r="H11" s="111">
        <v>546</v>
      </c>
      <c r="I11" s="2020">
        <v>84</v>
      </c>
      <c r="J11" s="111">
        <v>41</v>
      </c>
      <c r="K11" s="1346">
        <v>10418</v>
      </c>
      <c r="L11" s="1348">
        <v>744</v>
      </c>
      <c r="M11" s="1346" t="s">
        <v>307</v>
      </c>
      <c r="N11" s="1346" t="s">
        <v>307</v>
      </c>
      <c r="O11" s="1346" t="s">
        <v>307</v>
      </c>
      <c r="P11" s="1348">
        <v>24</v>
      </c>
      <c r="Q11" s="1346">
        <v>5376</v>
      </c>
      <c r="R11" s="1346">
        <v>480</v>
      </c>
      <c r="S11" s="1346">
        <v>2</v>
      </c>
      <c r="T11" s="1346">
        <v>141</v>
      </c>
      <c r="U11" s="1360">
        <v>14</v>
      </c>
      <c r="V11" s="111" t="s">
        <v>307</v>
      </c>
      <c r="W11" s="1348" t="s">
        <v>307</v>
      </c>
      <c r="X11" s="1348" t="s">
        <v>307</v>
      </c>
      <c r="Y11" s="1346" t="s">
        <v>307</v>
      </c>
      <c r="Z11" s="1348" t="s">
        <v>307</v>
      </c>
      <c r="AA11" s="1348" t="s">
        <v>307</v>
      </c>
      <c r="AB11" s="1346" t="s">
        <v>307</v>
      </c>
      <c r="AC11" s="1348" t="s">
        <v>307</v>
      </c>
      <c r="AD11" s="1348" t="s">
        <v>307</v>
      </c>
      <c r="AE11" s="1346">
        <v>13</v>
      </c>
      <c r="AF11" s="1346">
        <v>6882</v>
      </c>
      <c r="AG11" s="2020">
        <v>586</v>
      </c>
      <c r="AH11" s="111" t="s">
        <v>307</v>
      </c>
      <c r="AI11" s="1346" t="s">
        <v>307</v>
      </c>
      <c r="AJ11" s="1346" t="s">
        <v>307</v>
      </c>
      <c r="AK11" s="1346">
        <v>3</v>
      </c>
      <c r="AL11" s="1346">
        <v>700</v>
      </c>
      <c r="AM11" s="1422">
        <v>64</v>
      </c>
      <c r="AN11" s="78" t="s">
        <v>307</v>
      </c>
      <c r="AO11" s="1358" t="s">
        <v>307</v>
      </c>
      <c r="AP11" s="1351">
        <v>5</v>
      </c>
      <c r="AQ11" s="1351">
        <v>3</v>
      </c>
      <c r="AR11" s="1358">
        <v>525287</v>
      </c>
      <c r="AS11" s="1034">
        <v>2.4300000000000002</v>
      </c>
      <c r="AT11" s="1358">
        <v>723610</v>
      </c>
      <c r="AU11" s="173" t="s">
        <v>307</v>
      </c>
      <c r="AV11" s="78">
        <v>2</v>
      </c>
      <c r="AW11" s="1358" t="s">
        <v>203</v>
      </c>
      <c r="AX11" s="1358" t="s">
        <v>203</v>
      </c>
      <c r="AY11" s="1351">
        <v>1</v>
      </c>
      <c r="AZ11" s="1358">
        <v>1</v>
      </c>
      <c r="BA11" s="1358" t="s">
        <v>203</v>
      </c>
      <c r="BB11" s="1358" t="s">
        <v>203</v>
      </c>
      <c r="BC11" s="1358" t="s">
        <v>203</v>
      </c>
      <c r="BD11" s="1358" t="s">
        <v>203</v>
      </c>
      <c r="BE11" s="1358" t="s">
        <v>203</v>
      </c>
      <c r="BF11" s="1422">
        <v>28</v>
      </c>
      <c r="BG11" s="34"/>
      <c r="BH11" s="74">
        <v>4</v>
      </c>
      <c r="BI11" s="1358">
        <v>19512</v>
      </c>
      <c r="BJ11" s="1358">
        <v>2</v>
      </c>
      <c r="BK11" s="1351">
        <v>48576</v>
      </c>
      <c r="BL11" s="1358">
        <v>3</v>
      </c>
      <c r="BM11" s="1358">
        <v>3</v>
      </c>
      <c r="BN11" s="1358">
        <v>63326</v>
      </c>
      <c r="BO11" s="1358">
        <v>3</v>
      </c>
      <c r="BP11" s="1358">
        <v>3330</v>
      </c>
      <c r="BQ11" s="1358">
        <v>3</v>
      </c>
      <c r="BR11" s="1422">
        <v>21</v>
      </c>
      <c r="BS11" s="34"/>
      <c r="BT11" s="79">
        <v>1</v>
      </c>
      <c r="BU11" s="2064">
        <v>1532</v>
      </c>
      <c r="BV11" s="2060"/>
      <c r="BW11" s="74" t="s">
        <v>307</v>
      </c>
      <c r="BX11" s="1358" t="s">
        <v>307</v>
      </c>
      <c r="BY11" s="1358" t="s">
        <v>307</v>
      </c>
      <c r="BZ11" s="78">
        <v>51</v>
      </c>
      <c r="CA11" s="1358">
        <v>1989</v>
      </c>
      <c r="CB11" s="1373">
        <v>2156</v>
      </c>
      <c r="CC11" s="78" t="s">
        <v>307</v>
      </c>
      <c r="CD11" s="1358" t="s">
        <v>307</v>
      </c>
      <c r="CE11" s="1422" t="s">
        <v>307</v>
      </c>
      <c r="CF11" s="34"/>
      <c r="CG11" s="74">
        <v>403</v>
      </c>
      <c r="CH11" s="1358">
        <v>87</v>
      </c>
      <c r="CI11" s="1358">
        <v>20</v>
      </c>
      <c r="CJ11" s="1358">
        <v>10</v>
      </c>
      <c r="CK11" s="1358">
        <v>5</v>
      </c>
      <c r="CL11" s="1351">
        <v>5</v>
      </c>
      <c r="CM11" s="1351">
        <v>8</v>
      </c>
      <c r="CN11" s="1358">
        <v>112</v>
      </c>
      <c r="CO11" s="1351">
        <v>15222</v>
      </c>
      <c r="CP11" s="1351">
        <v>91</v>
      </c>
      <c r="CQ11" s="1351">
        <v>136</v>
      </c>
      <c r="CR11" s="1422">
        <v>136</v>
      </c>
      <c r="CS11" s="34"/>
      <c r="CT11" s="510">
        <v>135</v>
      </c>
      <c r="CU11" s="1423">
        <v>23</v>
      </c>
      <c r="CV11" s="1423">
        <v>5</v>
      </c>
      <c r="CW11" s="1423">
        <v>46</v>
      </c>
      <c r="CX11" s="1423">
        <v>9</v>
      </c>
      <c r="CY11" s="1424">
        <v>28</v>
      </c>
      <c r="CZ11" s="1453">
        <v>24</v>
      </c>
      <c r="DA11" s="1373">
        <v>973126</v>
      </c>
      <c r="DB11" s="1336">
        <v>16830</v>
      </c>
    </row>
    <row r="12" spans="1:106" ht="15.75" customHeight="1">
      <c r="A12" s="218" t="s">
        <v>144</v>
      </c>
      <c r="B12" s="227">
        <v>3</v>
      </c>
      <c r="C12" s="227">
        <v>35</v>
      </c>
      <c r="D12" s="227">
        <v>13</v>
      </c>
      <c r="E12" s="227">
        <v>13</v>
      </c>
      <c r="F12" s="227">
        <v>3</v>
      </c>
      <c r="G12" s="227">
        <v>1219</v>
      </c>
      <c r="H12" s="227">
        <v>235</v>
      </c>
      <c r="I12" s="1900">
        <v>159</v>
      </c>
      <c r="J12" s="227">
        <v>41</v>
      </c>
      <c r="K12" s="1364">
        <v>13252</v>
      </c>
      <c r="L12" s="1365">
        <v>878</v>
      </c>
      <c r="M12" s="1364">
        <v>2</v>
      </c>
      <c r="N12" s="1364">
        <v>603</v>
      </c>
      <c r="O12" s="1364">
        <v>32</v>
      </c>
      <c r="P12" s="1365">
        <v>23</v>
      </c>
      <c r="Q12" s="1364">
        <v>6973</v>
      </c>
      <c r="R12" s="1364">
        <v>565</v>
      </c>
      <c r="S12" s="1364">
        <v>4</v>
      </c>
      <c r="T12" s="1364">
        <v>666</v>
      </c>
      <c r="U12" s="1366">
        <v>53</v>
      </c>
      <c r="V12" s="227" t="s">
        <v>307</v>
      </c>
      <c r="W12" s="227" t="s">
        <v>307</v>
      </c>
      <c r="X12" s="227" t="s">
        <v>307</v>
      </c>
      <c r="Y12" s="227" t="s">
        <v>307</v>
      </c>
      <c r="Z12" s="227" t="s">
        <v>307</v>
      </c>
      <c r="AA12" s="227" t="s">
        <v>307</v>
      </c>
      <c r="AB12" s="1364">
        <v>1</v>
      </c>
      <c r="AC12" s="1365">
        <v>814</v>
      </c>
      <c r="AD12" s="1365">
        <v>62</v>
      </c>
      <c r="AE12" s="1364">
        <v>16</v>
      </c>
      <c r="AF12" s="1365">
        <v>8645</v>
      </c>
      <c r="AG12" s="1900">
        <v>715</v>
      </c>
      <c r="AH12" s="227" t="s">
        <v>307</v>
      </c>
      <c r="AI12" s="1364" t="s">
        <v>307</v>
      </c>
      <c r="AJ12" s="1364" t="s">
        <v>307</v>
      </c>
      <c r="AK12" s="227">
        <v>2</v>
      </c>
      <c r="AL12" s="1364">
        <v>123</v>
      </c>
      <c r="AM12" s="1366">
        <v>56</v>
      </c>
      <c r="AN12" s="227" t="s">
        <v>307</v>
      </c>
      <c r="AO12" s="1364" t="s">
        <v>307</v>
      </c>
      <c r="AP12" s="1365">
        <v>6</v>
      </c>
      <c r="AQ12" s="1365">
        <v>3</v>
      </c>
      <c r="AR12" s="1364">
        <v>597792</v>
      </c>
      <c r="AS12" s="1367">
        <v>2.1327929329327899</v>
      </c>
      <c r="AT12" s="1364">
        <v>406796</v>
      </c>
      <c r="AU12" s="228" t="s">
        <v>307</v>
      </c>
      <c r="AV12" s="227">
        <v>3</v>
      </c>
      <c r="AW12" s="1364" t="s">
        <v>307</v>
      </c>
      <c r="AX12" s="1364">
        <v>1</v>
      </c>
      <c r="AY12" s="1365">
        <v>2</v>
      </c>
      <c r="AZ12" s="1364" t="s">
        <v>307</v>
      </c>
      <c r="BA12" s="1364" t="s">
        <v>307</v>
      </c>
      <c r="BB12" s="1364" t="s">
        <v>307</v>
      </c>
      <c r="BC12" s="1364" t="s">
        <v>307</v>
      </c>
      <c r="BD12" s="1364" t="s">
        <v>307</v>
      </c>
      <c r="BE12" s="1364" t="s">
        <v>307</v>
      </c>
      <c r="BF12" s="1366">
        <v>14</v>
      </c>
      <c r="BG12" s="34"/>
      <c r="BH12" s="220">
        <v>9</v>
      </c>
      <c r="BI12" s="1364">
        <v>31710</v>
      </c>
      <c r="BJ12" s="1364">
        <v>1</v>
      </c>
      <c r="BK12" s="1365">
        <v>22000</v>
      </c>
      <c r="BL12" s="1364">
        <v>5</v>
      </c>
      <c r="BM12" s="1364">
        <v>7</v>
      </c>
      <c r="BN12" s="1364">
        <v>168525</v>
      </c>
      <c r="BO12" s="1364">
        <v>3</v>
      </c>
      <c r="BP12" s="1364">
        <v>3319</v>
      </c>
      <c r="BQ12" s="1364">
        <v>5</v>
      </c>
      <c r="BR12" s="1366">
        <v>34</v>
      </c>
      <c r="BS12" s="34"/>
      <c r="BT12" s="229">
        <v>4</v>
      </c>
      <c r="BU12" s="2063">
        <v>2572</v>
      </c>
      <c r="BV12" s="2060"/>
      <c r="BW12" s="695" t="s">
        <v>307</v>
      </c>
      <c r="BX12" s="1609" t="s">
        <v>307</v>
      </c>
      <c r="BY12" s="1609" t="s">
        <v>307</v>
      </c>
      <c r="BZ12" s="227">
        <v>1</v>
      </c>
      <c r="CA12" s="1364">
        <v>40</v>
      </c>
      <c r="CB12" s="1364">
        <v>28</v>
      </c>
      <c r="CC12" s="227">
        <v>58</v>
      </c>
      <c r="CD12" s="1364">
        <v>2228</v>
      </c>
      <c r="CE12" s="1366">
        <v>2060</v>
      </c>
      <c r="CF12" s="34"/>
      <c r="CG12" s="220">
        <v>372</v>
      </c>
      <c r="CH12" s="1364">
        <v>47</v>
      </c>
      <c r="CI12" s="1364">
        <v>14</v>
      </c>
      <c r="CJ12" s="1364">
        <v>14</v>
      </c>
      <c r="CK12" s="1364">
        <v>3</v>
      </c>
      <c r="CL12" s="1365" t="s">
        <v>307</v>
      </c>
      <c r="CM12" s="1365">
        <v>10</v>
      </c>
      <c r="CN12" s="1364">
        <v>39</v>
      </c>
      <c r="CO12" s="1365">
        <v>13328</v>
      </c>
      <c r="CP12" s="1365">
        <v>143</v>
      </c>
      <c r="CQ12" s="1365">
        <v>244</v>
      </c>
      <c r="CR12" s="1366">
        <v>190</v>
      </c>
      <c r="CS12" s="34"/>
      <c r="CT12" s="449">
        <v>223</v>
      </c>
      <c r="CU12" s="1368">
        <v>27</v>
      </c>
      <c r="CV12" s="1368">
        <v>8</v>
      </c>
      <c r="CW12" s="1368">
        <v>40</v>
      </c>
      <c r="CX12" s="1368">
        <v>68</v>
      </c>
      <c r="CY12" s="1369">
        <v>80</v>
      </c>
      <c r="CZ12" s="1370" t="s">
        <v>307</v>
      </c>
      <c r="DA12" s="1371">
        <v>1044318</v>
      </c>
      <c r="DB12" s="1372">
        <v>45910</v>
      </c>
    </row>
    <row r="13" spans="1:106" ht="15.75" customHeight="1">
      <c r="A13" s="283" t="s">
        <v>145</v>
      </c>
      <c r="B13" s="1307" t="s">
        <v>307</v>
      </c>
      <c r="C13" s="1307" t="s">
        <v>307</v>
      </c>
      <c r="D13" s="1307" t="s">
        <v>307</v>
      </c>
      <c r="E13" s="78">
        <v>16</v>
      </c>
      <c r="F13" s="78">
        <v>7</v>
      </c>
      <c r="G13" s="78">
        <v>997</v>
      </c>
      <c r="H13" s="78">
        <v>574</v>
      </c>
      <c r="I13" s="2024">
        <v>142</v>
      </c>
      <c r="J13" s="78">
        <v>40</v>
      </c>
      <c r="K13" s="1358">
        <v>12419</v>
      </c>
      <c r="L13" s="1351">
        <v>860</v>
      </c>
      <c r="M13" s="1358">
        <v>1</v>
      </c>
      <c r="N13" s="1358">
        <v>563</v>
      </c>
      <c r="O13" s="1358">
        <v>30</v>
      </c>
      <c r="P13" s="1351">
        <v>19</v>
      </c>
      <c r="Q13" s="1358">
        <v>6457</v>
      </c>
      <c r="R13" s="1358">
        <v>519</v>
      </c>
      <c r="S13" s="1358">
        <v>2</v>
      </c>
      <c r="T13" s="1358">
        <v>621</v>
      </c>
      <c r="U13" s="1422">
        <v>45</v>
      </c>
      <c r="V13" s="1307" t="s">
        <v>307</v>
      </c>
      <c r="W13" s="1307" t="s">
        <v>307</v>
      </c>
      <c r="X13" s="1307" t="s">
        <v>307</v>
      </c>
      <c r="Y13" s="1307" t="s">
        <v>307</v>
      </c>
      <c r="Z13" s="1307" t="s">
        <v>307</v>
      </c>
      <c r="AA13" s="1307" t="s">
        <v>307</v>
      </c>
      <c r="AB13" s="1346">
        <v>2</v>
      </c>
      <c r="AC13" s="1348">
        <v>878</v>
      </c>
      <c r="AD13" s="1348">
        <v>85</v>
      </c>
      <c r="AE13" s="1346">
        <v>11</v>
      </c>
      <c r="AF13" s="1348">
        <v>6429</v>
      </c>
      <c r="AG13" s="2020">
        <v>591</v>
      </c>
      <c r="AH13" s="514" t="s">
        <v>307</v>
      </c>
      <c r="AI13" s="1373" t="s">
        <v>307</v>
      </c>
      <c r="AJ13" s="1373" t="s">
        <v>307</v>
      </c>
      <c r="AK13" s="514">
        <v>1</v>
      </c>
      <c r="AL13" s="1373">
        <v>930</v>
      </c>
      <c r="AM13" s="1336">
        <v>67</v>
      </c>
      <c r="AN13" s="1307" t="s">
        <v>307</v>
      </c>
      <c r="AO13" s="1358">
        <v>1</v>
      </c>
      <c r="AP13" s="1351">
        <v>5</v>
      </c>
      <c r="AQ13" s="1351">
        <v>5</v>
      </c>
      <c r="AR13" s="1358">
        <v>704311</v>
      </c>
      <c r="AS13" s="1034">
        <v>2.4</v>
      </c>
      <c r="AT13" s="1358">
        <v>728420</v>
      </c>
      <c r="AU13" s="173">
        <v>4844</v>
      </c>
      <c r="AV13" s="514">
        <v>18</v>
      </c>
      <c r="AW13" s="1487">
        <v>1</v>
      </c>
      <c r="AX13" s="1487">
        <v>2</v>
      </c>
      <c r="AY13" s="1508">
        <v>10</v>
      </c>
      <c r="AZ13" s="1487">
        <v>3</v>
      </c>
      <c r="BA13" s="1487" t="s">
        <v>307</v>
      </c>
      <c r="BB13" s="1487">
        <v>1</v>
      </c>
      <c r="BC13" s="1487">
        <v>1</v>
      </c>
      <c r="BD13" s="1487" t="s">
        <v>203</v>
      </c>
      <c r="BE13" s="1487" t="s">
        <v>203</v>
      </c>
      <c r="BF13" s="1487" t="s">
        <v>203</v>
      </c>
      <c r="BG13" s="34"/>
      <c r="BH13" s="74">
        <v>7</v>
      </c>
      <c r="BI13" s="1358">
        <v>24448</v>
      </c>
      <c r="BJ13" s="1358">
        <v>1</v>
      </c>
      <c r="BK13" s="1351">
        <v>29458</v>
      </c>
      <c r="BL13" s="1358">
        <v>8</v>
      </c>
      <c r="BM13" s="1358">
        <v>9</v>
      </c>
      <c r="BN13" s="1358">
        <v>224741</v>
      </c>
      <c r="BO13" s="1358" t="s">
        <v>307</v>
      </c>
      <c r="BP13" s="1358" t="s">
        <v>307</v>
      </c>
      <c r="BQ13" s="1358">
        <v>10</v>
      </c>
      <c r="BR13" s="1422">
        <v>35</v>
      </c>
      <c r="BS13" s="34"/>
      <c r="BT13" s="285">
        <v>1</v>
      </c>
      <c r="BU13" s="2065">
        <v>2007</v>
      </c>
      <c r="BV13" s="2066"/>
      <c r="BW13" s="74" t="s">
        <v>307</v>
      </c>
      <c r="BX13" s="1358" t="s">
        <v>307</v>
      </c>
      <c r="BY13" s="1358" t="s">
        <v>307</v>
      </c>
      <c r="BZ13" s="1358" t="s">
        <v>307</v>
      </c>
      <c r="CA13" s="1358" t="s">
        <v>307</v>
      </c>
      <c r="CB13" s="1358" t="s">
        <v>307</v>
      </c>
      <c r="CC13" s="1487">
        <v>56</v>
      </c>
      <c r="CD13" s="1487">
        <v>2611</v>
      </c>
      <c r="CE13" s="1509">
        <v>2433</v>
      </c>
      <c r="CF13" s="34"/>
      <c r="CG13" s="74">
        <v>419</v>
      </c>
      <c r="CH13" s="1358">
        <v>68</v>
      </c>
      <c r="CI13" s="2067">
        <v>12</v>
      </c>
      <c r="CJ13" s="1358">
        <v>12</v>
      </c>
      <c r="CK13" s="1358">
        <v>4</v>
      </c>
      <c r="CL13" s="1351">
        <v>3</v>
      </c>
      <c r="CM13" s="1351">
        <v>7</v>
      </c>
      <c r="CN13" s="1358">
        <v>54</v>
      </c>
      <c r="CO13" s="1351">
        <v>14773</v>
      </c>
      <c r="CP13" s="1351">
        <v>245</v>
      </c>
      <c r="CQ13" s="1351">
        <v>317</v>
      </c>
      <c r="CR13" s="1422">
        <v>151</v>
      </c>
      <c r="CS13" s="34"/>
      <c r="CT13" s="510">
        <v>77</v>
      </c>
      <c r="CU13" s="1423">
        <v>12</v>
      </c>
      <c r="CV13" s="1423">
        <v>5</v>
      </c>
      <c r="CW13" s="1423">
        <v>6</v>
      </c>
      <c r="CX13" s="1423">
        <v>48</v>
      </c>
      <c r="CY13" s="1424">
        <v>6</v>
      </c>
      <c r="CZ13" s="1453" t="s">
        <v>307</v>
      </c>
      <c r="DA13" s="1373">
        <v>1090382</v>
      </c>
      <c r="DB13" s="1336">
        <v>38266</v>
      </c>
    </row>
    <row r="14" spans="1:106" ht="15.75" customHeight="1">
      <c r="A14" s="218" t="s">
        <v>146</v>
      </c>
      <c r="B14" s="2094" t="s">
        <v>307</v>
      </c>
      <c r="C14" s="2094" t="s">
        <v>307</v>
      </c>
      <c r="D14" s="2094" t="s">
        <v>307</v>
      </c>
      <c r="E14" s="227">
        <v>14</v>
      </c>
      <c r="F14" s="227">
        <v>7</v>
      </c>
      <c r="G14" s="518">
        <v>1285</v>
      </c>
      <c r="H14" s="227">
        <v>872</v>
      </c>
      <c r="I14" s="1906">
        <v>168</v>
      </c>
      <c r="J14" s="227">
        <v>36</v>
      </c>
      <c r="K14" s="1364">
        <v>11275</v>
      </c>
      <c r="L14" s="1365">
        <v>887</v>
      </c>
      <c r="M14" s="1364">
        <v>1</v>
      </c>
      <c r="N14" s="1364">
        <v>584</v>
      </c>
      <c r="O14" s="1364">
        <v>35</v>
      </c>
      <c r="P14" s="1365">
        <v>15</v>
      </c>
      <c r="Q14" s="1364">
        <v>5845</v>
      </c>
      <c r="R14" s="1364">
        <v>499</v>
      </c>
      <c r="S14" s="1364">
        <v>1</v>
      </c>
      <c r="T14" s="1364">
        <v>401</v>
      </c>
      <c r="U14" s="1366">
        <v>29</v>
      </c>
      <c r="V14" s="227" t="s">
        <v>307</v>
      </c>
      <c r="W14" s="1365" t="s">
        <v>307</v>
      </c>
      <c r="X14" s="1365" t="s">
        <v>307</v>
      </c>
      <c r="Y14" s="1364" t="s">
        <v>307</v>
      </c>
      <c r="Z14" s="1365" t="s">
        <v>307</v>
      </c>
      <c r="AA14" s="1365" t="s">
        <v>307</v>
      </c>
      <c r="AB14" s="1364">
        <v>1</v>
      </c>
      <c r="AC14" s="1365">
        <v>832</v>
      </c>
      <c r="AD14" s="1365">
        <v>69</v>
      </c>
      <c r="AE14" s="1364">
        <v>12</v>
      </c>
      <c r="AF14" s="1364">
        <v>8819</v>
      </c>
      <c r="AG14" s="1906">
        <v>736</v>
      </c>
      <c r="AH14" s="227" t="s">
        <v>307</v>
      </c>
      <c r="AI14" s="1364" t="s">
        <v>307</v>
      </c>
      <c r="AJ14" s="1364" t="s">
        <v>307</v>
      </c>
      <c r="AK14" s="1364">
        <v>1</v>
      </c>
      <c r="AL14" s="1364">
        <v>216</v>
      </c>
      <c r="AM14" s="1366">
        <v>47</v>
      </c>
      <c r="AN14" s="227" t="s">
        <v>307</v>
      </c>
      <c r="AO14" s="1364" t="s">
        <v>307</v>
      </c>
      <c r="AP14" s="1365">
        <v>4</v>
      </c>
      <c r="AQ14" s="1365">
        <v>5</v>
      </c>
      <c r="AR14" s="1364">
        <v>401598</v>
      </c>
      <c r="AS14" s="1367">
        <v>1.7</v>
      </c>
      <c r="AT14" s="1364">
        <v>775454</v>
      </c>
      <c r="AU14" s="228" t="s">
        <v>307</v>
      </c>
      <c r="AV14" s="227">
        <v>8</v>
      </c>
      <c r="AW14" s="1364">
        <v>1</v>
      </c>
      <c r="AX14" s="1364" t="s">
        <v>203</v>
      </c>
      <c r="AY14" s="1365">
        <v>5</v>
      </c>
      <c r="AZ14" s="1364">
        <v>1</v>
      </c>
      <c r="BA14" s="1364" t="s">
        <v>203</v>
      </c>
      <c r="BB14" s="1364" t="s">
        <v>203</v>
      </c>
      <c r="BC14" s="1364">
        <v>1</v>
      </c>
      <c r="BD14" s="1364" t="s">
        <v>203</v>
      </c>
      <c r="BE14" s="1364" t="s">
        <v>203</v>
      </c>
      <c r="BF14" s="1366">
        <v>8</v>
      </c>
      <c r="BG14" s="34"/>
      <c r="BH14" s="220">
        <v>7</v>
      </c>
      <c r="BI14" s="1364">
        <v>8656</v>
      </c>
      <c r="BJ14" s="1364">
        <v>1</v>
      </c>
      <c r="BK14" s="1365">
        <v>73175</v>
      </c>
      <c r="BL14" s="1364">
        <v>2</v>
      </c>
      <c r="BM14" s="1364">
        <v>2</v>
      </c>
      <c r="BN14" s="1364">
        <v>34210</v>
      </c>
      <c r="BO14" s="1364">
        <v>4</v>
      </c>
      <c r="BP14" s="1364">
        <v>3000</v>
      </c>
      <c r="BQ14" s="1364">
        <v>4</v>
      </c>
      <c r="BR14" s="1366">
        <v>22</v>
      </c>
      <c r="BS14" s="34"/>
      <c r="BT14" s="229">
        <v>1</v>
      </c>
      <c r="BU14" s="2063">
        <v>1202</v>
      </c>
      <c r="BV14" s="2060"/>
      <c r="BW14" s="220" t="s">
        <v>203</v>
      </c>
      <c r="BX14" s="1364" t="s">
        <v>203</v>
      </c>
      <c r="BY14" s="1364" t="s">
        <v>203</v>
      </c>
      <c r="BZ14" s="227">
        <v>82</v>
      </c>
      <c r="CA14" s="1364">
        <v>4138</v>
      </c>
      <c r="CB14" s="1364">
        <v>4070</v>
      </c>
      <c r="CC14" s="227" t="s">
        <v>203</v>
      </c>
      <c r="CD14" s="1364" t="s">
        <v>203</v>
      </c>
      <c r="CE14" s="1366" t="s">
        <v>203</v>
      </c>
      <c r="CF14" s="34"/>
      <c r="CG14" s="220">
        <v>274</v>
      </c>
      <c r="CH14" s="1364">
        <v>32</v>
      </c>
      <c r="CI14" s="1364">
        <v>10</v>
      </c>
      <c r="CJ14" s="1364">
        <v>10</v>
      </c>
      <c r="CK14" s="1364">
        <v>2</v>
      </c>
      <c r="CL14" s="1609" t="s">
        <v>307</v>
      </c>
      <c r="CM14" s="1365">
        <v>5</v>
      </c>
      <c r="CN14" s="1364">
        <v>57</v>
      </c>
      <c r="CO14" s="1365">
        <v>12747</v>
      </c>
      <c r="CP14" s="1365">
        <v>131</v>
      </c>
      <c r="CQ14" s="1365">
        <v>354</v>
      </c>
      <c r="CR14" s="1366">
        <v>159</v>
      </c>
      <c r="CS14" s="34"/>
      <c r="CT14" s="449">
        <v>71</v>
      </c>
      <c r="CU14" s="1368">
        <v>18</v>
      </c>
      <c r="CV14" s="1368">
        <v>5</v>
      </c>
      <c r="CW14" s="1368">
        <v>29</v>
      </c>
      <c r="CX14" s="1368">
        <v>6</v>
      </c>
      <c r="CY14" s="1369">
        <v>13</v>
      </c>
      <c r="CZ14" s="1370" t="s">
        <v>203</v>
      </c>
      <c r="DA14" s="1371">
        <v>874773</v>
      </c>
      <c r="DB14" s="1372">
        <v>3144</v>
      </c>
    </row>
    <row r="15" spans="1:106" ht="15.75" customHeight="1">
      <c r="A15" s="283" t="s">
        <v>147</v>
      </c>
      <c r="B15" s="1578">
        <v>10</v>
      </c>
      <c r="C15" s="1578">
        <v>189</v>
      </c>
      <c r="D15" s="1578">
        <v>36</v>
      </c>
      <c r="E15" s="1578">
        <v>16</v>
      </c>
      <c r="F15" s="1578">
        <v>16</v>
      </c>
      <c r="G15" s="1578">
        <v>2032</v>
      </c>
      <c r="H15" s="1578">
        <v>867</v>
      </c>
      <c r="I15" s="2022">
        <v>232</v>
      </c>
      <c r="J15" s="1578">
        <v>43</v>
      </c>
      <c r="K15" s="1564">
        <v>11853</v>
      </c>
      <c r="L15" s="1564">
        <v>1136</v>
      </c>
      <c r="M15" s="1564">
        <v>2</v>
      </c>
      <c r="N15" s="1564">
        <v>759</v>
      </c>
      <c r="O15" s="1564">
        <v>64</v>
      </c>
      <c r="P15" s="1564">
        <v>20</v>
      </c>
      <c r="Q15" s="1564">
        <v>6103</v>
      </c>
      <c r="R15" s="1564">
        <v>619</v>
      </c>
      <c r="S15" s="1564">
        <v>3</v>
      </c>
      <c r="T15" s="1564">
        <v>500</v>
      </c>
      <c r="U15" s="1564">
        <v>72</v>
      </c>
      <c r="V15" s="1307" t="s">
        <v>307</v>
      </c>
      <c r="W15" s="1307" t="s">
        <v>307</v>
      </c>
      <c r="X15" s="1307" t="s">
        <v>307</v>
      </c>
      <c r="Y15" s="1307" t="s">
        <v>307</v>
      </c>
      <c r="Z15" s="1307" t="s">
        <v>307</v>
      </c>
      <c r="AA15" s="1307" t="s">
        <v>307</v>
      </c>
      <c r="AB15" s="1307" t="s">
        <v>307</v>
      </c>
      <c r="AC15" s="1307" t="s">
        <v>307</v>
      </c>
      <c r="AD15" s="1307" t="s">
        <v>307</v>
      </c>
      <c r="AE15" s="1353">
        <v>13</v>
      </c>
      <c r="AF15" s="1353">
        <v>8085</v>
      </c>
      <c r="AG15" s="2128">
        <v>882</v>
      </c>
      <c r="AH15" s="254" t="s">
        <v>307</v>
      </c>
      <c r="AI15" s="1307" t="s">
        <v>307</v>
      </c>
      <c r="AJ15" s="1307" t="s">
        <v>307</v>
      </c>
      <c r="AK15" s="1353">
        <v>2</v>
      </c>
      <c r="AL15" s="1353">
        <v>84</v>
      </c>
      <c r="AM15" s="1353">
        <v>39</v>
      </c>
      <c r="AN15" s="1307" t="s">
        <v>307</v>
      </c>
      <c r="AO15" s="1307" t="s">
        <v>307</v>
      </c>
      <c r="AP15" s="2129">
        <v>1</v>
      </c>
      <c r="AQ15" s="2129">
        <v>3</v>
      </c>
      <c r="AR15" s="2129">
        <v>912473</v>
      </c>
      <c r="AS15" s="1034">
        <v>3.3487091032533902</v>
      </c>
      <c r="AT15" s="2129">
        <v>994589</v>
      </c>
      <c r="AU15" s="2129">
        <v>12374</v>
      </c>
      <c r="AV15" s="254">
        <f>SUM(AW15:BE15)</f>
        <v>8</v>
      </c>
      <c r="AW15" s="1353">
        <v>1</v>
      </c>
      <c r="AX15" s="511" t="s">
        <v>307</v>
      </c>
      <c r="AY15" s="2129">
        <v>5</v>
      </c>
      <c r="AZ15" s="1353">
        <v>1</v>
      </c>
      <c r="BA15" s="1353">
        <v>1</v>
      </c>
      <c r="BB15" s="511" t="s">
        <v>307</v>
      </c>
      <c r="BC15" s="511" t="s">
        <v>307</v>
      </c>
      <c r="BD15" s="511" t="s">
        <v>307</v>
      </c>
      <c r="BE15" s="511" t="s">
        <v>307</v>
      </c>
      <c r="BF15" s="1543">
        <v>23</v>
      </c>
      <c r="BG15" s="444"/>
      <c r="BH15" s="247">
        <v>6</v>
      </c>
      <c r="BI15" s="1353">
        <v>25215</v>
      </c>
      <c r="BJ15" s="1353">
        <v>1</v>
      </c>
      <c r="BK15" s="1353">
        <v>37774</v>
      </c>
      <c r="BL15" s="1353">
        <v>3</v>
      </c>
      <c r="BM15" s="1353">
        <v>3</v>
      </c>
      <c r="BN15" s="1353">
        <v>62360</v>
      </c>
      <c r="BO15" s="1353">
        <v>2</v>
      </c>
      <c r="BP15" s="1353">
        <v>4418</v>
      </c>
      <c r="BQ15" s="1353">
        <v>3</v>
      </c>
      <c r="BR15" s="1543">
        <v>26</v>
      </c>
      <c r="BS15" s="444"/>
      <c r="BT15" s="2130">
        <v>1</v>
      </c>
      <c r="BU15" s="2131">
        <v>120</v>
      </c>
      <c r="BV15" s="2068"/>
      <c r="BW15" s="419" t="s">
        <v>307</v>
      </c>
      <c r="BX15" s="1312" t="s">
        <v>307</v>
      </c>
      <c r="BY15" s="1312" t="s">
        <v>307</v>
      </c>
      <c r="BZ15" s="1312" t="s">
        <v>307</v>
      </c>
      <c r="CA15" s="1312" t="s">
        <v>307</v>
      </c>
      <c r="CB15" s="1312" t="s">
        <v>307</v>
      </c>
      <c r="CC15" s="1353">
        <v>96</v>
      </c>
      <c r="CD15" s="1353">
        <v>3572</v>
      </c>
      <c r="CE15" s="1543">
        <v>3863</v>
      </c>
      <c r="CF15" s="444"/>
      <c r="CG15" s="247">
        <v>280</v>
      </c>
      <c r="CH15" s="1353">
        <v>51</v>
      </c>
      <c r="CI15" s="1353">
        <v>13</v>
      </c>
      <c r="CJ15" s="1353">
        <v>13</v>
      </c>
      <c r="CK15" s="1353">
        <v>3</v>
      </c>
      <c r="CL15" s="1353">
        <v>2</v>
      </c>
      <c r="CM15" s="1353">
        <v>3</v>
      </c>
      <c r="CN15" s="1353">
        <v>95</v>
      </c>
      <c r="CO15" s="1353">
        <v>14701</v>
      </c>
      <c r="CP15" s="1353">
        <v>160</v>
      </c>
      <c r="CQ15" s="1353">
        <v>156</v>
      </c>
      <c r="CR15" s="1543">
        <v>158</v>
      </c>
      <c r="CS15" s="444"/>
      <c r="CT15" s="247">
        <v>85</v>
      </c>
      <c r="CU15" s="2129">
        <v>39</v>
      </c>
      <c r="CV15" s="2129">
        <v>2</v>
      </c>
      <c r="CW15" s="2129">
        <v>1</v>
      </c>
      <c r="CX15" s="2129">
        <v>14</v>
      </c>
      <c r="CY15" s="2129">
        <v>10</v>
      </c>
      <c r="CZ15" s="2129">
        <v>19</v>
      </c>
      <c r="DA15" s="1353">
        <v>984223</v>
      </c>
      <c r="DB15" s="1543">
        <v>318</v>
      </c>
    </row>
    <row r="16" spans="1:106" ht="15.75" customHeight="1">
      <c r="A16" s="218" t="s">
        <v>148</v>
      </c>
      <c r="B16" s="227" t="s">
        <v>203</v>
      </c>
      <c r="C16" s="227" t="s">
        <v>203</v>
      </c>
      <c r="D16" s="227" t="s">
        <v>203</v>
      </c>
      <c r="E16" s="227">
        <v>27</v>
      </c>
      <c r="F16" s="227">
        <v>27</v>
      </c>
      <c r="G16" s="227">
        <v>3177</v>
      </c>
      <c r="H16" s="227">
        <v>1495</v>
      </c>
      <c r="I16" s="1900">
        <v>457</v>
      </c>
      <c r="J16" s="227">
        <v>51</v>
      </c>
      <c r="K16" s="1364">
        <v>15706</v>
      </c>
      <c r="L16" s="1365">
        <v>1016</v>
      </c>
      <c r="M16" s="1364">
        <v>1</v>
      </c>
      <c r="N16" s="1364">
        <v>233</v>
      </c>
      <c r="O16" s="1364">
        <v>16</v>
      </c>
      <c r="P16" s="1365">
        <v>25</v>
      </c>
      <c r="Q16" s="1364">
        <v>8033</v>
      </c>
      <c r="R16" s="1364">
        <v>625</v>
      </c>
      <c r="S16" s="1364">
        <v>1</v>
      </c>
      <c r="T16" s="1364">
        <v>147</v>
      </c>
      <c r="U16" s="1366">
        <v>12</v>
      </c>
      <c r="V16" s="227">
        <v>2</v>
      </c>
      <c r="W16" s="1365">
        <v>408</v>
      </c>
      <c r="X16" s="1365">
        <v>48</v>
      </c>
      <c r="Y16" s="1364" t="s">
        <v>307</v>
      </c>
      <c r="Z16" s="1365" t="s">
        <v>307</v>
      </c>
      <c r="AA16" s="1365" t="s">
        <v>307</v>
      </c>
      <c r="AB16" s="1364" t="s">
        <v>307</v>
      </c>
      <c r="AC16" s="1365" t="s">
        <v>307</v>
      </c>
      <c r="AD16" s="1365" t="s">
        <v>307</v>
      </c>
      <c r="AE16" s="1364">
        <v>12</v>
      </c>
      <c r="AF16" s="1365">
        <v>9519</v>
      </c>
      <c r="AG16" s="1900">
        <v>625</v>
      </c>
      <c r="AH16" s="227" t="s">
        <v>203</v>
      </c>
      <c r="AI16" s="1364" t="s">
        <v>203</v>
      </c>
      <c r="AJ16" s="1364" t="s">
        <v>203</v>
      </c>
      <c r="AK16" s="227">
        <v>1</v>
      </c>
      <c r="AL16" s="1364">
        <v>313</v>
      </c>
      <c r="AM16" s="1366">
        <v>32</v>
      </c>
      <c r="AN16" s="227" t="s">
        <v>203</v>
      </c>
      <c r="AO16" s="1364" t="s">
        <v>203</v>
      </c>
      <c r="AP16" s="1365">
        <v>4</v>
      </c>
      <c r="AQ16" s="1365">
        <v>4</v>
      </c>
      <c r="AR16" s="1364">
        <v>866948</v>
      </c>
      <c r="AS16" s="1367">
        <v>2.7650000000000001</v>
      </c>
      <c r="AT16" s="1364">
        <v>1056928</v>
      </c>
      <c r="AU16" s="228">
        <v>6073</v>
      </c>
      <c r="AV16" s="227">
        <v>6</v>
      </c>
      <c r="AW16" s="1364">
        <v>1</v>
      </c>
      <c r="AX16" s="1364">
        <v>1</v>
      </c>
      <c r="AY16" s="1365">
        <v>3</v>
      </c>
      <c r="AZ16" s="1364">
        <v>1</v>
      </c>
      <c r="BA16" s="1364" t="s">
        <v>203</v>
      </c>
      <c r="BB16" s="1364" t="s">
        <v>203</v>
      </c>
      <c r="BC16" s="1364" t="s">
        <v>203</v>
      </c>
      <c r="BD16" s="1364" t="s">
        <v>203</v>
      </c>
      <c r="BE16" s="1364" t="s">
        <v>203</v>
      </c>
      <c r="BF16" s="1366">
        <v>92</v>
      </c>
      <c r="BG16" s="34"/>
      <c r="BH16" s="220">
        <v>6</v>
      </c>
      <c r="BI16" s="1364">
        <v>27002</v>
      </c>
      <c r="BJ16" s="1364">
        <v>2</v>
      </c>
      <c r="BK16" s="1365">
        <v>36000</v>
      </c>
      <c r="BL16" s="1364">
        <v>3</v>
      </c>
      <c r="BM16" s="1364">
        <v>3</v>
      </c>
      <c r="BN16" s="1364">
        <v>54027</v>
      </c>
      <c r="BO16" s="1364">
        <v>3</v>
      </c>
      <c r="BP16" s="1364">
        <v>8947</v>
      </c>
      <c r="BQ16" s="1364">
        <v>2</v>
      </c>
      <c r="BR16" s="1366">
        <v>20</v>
      </c>
      <c r="BS16" s="34"/>
      <c r="BT16" s="229">
        <v>1</v>
      </c>
      <c r="BU16" s="2063">
        <v>2004</v>
      </c>
      <c r="BV16" s="2060"/>
      <c r="BW16" s="220" t="s">
        <v>203</v>
      </c>
      <c r="BX16" s="1364" t="s">
        <v>203</v>
      </c>
      <c r="BY16" s="1364" t="s">
        <v>203</v>
      </c>
      <c r="BZ16" s="227">
        <v>89</v>
      </c>
      <c r="CA16" s="1364">
        <v>3710</v>
      </c>
      <c r="CB16" s="1364">
        <v>3723</v>
      </c>
      <c r="CC16" s="227">
        <v>39</v>
      </c>
      <c r="CD16" s="1364">
        <v>1143</v>
      </c>
      <c r="CE16" s="1366">
        <v>1070</v>
      </c>
      <c r="CF16" s="34"/>
      <c r="CG16" s="220">
        <v>302</v>
      </c>
      <c r="CH16" s="1364">
        <v>45</v>
      </c>
      <c r="CI16" s="1364">
        <v>12</v>
      </c>
      <c r="CJ16" s="1364">
        <v>12</v>
      </c>
      <c r="CK16" s="1364">
        <v>1</v>
      </c>
      <c r="CL16" s="1365">
        <v>9</v>
      </c>
      <c r="CM16" s="1365">
        <v>1</v>
      </c>
      <c r="CN16" s="1364">
        <v>104</v>
      </c>
      <c r="CO16" s="1365">
        <v>16157</v>
      </c>
      <c r="CP16" s="1365">
        <v>103</v>
      </c>
      <c r="CQ16" s="1365">
        <v>297</v>
      </c>
      <c r="CR16" s="1366">
        <v>254</v>
      </c>
      <c r="CS16" s="34"/>
      <c r="CT16" s="449">
        <v>175</v>
      </c>
      <c r="CU16" s="1368">
        <v>21</v>
      </c>
      <c r="CV16" s="1368">
        <v>2</v>
      </c>
      <c r="CW16" s="1368">
        <v>52</v>
      </c>
      <c r="CX16" s="1368">
        <v>16</v>
      </c>
      <c r="CY16" s="1369">
        <v>84</v>
      </c>
      <c r="CZ16" s="1370" t="s">
        <v>203</v>
      </c>
      <c r="DA16" s="1371">
        <v>1174966</v>
      </c>
      <c r="DB16" s="1372">
        <v>33341</v>
      </c>
    </row>
    <row r="17" spans="1:106" ht="15.75" customHeight="1">
      <c r="A17" s="283" t="s">
        <v>149</v>
      </c>
      <c r="B17" s="111">
        <v>10</v>
      </c>
      <c r="C17" s="111">
        <v>262</v>
      </c>
      <c r="D17" s="111">
        <v>73</v>
      </c>
      <c r="E17" s="111">
        <v>20</v>
      </c>
      <c r="F17" s="111">
        <v>12</v>
      </c>
      <c r="G17" s="111">
        <v>1322</v>
      </c>
      <c r="H17" s="111">
        <v>691</v>
      </c>
      <c r="I17" s="2020">
        <v>179</v>
      </c>
      <c r="J17" s="111">
        <v>59</v>
      </c>
      <c r="K17" s="103">
        <v>15245</v>
      </c>
      <c r="L17" s="1193">
        <v>1269</v>
      </c>
      <c r="M17" s="103">
        <v>1</v>
      </c>
      <c r="N17" s="103">
        <v>42</v>
      </c>
      <c r="O17" s="103">
        <v>14</v>
      </c>
      <c r="P17" s="1193">
        <v>34</v>
      </c>
      <c r="Q17" s="103">
        <v>7520</v>
      </c>
      <c r="R17" s="103">
        <v>780</v>
      </c>
      <c r="S17" s="103">
        <v>3</v>
      </c>
      <c r="T17" s="103">
        <v>151</v>
      </c>
      <c r="U17" s="1194">
        <v>57</v>
      </c>
      <c r="V17" s="1197" t="s">
        <v>307</v>
      </c>
      <c r="W17" s="1197" t="s">
        <v>307</v>
      </c>
      <c r="X17" s="1197" t="s">
        <v>307</v>
      </c>
      <c r="Y17" s="1197" t="s">
        <v>307</v>
      </c>
      <c r="Z17" s="1197" t="s">
        <v>307</v>
      </c>
      <c r="AA17" s="1197" t="s">
        <v>307</v>
      </c>
      <c r="AB17" s="103" t="s">
        <v>307</v>
      </c>
      <c r="AC17" s="1193" t="s">
        <v>307</v>
      </c>
      <c r="AD17" s="1193" t="s">
        <v>307</v>
      </c>
      <c r="AE17" s="103">
        <v>17</v>
      </c>
      <c r="AF17" s="1193">
        <v>6856</v>
      </c>
      <c r="AG17" s="2020">
        <v>1000</v>
      </c>
      <c r="AH17" s="111" t="s">
        <v>307</v>
      </c>
      <c r="AI17" s="103" t="s">
        <v>307</v>
      </c>
      <c r="AJ17" s="103" t="s">
        <v>307</v>
      </c>
      <c r="AK17" s="111">
        <v>1</v>
      </c>
      <c r="AL17" s="103">
        <v>156</v>
      </c>
      <c r="AM17" s="1195">
        <v>41</v>
      </c>
      <c r="AN17" s="78" t="s">
        <v>307</v>
      </c>
      <c r="AO17" s="75" t="s">
        <v>307</v>
      </c>
      <c r="AP17" s="1196">
        <v>4</v>
      </c>
      <c r="AQ17" s="1196">
        <v>6</v>
      </c>
      <c r="AR17" s="75">
        <v>853911</v>
      </c>
      <c r="AS17" s="1034">
        <v>2.6789999999999998</v>
      </c>
      <c r="AT17" s="75">
        <v>1171752</v>
      </c>
      <c r="AU17" s="173">
        <v>2898</v>
      </c>
      <c r="AV17" s="78">
        <v>2</v>
      </c>
      <c r="AW17" s="75" t="s">
        <v>307</v>
      </c>
      <c r="AX17" s="75" t="s">
        <v>307</v>
      </c>
      <c r="AY17" s="1196" t="s">
        <v>307</v>
      </c>
      <c r="AZ17" s="75">
        <v>1</v>
      </c>
      <c r="BA17" s="75" t="s">
        <v>307</v>
      </c>
      <c r="BB17" s="75" t="s">
        <v>307</v>
      </c>
      <c r="BC17" s="75" t="s">
        <v>307</v>
      </c>
      <c r="BD17" s="75" t="s">
        <v>307</v>
      </c>
      <c r="BE17" s="75">
        <v>1</v>
      </c>
      <c r="BF17" s="1195">
        <v>37</v>
      </c>
      <c r="BG17" s="34"/>
      <c r="BH17" s="74">
        <v>7</v>
      </c>
      <c r="BI17" s="75">
        <v>21610</v>
      </c>
      <c r="BJ17" s="75">
        <v>2</v>
      </c>
      <c r="BK17" s="1196">
        <v>40701</v>
      </c>
      <c r="BL17" s="75">
        <v>3</v>
      </c>
      <c r="BM17" s="75">
        <v>3</v>
      </c>
      <c r="BN17" s="75">
        <v>124825</v>
      </c>
      <c r="BO17" s="75">
        <v>2</v>
      </c>
      <c r="BP17" s="75">
        <v>2400</v>
      </c>
      <c r="BQ17" s="75">
        <v>3</v>
      </c>
      <c r="BR17" s="1195">
        <v>24</v>
      </c>
      <c r="BS17" s="34"/>
      <c r="BT17" s="79">
        <v>4</v>
      </c>
      <c r="BU17" s="2064">
        <v>4075</v>
      </c>
      <c r="BV17" s="2060"/>
      <c r="BW17" s="74" t="s">
        <v>307</v>
      </c>
      <c r="BX17" s="75" t="s">
        <v>307</v>
      </c>
      <c r="BY17" s="75" t="s">
        <v>307</v>
      </c>
      <c r="BZ17" s="78">
        <v>86</v>
      </c>
      <c r="CA17" s="75">
        <v>3721</v>
      </c>
      <c r="CB17" s="75">
        <v>3556</v>
      </c>
      <c r="CC17" s="78">
        <v>1</v>
      </c>
      <c r="CD17" s="75">
        <v>40</v>
      </c>
      <c r="CE17" s="1195">
        <v>40</v>
      </c>
      <c r="CF17" s="34"/>
      <c r="CG17" s="74">
        <v>372</v>
      </c>
      <c r="CH17" s="75">
        <v>81</v>
      </c>
      <c r="CI17" s="75">
        <v>16</v>
      </c>
      <c r="CJ17" s="75">
        <v>16</v>
      </c>
      <c r="CK17" s="75">
        <v>5</v>
      </c>
      <c r="CL17" s="1196">
        <v>1</v>
      </c>
      <c r="CM17" s="1196">
        <v>7</v>
      </c>
      <c r="CN17" s="75">
        <v>67</v>
      </c>
      <c r="CO17" s="1196">
        <v>16094</v>
      </c>
      <c r="CP17" s="1196">
        <v>242</v>
      </c>
      <c r="CQ17" s="1196">
        <v>291</v>
      </c>
      <c r="CR17" s="1195">
        <v>207</v>
      </c>
      <c r="CS17" s="34"/>
      <c r="CT17" s="510">
        <v>276</v>
      </c>
      <c r="CU17" s="1197">
        <v>40</v>
      </c>
      <c r="CV17" s="1197">
        <v>8</v>
      </c>
      <c r="CW17" s="1197">
        <v>159</v>
      </c>
      <c r="CX17" s="1197">
        <v>54</v>
      </c>
      <c r="CY17" s="1198">
        <v>15</v>
      </c>
      <c r="CZ17" s="1312" t="s">
        <v>307</v>
      </c>
      <c r="DA17" s="511">
        <v>1453308.13</v>
      </c>
      <c r="DB17" s="1140">
        <v>45904.61</v>
      </c>
    </row>
    <row r="18" spans="1:106" ht="15.75" customHeight="1">
      <c r="A18" s="1637" t="s">
        <v>713</v>
      </c>
      <c r="B18" s="1638">
        <v>8</v>
      </c>
      <c r="C18" s="1638">
        <v>244</v>
      </c>
      <c r="D18" s="1638">
        <v>29</v>
      </c>
      <c r="E18" s="1638">
        <v>14</v>
      </c>
      <c r="F18" s="1638">
        <v>14</v>
      </c>
      <c r="G18" s="1638">
        <v>1751</v>
      </c>
      <c r="H18" s="1638">
        <v>1337</v>
      </c>
      <c r="I18" s="2023">
        <v>201</v>
      </c>
      <c r="J18" s="1638">
        <v>32</v>
      </c>
      <c r="K18" s="1609">
        <v>12701</v>
      </c>
      <c r="L18" s="1640">
        <v>865</v>
      </c>
      <c r="M18" s="1609">
        <v>2</v>
      </c>
      <c r="N18" s="1609">
        <v>489</v>
      </c>
      <c r="O18" s="1609">
        <v>77</v>
      </c>
      <c r="P18" s="1640">
        <v>15</v>
      </c>
      <c r="Q18" s="1609">
        <v>6147</v>
      </c>
      <c r="R18" s="1609">
        <v>501</v>
      </c>
      <c r="S18" s="1609">
        <v>3</v>
      </c>
      <c r="T18" s="1609">
        <v>791</v>
      </c>
      <c r="U18" s="1641">
        <v>78</v>
      </c>
      <c r="V18" s="1638">
        <v>1</v>
      </c>
      <c r="W18" s="1640">
        <v>137</v>
      </c>
      <c r="X18" s="1640">
        <v>26</v>
      </c>
      <c r="Y18" s="1609" t="s">
        <v>307</v>
      </c>
      <c r="Z18" s="1640" t="s">
        <v>307</v>
      </c>
      <c r="AA18" s="1640" t="s">
        <v>307</v>
      </c>
      <c r="AB18" s="1609" t="s">
        <v>307</v>
      </c>
      <c r="AC18" s="1640" t="s">
        <v>307</v>
      </c>
      <c r="AD18" s="1640" t="s">
        <v>307</v>
      </c>
      <c r="AE18" s="1609">
        <v>14</v>
      </c>
      <c r="AF18" s="1640">
        <v>11983</v>
      </c>
      <c r="AG18" s="2023">
        <v>953</v>
      </c>
      <c r="AH18" s="1638" t="s">
        <v>307</v>
      </c>
      <c r="AI18" s="1609" t="s">
        <v>307</v>
      </c>
      <c r="AJ18" s="1609" t="s">
        <v>307</v>
      </c>
      <c r="AK18" s="1638">
        <v>4</v>
      </c>
      <c r="AL18" s="1609">
        <v>623</v>
      </c>
      <c r="AM18" s="1641">
        <v>62</v>
      </c>
      <c r="AN18" s="1638" t="s">
        <v>307</v>
      </c>
      <c r="AO18" s="1609" t="s">
        <v>307</v>
      </c>
      <c r="AP18" s="1640">
        <v>6</v>
      </c>
      <c r="AQ18" s="1640">
        <v>6</v>
      </c>
      <c r="AR18" s="1609">
        <v>1006835</v>
      </c>
      <c r="AS18" s="1642">
        <v>3.7509999999999999</v>
      </c>
      <c r="AT18" s="1609">
        <v>1213283</v>
      </c>
      <c r="AU18" s="1639">
        <v>8466</v>
      </c>
      <c r="AV18" s="1638">
        <v>19</v>
      </c>
      <c r="AW18" s="1609">
        <v>1</v>
      </c>
      <c r="AX18" s="1609">
        <v>1</v>
      </c>
      <c r="AY18" s="1640">
        <v>13</v>
      </c>
      <c r="AZ18" s="1609">
        <v>3</v>
      </c>
      <c r="BA18" s="1609" t="s">
        <v>307</v>
      </c>
      <c r="BB18" s="1609" t="s">
        <v>307</v>
      </c>
      <c r="BC18" s="1609">
        <v>1</v>
      </c>
      <c r="BD18" s="1609" t="s">
        <v>307</v>
      </c>
      <c r="BE18" s="1609" t="s">
        <v>307</v>
      </c>
      <c r="BF18" s="1641" t="s">
        <v>307</v>
      </c>
      <c r="BG18" s="438"/>
      <c r="BH18" s="695">
        <v>6</v>
      </c>
      <c r="BI18" s="1609">
        <v>36735</v>
      </c>
      <c r="BJ18" s="1609">
        <v>2</v>
      </c>
      <c r="BK18" s="1640">
        <v>78810</v>
      </c>
      <c r="BL18" s="1609">
        <v>6</v>
      </c>
      <c r="BM18" s="1609">
        <v>15</v>
      </c>
      <c r="BN18" s="1609">
        <v>229675</v>
      </c>
      <c r="BO18" s="1609">
        <v>4</v>
      </c>
      <c r="BP18" s="1609">
        <v>1584</v>
      </c>
      <c r="BQ18" s="1609">
        <v>7</v>
      </c>
      <c r="BR18" s="1641">
        <v>33</v>
      </c>
      <c r="BS18" s="438"/>
      <c r="BT18" s="1643">
        <v>1</v>
      </c>
      <c r="BU18" s="1644" t="s">
        <v>307</v>
      </c>
      <c r="BV18" s="2062"/>
      <c r="BW18" s="695" t="s">
        <v>307</v>
      </c>
      <c r="BX18" s="1609" t="s">
        <v>307</v>
      </c>
      <c r="BY18" s="1609" t="s">
        <v>307</v>
      </c>
      <c r="BZ18" s="1638">
        <v>82</v>
      </c>
      <c r="CA18" s="1609">
        <v>3260</v>
      </c>
      <c r="CB18" s="1609">
        <v>4343</v>
      </c>
      <c r="CC18" s="1638">
        <v>23</v>
      </c>
      <c r="CD18" s="1609">
        <v>1206</v>
      </c>
      <c r="CE18" s="1641">
        <v>1256</v>
      </c>
      <c r="CF18" s="438"/>
      <c r="CG18" s="695">
        <v>345</v>
      </c>
      <c r="CH18" s="1609">
        <v>57</v>
      </c>
      <c r="CI18" s="1609">
        <v>12</v>
      </c>
      <c r="CJ18" s="1609">
        <v>12</v>
      </c>
      <c r="CK18" s="1609">
        <v>2</v>
      </c>
      <c r="CL18" s="1640" t="s">
        <v>307</v>
      </c>
      <c r="CM18" s="1640">
        <v>9</v>
      </c>
      <c r="CN18" s="1609">
        <v>99</v>
      </c>
      <c r="CO18" s="1640">
        <v>18228</v>
      </c>
      <c r="CP18" s="1640">
        <v>221</v>
      </c>
      <c r="CQ18" s="1640">
        <v>110</v>
      </c>
      <c r="CR18" s="1641">
        <v>129</v>
      </c>
      <c r="CS18" s="438"/>
      <c r="CT18" s="697">
        <v>548</v>
      </c>
      <c r="CU18" s="1629">
        <v>28</v>
      </c>
      <c r="CV18" s="1629" t="s">
        <v>307</v>
      </c>
      <c r="CW18" s="1629">
        <v>489</v>
      </c>
      <c r="CX18" s="1629">
        <v>8</v>
      </c>
      <c r="CY18" s="1645">
        <v>23</v>
      </c>
      <c r="CZ18" s="1646" t="s">
        <v>307</v>
      </c>
      <c r="DA18" s="1607">
        <v>998071</v>
      </c>
      <c r="DB18" s="1599">
        <v>4378</v>
      </c>
    </row>
    <row r="19" spans="1:106" ht="15.75" customHeight="1">
      <c r="A19" s="283" t="s">
        <v>151</v>
      </c>
      <c r="B19" s="1307" t="s">
        <v>307</v>
      </c>
      <c r="C19" s="1307" t="s">
        <v>307</v>
      </c>
      <c r="D19" s="1307" t="s">
        <v>307</v>
      </c>
      <c r="E19" s="111">
        <v>24</v>
      </c>
      <c r="F19" s="111">
        <v>8</v>
      </c>
      <c r="G19" s="111">
        <v>3405</v>
      </c>
      <c r="H19" s="111">
        <v>623</v>
      </c>
      <c r="I19" s="2020">
        <v>434</v>
      </c>
      <c r="J19" s="111">
        <v>69</v>
      </c>
      <c r="K19" s="103">
        <v>26089</v>
      </c>
      <c r="L19" s="1193">
        <v>1583</v>
      </c>
      <c r="M19" s="103">
        <v>2</v>
      </c>
      <c r="N19" s="103">
        <v>1033</v>
      </c>
      <c r="O19" s="103">
        <v>53</v>
      </c>
      <c r="P19" s="1193">
        <v>26</v>
      </c>
      <c r="Q19" s="103">
        <v>13239</v>
      </c>
      <c r="R19" s="103">
        <v>908</v>
      </c>
      <c r="S19" s="103">
        <v>5</v>
      </c>
      <c r="T19" s="103">
        <v>1126</v>
      </c>
      <c r="U19" s="1194">
        <v>72</v>
      </c>
      <c r="V19" s="111" t="s">
        <v>307</v>
      </c>
      <c r="W19" s="1193" t="s">
        <v>307</v>
      </c>
      <c r="X19" s="1193" t="s">
        <v>307</v>
      </c>
      <c r="Y19" s="103" t="s">
        <v>307</v>
      </c>
      <c r="Z19" s="1193" t="s">
        <v>307</v>
      </c>
      <c r="AA19" s="1193" t="s">
        <v>307</v>
      </c>
      <c r="AB19" s="103" t="s">
        <v>307</v>
      </c>
      <c r="AC19" s="1193" t="s">
        <v>307</v>
      </c>
      <c r="AD19" s="1193" t="s">
        <v>307</v>
      </c>
      <c r="AE19" s="103">
        <v>17</v>
      </c>
      <c r="AF19" s="1193">
        <v>15880</v>
      </c>
      <c r="AG19" s="2020">
        <v>925</v>
      </c>
      <c r="AH19" s="111" t="s">
        <v>307</v>
      </c>
      <c r="AI19" s="103" t="s">
        <v>307</v>
      </c>
      <c r="AJ19" s="103" t="s">
        <v>307</v>
      </c>
      <c r="AK19" s="111">
        <v>2</v>
      </c>
      <c r="AL19" s="103">
        <v>205</v>
      </c>
      <c r="AM19" s="1195">
        <v>40</v>
      </c>
      <c r="AN19" s="78" t="s">
        <v>307</v>
      </c>
      <c r="AO19" s="75" t="s">
        <v>307</v>
      </c>
      <c r="AP19" s="1196">
        <v>8</v>
      </c>
      <c r="AQ19" s="1196">
        <v>5</v>
      </c>
      <c r="AR19" s="75">
        <v>1801400</v>
      </c>
      <c r="AS19" s="1034">
        <v>3.5035989999999999</v>
      </c>
      <c r="AT19" s="75">
        <v>3584575</v>
      </c>
      <c r="AU19" s="173">
        <v>1246</v>
      </c>
      <c r="AV19" s="78">
        <v>14</v>
      </c>
      <c r="AW19" s="75">
        <v>1</v>
      </c>
      <c r="AX19" s="75">
        <v>1</v>
      </c>
      <c r="AY19" s="1196">
        <v>8</v>
      </c>
      <c r="AZ19" s="75">
        <v>3</v>
      </c>
      <c r="BA19" s="75" t="s">
        <v>307</v>
      </c>
      <c r="BB19" s="75">
        <v>1</v>
      </c>
      <c r="BC19" s="75" t="s">
        <v>307</v>
      </c>
      <c r="BD19" s="75" t="s">
        <v>307</v>
      </c>
      <c r="BE19" s="75" t="s">
        <v>307</v>
      </c>
      <c r="BF19" s="1195">
        <v>18</v>
      </c>
      <c r="BG19" s="34"/>
      <c r="BH19" s="74">
        <v>6</v>
      </c>
      <c r="BI19" s="75">
        <v>32976</v>
      </c>
      <c r="BJ19" s="75">
        <v>1</v>
      </c>
      <c r="BK19" s="1196">
        <v>23125</v>
      </c>
      <c r="BL19" s="75">
        <v>16</v>
      </c>
      <c r="BM19" s="75">
        <v>30</v>
      </c>
      <c r="BN19" s="75">
        <v>296100</v>
      </c>
      <c r="BO19" s="75">
        <v>3</v>
      </c>
      <c r="BP19" s="75">
        <v>3329</v>
      </c>
      <c r="BQ19" s="75">
        <v>6</v>
      </c>
      <c r="BR19" s="1195">
        <v>35</v>
      </c>
      <c r="BS19" s="34"/>
      <c r="BT19" s="79">
        <v>1</v>
      </c>
      <c r="BU19" s="2064">
        <v>2000</v>
      </c>
      <c r="BV19" s="2060"/>
      <c r="BW19" s="74" t="s">
        <v>307</v>
      </c>
      <c r="BX19" s="75" t="s">
        <v>307</v>
      </c>
      <c r="BY19" s="75" t="s">
        <v>307</v>
      </c>
      <c r="BZ19" s="78">
        <v>201</v>
      </c>
      <c r="CA19" s="75">
        <v>8816</v>
      </c>
      <c r="CB19" s="75">
        <v>7021</v>
      </c>
      <c r="CC19" s="78">
        <v>4</v>
      </c>
      <c r="CD19" s="75">
        <v>192</v>
      </c>
      <c r="CE19" s="1195">
        <v>131</v>
      </c>
      <c r="CF19" s="34"/>
      <c r="CG19" s="74">
        <v>468</v>
      </c>
      <c r="CH19" s="75">
        <v>88</v>
      </c>
      <c r="CI19" s="75">
        <v>19</v>
      </c>
      <c r="CJ19" s="75">
        <v>19</v>
      </c>
      <c r="CK19" s="75">
        <v>4</v>
      </c>
      <c r="CL19" s="1196">
        <v>9</v>
      </c>
      <c r="CM19" s="1196" t="s">
        <v>307</v>
      </c>
      <c r="CN19" s="75">
        <v>110</v>
      </c>
      <c r="CO19" s="1196">
        <v>27151</v>
      </c>
      <c r="CP19" s="1196">
        <v>476</v>
      </c>
      <c r="CQ19" s="1196">
        <v>198</v>
      </c>
      <c r="CR19" s="1195">
        <v>148</v>
      </c>
      <c r="CS19" s="34"/>
      <c r="CT19" s="510">
        <v>216</v>
      </c>
      <c r="CU19" s="1197">
        <v>36</v>
      </c>
      <c r="CV19" s="1197">
        <v>5</v>
      </c>
      <c r="CW19" s="1197">
        <v>51</v>
      </c>
      <c r="CX19" s="1197">
        <v>44</v>
      </c>
      <c r="CY19" s="1198">
        <v>80</v>
      </c>
      <c r="CZ19" s="1199" t="s">
        <v>307</v>
      </c>
      <c r="DA19" s="511">
        <v>1479153.37</v>
      </c>
      <c r="DB19" s="1140">
        <v>26918.99</v>
      </c>
    </row>
    <row r="20" spans="1:106" ht="15.75" customHeight="1">
      <c r="A20" s="218" t="s">
        <v>152</v>
      </c>
      <c r="B20" s="518">
        <v>3</v>
      </c>
      <c r="C20" s="518">
        <v>116</v>
      </c>
      <c r="D20" s="518">
        <v>19</v>
      </c>
      <c r="E20" s="518">
        <v>8</v>
      </c>
      <c r="F20" s="518">
        <v>7</v>
      </c>
      <c r="G20" s="518">
        <v>676</v>
      </c>
      <c r="H20" s="518">
        <v>324</v>
      </c>
      <c r="I20" s="1906">
        <v>111</v>
      </c>
      <c r="J20" s="518">
        <v>48</v>
      </c>
      <c r="K20" s="450">
        <v>15128</v>
      </c>
      <c r="L20" s="1190">
        <v>1239</v>
      </c>
      <c r="M20" s="450">
        <v>2</v>
      </c>
      <c r="N20" s="450">
        <v>961</v>
      </c>
      <c r="O20" s="450">
        <v>59</v>
      </c>
      <c r="P20" s="1190">
        <v>21</v>
      </c>
      <c r="Q20" s="450">
        <v>7799</v>
      </c>
      <c r="R20" s="450">
        <v>690</v>
      </c>
      <c r="S20" s="450">
        <v>2</v>
      </c>
      <c r="T20" s="450">
        <v>701</v>
      </c>
      <c r="U20" s="1104">
        <v>46</v>
      </c>
      <c r="V20" s="518" t="s">
        <v>307</v>
      </c>
      <c r="W20" s="1190" t="s">
        <v>307</v>
      </c>
      <c r="X20" s="1190" t="s">
        <v>307</v>
      </c>
      <c r="Y20" s="450" t="s">
        <v>307</v>
      </c>
      <c r="Z20" s="1190" t="s">
        <v>307</v>
      </c>
      <c r="AA20" s="1190" t="s">
        <v>307</v>
      </c>
      <c r="AB20" s="450">
        <v>1</v>
      </c>
      <c r="AC20" s="1190">
        <v>709</v>
      </c>
      <c r="AD20" s="1190">
        <v>60</v>
      </c>
      <c r="AE20" s="450" t="s">
        <v>706</v>
      </c>
      <c r="AF20" s="1190" t="s">
        <v>706</v>
      </c>
      <c r="AG20" s="1906" t="s">
        <v>706</v>
      </c>
      <c r="AH20" s="518" t="s">
        <v>307</v>
      </c>
      <c r="AI20" s="450" t="s">
        <v>307</v>
      </c>
      <c r="AJ20" s="450" t="s">
        <v>307</v>
      </c>
      <c r="AK20" s="518" t="s">
        <v>706</v>
      </c>
      <c r="AL20" s="450" t="s">
        <v>706</v>
      </c>
      <c r="AM20" s="1104" t="s">
        <v>706</v>
      </c>
      <c r="AN20" s="518" t="s">
        <v>307</v>
      </c>
      <c r="AO20" s="450">
        <v>1</v>
      </c>
      <c r="AP20" s="1190">
        <v>8</v>
      </c>
      <c r="AQ20" s="1190">
        <v>18</v>
      </c>
      <c r="AR20" s="450">
        <v>1087145</v>
      </c>
      <c r="AS20" s="1035">
        <v>3.3039999999999998</v>
      </c>
      <c r="AT20" s="450">
        <v>1768866</v>
      </c>
      <c r="AU20" s="519">
        <v>32987</v>
      </c>
      <c r="AV20" s="518">
        <v>9</v>
      </c>
      <c r="AW20" s="450" t="s">
        <v>307</v>
      </c>
      <c r="AX20" s="450">
        <v>1</v>
      </c>
      <c r="AY20" s="1190">
        <v>6</v>
      </c>
      <c r="AZ20" s="450">
        <v>2</v>
      </c>
      <c r="BA20" s="450" t="s">
        <v>307</v>
      </c>
      <c r="BB20" s="450" t="s">
        <v>307</v>
      </c>
      <c r="BC20" s="450" t="s">
        <v>307</v>
      </c>
      <c r="BD20" s="450" t="s">
        <v>307</v>
      </c>
      <c r="BE20" s="450" t="s">
        <v>307</v>
      </c>
      <c r="BF20" s="1104">
        <v>26</v>
      </c>
      <c r="BG20" s="444"/>
      <c r="BH20" s="449">
        <v>5</v>
      </c>
      <c r="BI20" s="450">
        <v>20795</v>
      </c>
      <c r="BJ20" s="450">
        <v>4</v>
      </c>
      <c r="BK20" s="1190">
        <v>88393</v>
      </c>
      <c r="BL20" s="450">
        <v>10</v>
      </c>
      <c r="BM20" s="450">
        <v>17</v>
      </c>
      <c r="BN20" s="450">
        <v>271980</v>
      </c>
      <c r="BO20" s="450">
        <v>4</v>
      </c>
      <c r="BP20" s="450">
        <v>4129</v>
      </c>
      <c r="BQ20" s="450">
        <v>6</v>
      </c>
      <c r="BR20" s="1104">
        <v>44</v>
      </c>
      <c r="BS20" s="444"/>
      <c r="BT20" s="2183">
        <v>2</v>
      </c>
      <c r="BU20" s="2184">
        <v>1683</v>
      </c>
      <c r="BV20" s="2068"/>
      <c r="BW20" s="695" t="s">
        <v>307</v>
      </c>
      <c r="BX20" s="1609" t="s">
        <v>307</v>
      </c>
      <c r="BY20" s="1609" t="s">
        <v>307</v>
      </c>
      <c r="BZ20" s="518">
        <v>38</v>
      </c>
      <c r="CA20" s="450">
        <v>2532</v>
      </c>
      <c r="CB20" s="450">
        <v>2482</v>
      </c>
      <c r="CC20" s="518">
        <v>47</v>
      </c>
      <c r="CD20" s="450">
        <v>3444</v>
      </c>
      <c r="CE20" s="1104">
        <v>2754</v>
      </c>
      <c r="CF20" s="444"/>
      <c r="CG20" s="449">
        <v>410</v>
      </c>
      <c r="CH20" s="450">
        <v>78</v>
      </c>
      <c r="CI20" s="450">
        <v>17</v>
      </c>
      <c r="CJ20" s="450">
        <v>17</v>
      </c>
      <c r="CK20" s="450">
        <v>5</v>
      </c>
      <c r="CL20" s="1190">
        <v>6</v>
      </c>
      <c r="CM20" s="1365" t="s">
        <v>307</v>
      </c>
      <c r="CN20" s="450">
        <v>97</v>
      </c>
      <c r="CO20" s="1190">
        <v>20059</v>
      </c>
      <c r="CP20" s="1190">
        <v>102</v>
      </c>
      <c r="CQ20" s="1190">
        <v>145</v>
      </c>
      <c r="CR20" s="1104">
        <v>80</v>
      </c>
      <c r="CS20" s="444"/>
      <c r="CT20" s="449">
        <v>84</v>
      </c>
      <c r="CU20" s="1190">
        <v>42</v>
      </c>
      <c r="CV20" s="1190">
        <v>5</v>
      </c>
      <c r="CW20" s="1190">
        <v>18</v>
      </c>
      <c r="CX20" s="1190">
        <v>5</v>
      </c>
      <c r="CY20" s="1191">
        <v>14</v>
      </c>
      <c r="CZ20" s="1609" t="s">
        <v>307</v>
      </c>
      <c r="DA20" s="450">
        <v>1283551</v>
      </c>
      <c r="DB20" s="1104">
        <v>143344</v>
      </c>
    </row>
    <row r="21" spans="1:106" ht="15.75" customHeight="1">
      <c r="A21" s="283" t="s">
        <v>153</v>
      </c>
      <c r="B21" s="74">
        <v>8</v>
      </c>
      <c r="C21" s="1358">
        <v>250</v>
      </c>
      <c r="D21" s="78">
        <v>93</v>
      </c>
      <c r="E21" s="1358">
        <v>7</v>
      </c>
      <c r="F21" s="1358">
        <v>6</v>
      </c>
      <c r="G21" s="1358">
        <v>751</v>
      </c>
      <c r="H21" s="1358">
        <v>504</v>
      </c>
      <c r="I21" s="2024">
        <v>95</v>
      </c>
      <c r="J21" s="78">
        <v>58</v>
      </c>
      <c r="K21" s="1358">
        <v>18181</v>
      </c>
      <c r="L21" s="1358">
        <v>2085</v>
      </c>
      <c r="M21" s="1358" t="s">
        <v>203</v>
      </c>
      <c r="N21" s="1358" t="s">
        <v>203</v>
      </c>
      <c r="O21" s="1358" t="s">
        <v>203</v>
      </c>
      <c r="P21" s="1358">
        <v>25</v>
      </c>
      <c r="Q21" s="1358">
        <v>9343</v>
      </c>
      <c r="R21" s="1358">
        <v>1073</v>
      </c>
      <c r="S21" s="1358">
        <v>1</v>
      </c>
      <c r="T21" s="1358">
        <v>95</v>
      </c>
      <c r="U21" s="1422">
        <v>8</v>
      </c>
      <c r="V21" s="74" t="s">
        <v>203</v>
      </c>
      <c r="W21" s="1358" t="s">
        <v>203</v>
      </c>
      <c r="X21" s="1358" t="s">
        <v>203</v>
      </c>
      <c r="Y21" s="1358" t="s">
        <v>203</v>
      </c>
      <c r="Z21" s="1358" t="s">
        <v>203</v>
      </c>
      <c r="AA21" s="1358" t="s">
        <v>203</v>
      </c>
      <c r="AB21" s="1358">
        <v>1</v>
      </c>
      <c r="AC21" s="1358">
        <v>836</v>
      </c>
      <c r="AD21" s="1358">
        <v>70</v>
      </c>
      <c r="AE21" s="1358">
        <v>12</v>
      </c>
      <c r="AF21" s="1358">
        <v>10005</v>
      </c>
      <c r="AG21" s="2024">
        <v>734</v>
      </c>
      <c r="AH21" s="78" t="s">
        <v>203</v>
      </c>
      <c r="AI21" s="1358" t="s">
        <v>203</v>
      </c>
      <c r="AJ21" s="1358" t="s">
        <v>203</v>
      </c>
      <c r="AK21" s="1358">
        <v>2</v>
      </c>
      <c r="AL21" s="1358">
        <v>77</v>
      </c>
      <c r="AM21" s="1422">
        <v>27</v>
      </c>
      <c r="AN21" s="78" t="s">
        <v>203</v>
      </c>
      <c r="AO21" s="1358">
        <v>1</v>
      </c>
      <c r="AP21" s="1358">
        <v>5</v>
      </c>
      <c r="AQ21" s="1358">
        <v>6</v>
      </c>
      <c r="AR21" s="1358">
        <v>1221344</v>
      </c>
      <c r="AS21" s="1452">
        <v>3.3319999999999999</v>
      </c>
      <c r="AT21" s="1358">
        <v>1921911</v>
      </c>
      <c r="AU21" s="1422" t="s">
        <v>203</v>
      </c>
      <c r="AV21" s="74">
        <v>18</v>
      </c>
      <c r="AW21" s="1358">
        <v>2</v>
      </c>
      <c r="AX21" s="1358">
        <v>1</v>
      </c>
      <c r="AY21" s="1358">
        <v>8</v>
      </c>
      <c r="AZ21" s="1358">
        <v>6</v>
      </c>
      <c r="BA21" s="1358" t="s">
        <v>203</v>
      </c>
      <c r="BB21" s="1358" t="s">
        <v>203</v>
      </c>
      <c r="BC21" s="1358">
        <v>1</v>
      </c>
      <c r="BD21" s="1358" t="s">
        <v>203</v>
      </c>
      <c r="BE21" s="1358" t="s">
        <v>203</v>
      </c>
      <c r="BF21" s="1422">
        <v>45</v>
      </c>
      <c r="BG21" s="34"/>
      <c r="BH21" s="74">
        <v>11</v>
      </c>
      <c r="BI21" s="1358">
        <v>53551</v>
      </c>
      <c r="BJ21" s="1358">
        <v>3</v>
      </c>
      <c r="BK21" s="1351">
        <v>60830</v>
      </c>
      <c r="BL21" s="1358">
        <v>8</v>
      </c>
      <c r="BM21" s="1358">
        <v>9</v>
      </c>
      <c r="BN21" s="1358">
        <v>216348</v>
      </c>
      <c r="BO21" s="1358">
        <v>6</v>
      </c>
      <c r="BP21" s="1358">
        <v>10259</v>
      </c>
      <c r="BQ21" s="1358">
        <v>10</v>
      </c>
      <c r="BR21" s="1422">
        <v>79</v>
      </c>
      <c r="BS21" s="34"/>
      <c r="BT21" s="79">
        <v>2</v>
      </c>
      <c r="BU21" s="2069">
        <v>3962</v>
      </c>
      <c r="BV21" s="2060"/>
      <c r="BW21" s="74">
        <v>4</v>
      </c>
      <c r="BX21" s="1358">
        <v>210</v>
      </c>
      <c r="BY21" s="1358">
        <v>194</v>
      </c>
      <c r="BZ21" s="1358">
        <v>93</v>
      </c>
      <c r="CA21" s="1358">
        <v>4112</v>
      </c>
      <c r="CB21" s="1358">
        <v>3935</v>
      </c>
      <c r="CC21" s="1358">
        <v>6</v>
      </c>
      <c r="CD21" s="1358">
        <v>307</v>
      </c>
      <c r="CE21" s="1422">
        <v>330</v>
      </c>
      <c r="CF21" s="34"/>
      <c r="CG21" s="74">
        <v>386</v>
      </c>
      <c r="CH21" s="1358">
        <v>66</v>
      </c>
      <c r="CI21" s="1358">
        <v>17</v>
      </c>
      <c r="CJ21" s="1358">
        <v>17</v>
      </c>
      <c r="CK21" s="1358">
        <v>4</v>
      </c>
      <c r="CL21" s="1358">
        <v>8</v>
      </c>
      <c r="CM21" s="1358" t="s">
        <v>203</v>
      </c>
      <c r="CN21" s="1358">
        <v>112</v>
      </c>
      <c r="CO21" s="1358">
        <v>20943</v>
      </c>
      <c r="CP21" s="1358">
        <v>229</v>
      </c>
      <c r="CQ21" s="1351">
        <v>126</v>
      </c>
      <c r="CR21" s="1422">
        <v>120</v>
      </c>
      <c r="CS21" s="34"/>
      <c r="CT21" s="510">
        <v>99</v>
      </c>
      <c r="CU21" s="1373">
        <v>40</v>
      </c>
      <c r="CV21" s="1373">
        <v>3</v>
      </c>
      <c r="CW21" s="1373">
        <v>17</v>
      </c>
      <c r="CX21" s="1373">
        <v>6</v>
      </c>
      <c r="CY21" s="1453">
        <v>33</v>
      </c>
      <c r="CZ21" s="1312" t="s">
        <v>307</v>
      </c>
      <c r="DA21" s="1373">
        <v>1373218</v>
      </c>
      <c r="DB21" s="1336">
        <v>54972</v>
      </c>
    </row>
    <row r="22" spans="1:106" ht="15.75" customHeight="1">
      <c r="A22" s="218" t="s">
        <v>154</v>
      </c>
      <c r="B22" s="145" t="s">
        <v>203</v>
      </c>
      <c r="C22" s="2121" t="s">
        <v>203</v>
      </c>
      <c r="D22" s="2121" t="s">
        <v>203</v>
      </c>
      <c r="E22" s="227">
        <v>25</v>
      </c>
      <c r="F22" s="2094" t="s">
        <v>307</v>
      </c>
      <c r="G22" s="227">
        <v>3989</v>
      </c>
      <c r="H22" s="2094" t="s">
        <v>307</v>
      </c>
      <c r="I22" s="1900">
        <v>393</v>
      </c>
      <c r="J22" s="147">
        <v>32</v>
      </c>
      <c r="K22" s="1443">
        <v>17110</v>
      </c>
      <c r="L22" s="1445">
        <v>987</v>
      </c>
      <c r="M22" s="1443">
        <v>1</v>
      </c>
      <c r="N22" s="1443">
        <v>423</v>
      </c>
      <c r="O22" s="1443">
        <v>29</v>
      </c>
      <c r="P22" s="1445">
        <v>22</v>
      </c>
      <c r="Q22" s="1443">
        <v>8799</v>
      </c>
      <c r="R22" s="1443">
        <v>585</v>
      </c>
      <c r="S22" s="1443">
        <v>4</v>
      </c>
      <c r="T22" s="1443">
        <v>1347</v>
      </c>
      <c r="U22" s="1444">
        <v>101</v>
      </c>
      <c r="V22" s="147" t="s">
        <v>307</v>
      </c>
      <c r="W22" s="1443" t="s">
        <v>307</v>
      </c>
      <c r="X22" s="1443" t="s">
        <v>307</v>
      </c>
      <c r="Y22" s="1443" t="s">
        <v>307</v>
      </c>
      <c r="Z22" s="1443" t="s">
        <v>307</v>
      </c>
      <c r="AA22" s="1443" t="s">
        <v>307</v>
      </c>
      <c r="AB22" s="1443">
        <v>1</v>
      </c>
      <c r="AC22" s="1445">
        <v>835</v>
      </c>
      <c r="AD22" s="1445">
        <v>57</v>
      </c>
      <c r="AE22" s="1443">
        <v>14</v>
      </c>
      <c r="AF22" s="1685">
        <v>12389</v>
      </c>
      <c r="AG22" s="2025">
        <v>931</v>
      </c>
      <c r="AH22" s="147" t="s">
        <v>307</v>
      </c>
      <c r="AI22" s="1443" t="s">
        <v>307</v>
      </c>
      <c r="AJ22" s="1443" t="s">
        <v>307</v>
      </c>
      <c r="AK22" s="147">
        <v>2</v>
      </c>
      <c r="AL22" s="1443">
        <v>337</v>
      </c>
      <c r="AM22" s="1444">
        <v>44</v>
      </c>
      <c r="AN22" s="147" t="s">
        <v>307</v>
      </c>
      <c r="AO22" s="1443" t="s">
        <v>307</v>
      </c>
      <c r="AP22" s="1445">
        <v>4</v>
      </c>
      <c r="AQ22" s="1445">
        <v>4</v>
      </c>
      <c r="AR22" s="1443">
        <v>883563</v>
      </c>
      <c r="AS22" s="1447">
        <v>2.504</v>
      </c>
      <c r="AT22" s="1443">
        <v>1407549</v>
      </c>
      <c r="AU22" s="142">
        <v>9797</v>
      </c>
      <c r="AV22" s="147">
        <v>5</v>
      </c>
      <c r="AW22" s="1443" t="s">
        <v>203</v>
      </c>
      <c r="AX22" s="1443" t="s">
        <v>203</v>
      </c>
      <c r="AY22" s="1443">
        <v>3</v>
      </c>
      <c r="AZ22" s="1443">
        <v>2</v>
      </c>
      <c r="BA22" s="1443" t="s">
        <v>203</v>
      </c>
      <c r="BB22" s="1443" t="s">
        <v>203</v>
      </c>
      <c r="BC22" s="1443" t="s">
        <v>203</v>
      </c>
      <c r="BD22" s="1443" t="s">
        <v>203</v>
      </c>
      <c r="BE22" s="1443" t="s">
        <v>203</v>
      </c>
      <c r="BF22" s="1444">
        <v>20</v>
      </c>
      <c r="BG22" s="34"/>
      <c r="BH22" s="135">
        <v>3</v>
      </c>
      <c r="BI22" s="1443">
        <v>12022</v>
      </c>
      <c r="BJ22" s="1443">
        <v>1</v>
      </c>
      <c r="BK22" s="1445">
        <v>51000</v>
      </c>
      <c r="BL22" s="1443">
        <v>1</v>
      </c>
      <c r="BM22" s="1443">
        <v>1</v>
      </c>
      <c r="BN22" s="1443">
        <v>16000</v>
      </c>
      <c r="BO22" s="1443">
        <v>2</v>
      </c>
      <c r="BP22" s="1443">
        <v>1770</v>
      </c>
      <c r="BQ22" s="1443">
        <v>4</v>
      </c>
      <c r="BR22" s="1444">
        <v>20</v>
      </c>
      <c r="BS22" s="34"/>
      <c r="BT22" s="154">
        <v>5</v>
      </c>
      <c r="BU22" s="156">
        <v>1712</v>
      </c>
      <c r="BV22" s="2060"/>
      <c r="BW22" s="135">
        <v>85</v>
      </c>
      <c r="BX22" s="1443">
        <v>3291</v>
      </c>
      <c r="BY22" s="1443">
        <v>3774</v>
      </c>
      <c r="BZ22" s="147" t="s">
        <v>203</v>
      </c>
      <c r="CA22" s="1443" t="s">
        <v>203</v>
      </c>
      <c r="CB22" s="1443" t="s">
        <v>203</v>
      </c>
      <c r="CC22" s="147">
        <v>5</v>
      </c>
      <c r="CD22" s="1443">
        <v>151</v>
      </c>
      <c r="CE22" s="1444">
        <v>178</v>
      </c>
      <c r="CF22" s="34"/>
      <c r="CG22" s="135">
        <v>434</v>
      </c>
      <c r="CH22" s="1443">
        <v>46</v>
      </c>
      <c r="CI22" s="1443">
        <v>13</v>
      </c>
      <c r="CJ22" s="1443">
        <v>13</v>
      </c>
      <c r="CK22" s="1443">
        <v>4</v>
      </c>
      <c r="CL22" s="1445">
        <v>4</v>
      </c>
      <c r="CM22" s="1445" t="s">
        <v>203</v>
      </c>
      <c r="CN22" s="1443">
        <v>97</v>
      </c>
      <c r="CO22" s="1445">
        <v>21913</v>
      </c>
      <c r="CP22" s="1445">
        <v>264</v>
      </c>
      <c r="CQ22" s="1445">
        <v>104</v>
      </c>
      <c r="CR22" s="1444">
        <v>63</v>
      </c>
      <c r="CS22" s="34"/>
      <c r="CT22" s="469">
        <v>27</v>
      </c>
      <c r="CU22" s="1409">
        <v>5</v>
      </c>
      <c r="CV22" s="1409">
        <v>1</v>
      </c>
      <c r="CW22" s="1409">
        <v>8</v>
      </c>
      <c r="CX22" s="1409">
        <v>7</v>
      </c>
      <c r="CY22" s="1448">
        <v>6</v>
      </c>
      <c r="CZ22" s="1449" t="s">
        <v>307</v>
      </c>
      <c r="DA22" s="1428">
        <v>780980.57</v>
      </c>
      <c r="DB22" s="1416">
        <v>3001.12</v>
      </c>
    </row>
    <row r="23" spans="1:106" ht="15.75" customHeight="1">
      <c r="A23" s="283" t="s">
        <v>220</v>
      </c>
      <c r="B23" s="74">
        <v>2</v>
      </c>
      <c r="C23" s="78">
        <v>90</v>
      </c>
      <c r="D23" s="78">
        <v>12</v>
      </c>
      <c r="E23" s="78">
        <v>36</v>
      </c>
      <c r="F23" s="78">
        <v>36</v>
      </c>
      <c r="G23" s="78">
        <v>4965</v>
      </c>
      <c r="H23" s="78">
        <v>3583</v>
      </c>
      <c r="I23" s="2024">
        <v>443</v>
      </c>
      <c r="J23" s="78">
        <v>52</v>
      </c>
      <c r="K23" s="1358">
        <v>28958</v>
      </c>
      <c r="L23" s="1351">
        <v>1690</v>
      </c>
      <c r="M23" s="1358" t="s">
        <v>307</v>
      </c>
      <c r="N23" s="1358" t="s">
        <v>307</v>
      </c>
      <c r="O23" s="1358" t="s">
        <v>307</v>
      </c>
      <c r="P23" s="1351">
        <v>27</v>
      </c>
      <c r="Q23" s="1358">
        <v>13801</v>
      </c>
      <c r="R23" s="1358">
        <v>883</v>
      </c>
      <c r="S23" s="1358" t="s">
        <v>307</v>
      </c>
      <c r="T23" s="1358" t="s">
        <v>307</v>
      </c>
      <c r="U23" s="1422" t="s">
        <v>203</v>
      </c>
      <c r="V23" s="74" t="s">
        <v>203</v>
      </c>
      <c r="W23" s="1351" t="s">
        <v>203</v>
      </c>
      <c r="X23" s="1351" t="s">
        <v>203</v>
      </c>
      <c r="Y23" s="1358" t="s">
        <v>203</v>
      </c>
      <c r="Z23" s="1358" t="s">
        <v>203</v>
      </c>
      <c r="AA23" s="1358" t="s">
        <v>203</v>
      </c>
      <c r="AB23" s="1358">
        <v>1</v>
      </c>
      <c r="AC23" s="1351">
        <v>1191</v>
      </c>
      <c r="AD23" s="1351">
        <v>130</v>
      </c>
      <c r="AE23" s="1358">
        <v>6</v>
      </c>
      <c r="AF23" s="1358">
        <v>4707</v>
      </c>
      <c r="AG23" s="2024">
        <v>403</v>
      </c>
      <c r="AH23" s="78">
        <v>1</v>
      </c>
      <c r="AI23" s="1358">
        <v>197</v>
      </c>
      <c r="AJ23" s="1358">
        <v>22</v>
      </c>
      <c r="AK23" s="1358">
        <v>1</v>
      </c>
      <c r="AL23" s="1358">
        <v>65</v>
      </c>
      <c r="AM23" s="1422">
        <v>26</v>
      </c>
      <c r="AN23" s="78" t="s">
        <v>307</v>
      </c>
      <c r="AO23" s="1358" t="s">
        <v>307</v>
      </c>
      <c r="AP23" s="1373">
        <v>2</v>
      </c>
      <c r="AQ23" s="1351">
        <v>7</v>
      </c>
      <c r="AR23" s="1358">
        <v>1402663</v>
      </c>
      <c r="AS23" s="1452">
        <v>2.31</v>
      </c>
      <c r="AT23" s="1358">
        <v>2831317</v>
      </c>
      <c r="AU23" s="173">
        <v>14420</v>
      </c>
      <c r="AV23" s="78" t="s">
        <v>307</v>
      </c>
      <c r="AW23" s="1358" t="s">
        <v>307</v>
      </c>
      <c r="AX23" s="1358">
        <v>1</v>
      </c>
      <c r="AY23" s="1351">
        <v>3</v>
      </c>
      <c r="AZ23" s="1358">
        <v>1</v>
      </c>
      <c r="BA23" s="1358" t="s">
        <v>307</v>
      </c>
      <c r="BB23" s="1358" t="s">
        <v>307</v>
      </c>
      <c r="BC23" s="1358">
        <v>1</v>
      </c>
      <c r="BD23" s="1358" t="s">
        <v>307</v>
      </c>
      <c r="BE23" s="1358" t="s">
        <v>307</v>
      </c>
      <c r="BF23" s="1422">
        <v>33</v>
      </c>
      <c r="BG23" s="34"/>
      <c r="BH23" s="74">
        <v>10</v>
      </c>
      <c r="BI23" s="1358">
        <v>11562</v>
      </c>
      <c r="BJ23" s="1358">
        <v>1</v>
      </c>
      <c r="BK23" s="1351">
        <v>19800</v>
      </c>
      <c r="BL23" s="1358">
        <v>6</v>
      </c>
      <c r="BM23" s="1358">
        <v>6</v>
      </c>
      <c r="BN23" s="1358">
        <v>70895</v>
      </c>
      <c r="BO23" s="1358">
        <v>6</v>
      </c>
      <c r="BP23" s="1358">
        <v>4866</v>
      </c>
      <c r="BQ23" s="1358">
        <v>8</v>
      </c>
      <c r="BR23" s="1422">
        <v>29</v>
      </c>
      <c r="BS23" s="34"/>
      <c r="BT23" s="79">
        <v>7</v>
      </c>
      <c r="BU23" s="677">
        <v>2002</v>
      </c>
      <c r="BV23" s="2060"/>
      <c r="BW23" s="74" t="s">
        <v>307</v>
      </c>
      <c r="BX23" s="1358" t="s">
        <v>307</v>
      </c>
      <c r="BY23" s="1358" t="s">
        <v>307</v>
      </c>
      <c r="BZ23" s="78">
        <v>52</v>
      </c>
      <c r="CA23" s="1358">
        <v>6083</v>
      </c>
      <c r="CB23" s="1358">
        <v>6083</v>
      </c>
      <c r="CC23" s="78">
        <v>5</v>
      </c>
      <c r="CD23" s="1358">
        <v>203</v>
      </c>
      <c r="CE23" s="1422">
        <v>98</v>
      </c>
      <c r="CF23" s="34"/>
      <c r="CG23" s="74">
        <v>593</v>
      </c>
      <c r="CH23" s="1358">
        <v>52</v>
      </c>
      <c r="CI23" s="1358">
        <v>19</v>
      </c>
      <c r="CJ23" s="1358">
        <v>19</v>
      </c>
      <c r="CK23" s="1358">
        <v>3</v>
      </c>
      <c r="CL23" s="1351">
        <v>10</v>
      </c>
      <c r="CM23" s="1351" t="s">
        <v>307</v>
      </c>
      <c r="CN23" s="1358">
        <v>142</v>
      </c>
      <c r="CO23" s="1351">
        <v>35964</v>
      </c>
      <c r="CP23" s="1351">
        <v>386</v>
      </c>
      <c r="CQ23" s="1351">
        <v>124</v>
      </c>
      <c r="CR23" s="1422">
        <v>90</v>
      </c>
      <c r="CS23" s="34"/>
      <c r="CT23" s="510">
        <v>87</v>
      </c>
      <c r="CU23" s="1423">
        <v>5</v>
      </c>
      <c r="CV23" s="1423">
        <v>1</v>
      </c>
      <c r="CW23" s="1423">
        <v>36</v>
      </c>
      <c r="CX23" s="1423">
        <v>4</v>
      </c>
      <c r="CY23" s="1424">
        <v>18</v>
      </c>
      <c r="CZ23" s="1453">
        <v>23</v>
      </c>
      <c r="DA23" s="1373">
        <v>1378216</v>
      </c>
      <c r="DB23" s="1336">
        <v>81524</v>
      </c>
    </row>
    <row r="24" spans="1:106" ht="15.75" customHeight="1">
      <c r="A24" s="218" t="s">
        <v>156</v>
      </c>
      <c r="B24" s="135" t="s">
        <v>203</v>
      </c>
      <c r="C24" s="147" t="s">
        <v>203</v>
      </c>
      <c r="D24" s="147" t="s">
        <v>203</v>
      </c>
      <c r="E24" s="147">
        <v>20</v>
      </c>
      <c r="F24" s="147">
        <v>1</v>
      </c>
      <c r="G24" s="147">
        <v>3956</v>
      </c>
      <c r="H24" s="147">
        <v>93</v>
      </c>
      <c r="I24" s="2025">
        <v>303</v>
      </c>
      <c r="J24" s="147">
        <v>29</v>
      </c>
      <c r="K24" s="1443">
        <v>17333</v>
      </c>
      <c r="L24" s="1445">
        <v>944</v>
      </c>
      <c r="M24" s="1443" t="s">
        <v>203</v>
      </c>
      <c r="N24" s="1443" t="s">
        <v>203</v>
      </c>
      <c r="O24" s="1443" t="s">
        <v>203</v>
      </c>
      <c r="P24" s="1445">
        <v>15</v>
      </c>
      <c r="Q24" s="1443">
        <v>8524</v>
      </c>
      <c r="R24" s="1443">
        <v>524</v>
      </c>
      <c r="S24" s="1443">
        <v>1</v>
      </c>
      <c r="T24" s="1443">
        <v>522</v>
      </c>
      <c r="U24" s="1444">
        <v>22</v>
      </c>
      <c r="V24" s="147" t="s">
        <v>203</v>
      </c>
      <c r="W24" s="1445" t="s">
        <v>203</v>
      </c>
      <c r="X24" s="1445" t="s">
        <v>203</v>
      </c>
      <c r="Y24" s="1443" t="s">
        <v>203</v>
      </c>
      <c r="Z24" s="1445" t="s">
        <v>203</v>
      </c>
      <c r="AA24" s="1445" t="s">
        <v>203</v>
      </c>
      <c r="AB24" s="1443" t="s">
        <v>203</v>
      </c>
      <c r="AC24" s="1445" t="s">
        <v>203</v>
      </c>
      <c r="AD24" s="1445" t="s">
        <v>203</v>
      </c>
      <c r="AE24" s="1443">
        <v>7</v>
      </c>
      <c r="AF24" s="1443">
        <v>8448</v>
      </c>
      <c r="AG24" s="2025">
        <v>511</v>
      </c>
      <c r="AH24" s="147" t="s">
        <v>203</v>
      </c>
      <c r="AI24" s="1443" t="s">
        <v>203</v>
      </c>
      <c r="AJ24" s="1443" t="s">
        <v>203</v>
      </c>
      <c r="AK24" s="1443">
        <v>1</v>
      </c>
      <c r="AL24" s="1443">
        <v>114</v>
      </c>
      <c r="AM24" s="1444">
        <v>13</v>
      </c>
      <c r="AN24" s="147" t="s">
        <v>203</v>
      </c>
      <c r="AO24" s="1443" t="s">
        <v>203</v>
      </c>
      <c r="AP24" s="1445">
        <v>2</v>
      </c>
      <c r="AQ24" s="1445">
        <v>1</v>
      </c>
      <c r="AR24" s="1443">
        <v>677549</v>
      </c>
      <c r="AS24" s="1367">
        <v>1.9770000000000001</v>
      </c>
      <c r="AT24" s="1443">
        <v>1490157</v>
      </c>
      <c r="AU24" s="142">
        <v>7592</v>
      </c>
      <c r="AV24" s="227" t="s">
        <v>203</v>
      </c>
      <c r="AW24" s="1443" t="s">
        <v>203</v>
      </c>
      <c r="AX24" s="1443">
        <v>1</v>
      </c>
      <c r="AY24" s="1445" t="s">
        <v>203</v>
      </c>
      <c r="AZ24" s="1443" t="s">
        <v>203</v>
      </c>
      <c r="BA24" s="1443" t="s">
        <v>203</v>
      </c>
      <c r="BB24" s="1443" t="s">
        <v>203</v>
      </c>
      <c r="BC24" s="1443" t="s">
        <v>203</v>
      </c>
      <c r="BD24" s="1443" t="s">
        <v>203</v>
      </c>
      <c r="BE24" s="1443" t="s">
        <v>203</v>
      </c>
      <c r="BF24" s="1444">
        <v>13</v>
      </c>
      <c r="BG24" s="34"/>
      <c r="BH24" s="135">
        <v>5</v>
      </c>
      <c r="BI24" s="1443">
        <v>21407</v>
      </c>
      <c r="BJ24" s="1443">
        <v>1</v>
      </c>
      <c r="BK24" s="1445">
        <v>39102</v>
      </c>
      <c r="BL24" s="1443">
        <v>7</v>
      </c>
      <c r="BM24" s="1443">
        <v>7</v>
      </c>
      <c r="BN24" s="1443">
        <v>71717</v>
      </c>
      <c r="BO24" s="1443">
        <v>1</v>
      </c>
      <c r="BP24" s="1443">
        <v>553</v>
      </c>
      <c r="BQ24" s="1443">
        <v>7</v>
      </c>
      <c r="BR24" s="1444">
        <v>33</v>
      </c>
      <c r="BS24" s="34"/>
      <c r="BT24" s="154">
        <v>14</v>
      </c>
      <c r="BU24" s="156">
        <v>1675</v>
      </c>
      <c r="BV24" s="2060"/>
      <c r="BW24" s="135">
        <v>44</v>
      </c>
      <c r="BX24" s="1443">
        <v>2879</v>
      </c>
      <c r="BY24" s="1443">
        <v>2811</v>
      </c>
      <c r="BZ24" s="147">
        <v>10</v>
      </c>
      <c r="CA24" s="1443">
        <v>600</v>
      </c>
      <c r="CB24" s="1443">
        <v>582</v>
      </c>
      <c r="CC24" s="147">
        <v>2</v>
      </c>
      <c r="CD24" s="1443">
        <v>81</v>
      </c>
      <c r="CE24" s="1444">
        <v>81</v>
      </c>
      <c r="CF24" s="34"/>
      <c r="CG24" s="135">
        <v>330</v>
      </c>
      <c r="CH24" s="1443">
        <v>40</v>
      </c>
      <c r="CI24" s="1443">
        <v>11</v>
      </c>
      <c r="CJ24" s="1443">
        <v>11</v>
      </c>
      <c r="CK24" s="1443">
        <v>1</v>
      </c>
      <c r="CL24" s="1445">
        <v>5</v>
      </c>
      <c r="CM24" s="1609" t="s">
        <v>307</v>
      </c>
      <c r="CN24" s="1443">
        <v>74</v>
      </c>
      <c r="CO24" s="1445">
        <v>19578</v>
      </c>
      <c r="CP24" s="1445">
        <v>272</v>
      </c>
      <c r="CQ24" s="1445">
        <v>110</v>
      </c>
      <c r="CR24" s="1444">
        <v>89</v>
      </c>
      <c r="CS24" s="34"/>
      <c r="CT24" s="469">
        <v>35</v>
      </c>
      <c r="CU24" s="1409">
        <v>11</v>
      </c>
      <c r="CV24" s="1409" t="s">
        <v>203</v>
      </c>
      <c r="CW24" s="1409">
        <v>5</v>
      </c>
      <c r="CX24" s="1409">
        <v>13</v>
      </c>
      <c r="CY24" s="1448">
        <v>6</v>
      </c>
      <c r="CZ24" s="1449" t="s">
        <v>203</v>
      </c>
      <c r="DA24" s="1428">
        <v>600105</v>
      </c>
      <c r="DB24" s="1416">
        <v>49845</v>
      </c>
    </row>
    <row r="25" spans="1:106" ht="15.75" customHeight="1">
      <c r="A25" s="283" t="s">
        <v>157</v>
      </c>
      <c r="B25" s="101" t="s">
        <v>307</v>
      </c>
      <c r="C25" s="111" t="s">
        <v>307</v>
      </c>
      <c r="D25" s="111" t="s">
        <v>307</v>
      </c>
      <c r="E25" s="111">
        <v>39</v>
      </c>
      <c r="F25" s="111">
        <v>8</v>
      </c>
      <c r="G25" s="111">
        <v>6239</v>
      </c>
      <c r="H25" s="111">
        <v>786</v>
      </c>
      <c r="I25" s="2020">
        <v>549</v>
      </c>
      <c r="J25" s="78">
        <v>55</v>
      </c>
      <c r="K25" s="1734">
        <v>32683</v>
      </c>
      <c r="L25" s="1735">
        <v>1696</v>
      </c>
      <c r="M25" s="1708">
        <v>1</v>
      </c>
      <c r="N25" s="1708">
        <v>416</v>
      </c>
      <c r="O25" s="1708">
        <v>23</v>
      </c>
      <c r="P25" s="1736">
        <v>26</v>
      </c>
      <c r="Q25" s="1734">
        <v>15650</v>
      </c>
      <c r="R25" s="1734">
        <v>937</v>
      </c>
      <c r="S25" s="1708">
        <v>1</v>
      </c>
      <c r="T25" s="1708">
        <v>697</v>
      </c>
      <c r="U25" s="1737">
        <v>33</v>
      </c>
      <c r="V25" s="111" t="s">
        <v>307</v>
      </c>
      <c r="W25" s="1736" t="s">
        <v>307</v>
      </c>
      <c r="X25" s="1736" t="s">
        <v>307</v>
      </c>
      <c r="Y25" s="1708" t="s">
        <v>307</v>
      </c>
      <c r="Z25" s="1736" t="s">
        <v>307</v>
      </c>
      <c r="AA25" s="1736" t="s">
        <v>307</v>
      </c>
      <c r="AB25" s="1708">
        <v>1</v>
      </c>
      <c r="AC25" s="1736">
        <v>1178</v>
      </c>
      <c r="AD25" s="1736">
        <v>91</v>
      </c>
      <c r="AE25" s="1734">
        <v>13</v>
      </c>
      <c r="AF25" s="1735">
        <v>11719</v>
      </c>
      <c r="AG25" s="2024" t="s">
        <v>706</v>
      </c>
      <c r="AH25" s="111" t="s">
        <v>307</v>
      </c>
      <c r="AI25" s="1708" t="s">
        <v>307</v>
      </c>
      <c r="AJ25" s="1708" t="s">
        <v>307</v>
      </c>
      <c r="AK25" s="1708">
        <v>3</v>
      </c>
      <c r="AL25" s="1708">
        <v>394</v>
      </c>
      <c r="AM25" s="1737" t="s">
        <v>706</v>
      </c>
      <c r="AN25" s="111" t="s">
        <v>307</v>
      </c>
      <c r="AO25" s="1708" t="s">
        <v>307</v>
      </c>
      <c r="AP25" s="1736">
        <v>4</v>
      </c>
      <c r="AQ25" s="1736">
        <v>4</v>
      </c>
      <c r="AR25" s="1708">
        <v>1692751</v>
      </c>
      <c r="AS25" s="1738">
        <v>2.61</v>
      </c>
      <c r="AT25" s="1708">
        <v>2530573</v>
      </c>
      <c r="AU25" s="116">
        <v>12747</v>
      </c>
      <c r="AV25" s="111">
        <v>2</v>
      </c>
      <c r="AW25" s="1708" t="s">
        <v>307</v>
      </c>
      <c r="AX25" s="1708" t="s">
        <v>307</v>
      </c>
      <c r="AY25" s="1736">
        <v>2</v>
      </c>
      <c r="AZ25" s="1708" t="s">
        <v>307</v>
      </c>
      <c r="BA25" s="1708" t="s">
        <v>307</v>
      </c>
      <c r="BB25" s="1708" t="s">
        <v>307</v>
      </c>
      <c r="BC25" s="1708" t="s">
        <v>307</v>
      </c>
      <c r="BD25" s="1708" t="s">
        <v>307</v>
      </c>
      <c r="BE25" s="1708" t="s">
        <v>307</v>
      </c>
      <c r="BF25" s="1737">
        <v>26</v>
      </c>
      <c r="BG25" s="34"/>
      <c r="BH25" s="74">
        <v>2</v>
      </c>
      <c r="BI25" s="1734">
        <v>26493</v>
      </c>
      <c r="BJ25" s="1734">
        <v>1</v>
      </c>
      <c r="BK25" s="1735">
        <v>23570</v>
      </c>
      <c r="BL25" s="1734">
        <v>3</v>
      </c>
      <c r="BM25" s="1734">
        <v>4</v>
      </c>
      <c r="BN25" s="1734">
        <v>38195</v>
      </c>
      <c r="BO25" s="1734">
        <v>2</v>
      </c>
      <c r="BP25" s="1734">
        <v>15053</v>
      </c>
      <c r="BQ25" s="1734">
        <v>6</v>
      </c>
      <c r="BR25" s="1739">
        <v>35</v>
      </c>
      <c r="BS25" s="34"/>
      <c r="BT25" s="115">
        <v>1</v>
      </c>
      <c r="BU25" s="2070">
        <v>1000</v>
      </c>
      <c r="BV25" s="2060"/>
      <c r="BW25" s="101">
        <v>104</v>
      </c>
      <c r="BX25" s="1708">
        <v>5518</v>
      </c>
      <c r="BY25" s="1708">
        <v>5690</v>
      </c>
      <c r="BZ25" s="78" t="s">
        <v>307</v>
      </c>
      <c r="CA25" s="1734" t="s">
        <v>307</v>
      </c>
      <c r="CB25" s="1734" t="s">
        <v>307</v>
      </c>
      <c r="CC25" s="111">
        <v>6</v>
      </c>
      <c r="CD25" s="1740">
        <v>230</v>
      </c>
      <c r="CE25" s="1741">
        <v>156</v>
      </c>
      <c r="CF25" s="34"/>
      <c r="CG25" s="101">
        <v>682</v>
      </c>
      <c r="CH25" s="1708">
        <v>84</v>
      </c>
      <c r="CI25" s="1728">
        <v>23</v>
      </c>
      <c r="CJ25" s="1728">
        <v>23</v>
      </c>
      <c r="CK25" s="1728">
        <v>5</v>
      </c>
      <c r="CL25" s="1729">
        <v>6</v>
      </c>
      <c r="CM25" s="1729">
        <v>3</v>
      </c>
      <c r="CN25" s="1708">
        <v>128</v>
      </c>
      <c r="CO25" s="1736">
        <v>40860</v>
      </c>
      <c r="CP25" s="1736">
        <v>575</v>
      </c>
      <c r="CQ25" s="1736">
        <v>144</v>
      </c>
      <c r="CR25" s="1737">
        <v>220</v>
      </c>
      <c r="CS25" s="34"/>
      <c r="CT25" s="555">
        <v>73</v>
      </c>
      <c r="CU25" s="1742">
        <v>3</v>
      </c>
      <c r="CV25" s="1742" t="s">
        <v>307</v>
      </c>
      <c r="CW25" s="1742">
        <v>43</v>
      </c>
      <c r="CX25" s="1742">
        <v>8</v>
      </c>
      <c r="CY25" s="1743">
        <v>19</v>
      </c>
      <c r="CZ25" s="1744" t="s">
        <v>307</v>
      </c>
      <c r="DA25" s="1705">
        <v>1167719</v>
      </c>
      <c r="DB25" s="1706">
        <v>62825</v>
      </c>
    </row>
    <row r="26" spans="1:106" ht="15.75" customHeight="1">
      <c r="A26" s="218" t="s">
        <v>158</v>
      </c>
      <c r="B26" s="2094" t="s">
        <v>307</v>
      </c>
      <c r="C26" s="2094" t="s">
        <v>307</v>
      </c>
      <c r="D26" s="2094" t="s">
        <v>307</v>
      </c>
      <c r="E26" s="147">
        <v>22</v>
      </c>
      <c r="F26" s="147">
        <v>22</v>
      </c>
      <c r="G26" s="147">
        <v>4404</v>
      </c>
      <c r="H26" s="147">
        <v>416</v>
      </c>
      <c r="I26" s="2025">
        <v>397</v>
      </c>
      <c r="J26" s="147">
        <v>42</v>
      </c>
      <c r="K26" s="1771">
        <v>22125</v>
      </c>
      <c r="L26" s="1796">
        <v>1264</v>
      </c>
      <c r="M26" s="1799" t="s">
        <v>307</v>
      </c>
      <c r="N26" s="1799" t="s">
        <v>307</v>
      </c>
      <c r="O26" s="1799" t="s">
        <v>307</v>
      </c>
      <c r="P26" s="1796">
        <v>21</v>
      </c>
      <c r="Q26" s="1771">
        <v>10294</v>
      </c>
      <c r="R26" s="1771">
        <v>669</v>
      </c>
      <c r="S26" s="1799">
        <v>4</v>
      </c>
      <c r="T26" s="1799">
        <v>1622</v>
      </c>
      <c r="U26" s="1800">
        <v>108</v>
      </c>
      <c r="V26" s="147" t="s">
        <v>307</v>
      </c>
      <c r="W26" s="147" t="s">
        <v>307</v>
      </c>
      <c r="X26" s="147" t="s">
        <v>307</v>
      </c>
      <c r="Y26" s="1799" t="s">
        <v>307</v>
      </c>
      <c r="Z26" s="2202" t="s">
        <v>307</v>
      </c>
      <c r="AA26" s="2202" t="s">
        <v>307</v>
      </c>
      <c r="AB26" s="1771">
        <v>1</v>
      </c>
      <c r="AC26" s="1796">
        <v>944</v>
      </c>
      <c r="AD26" s="1796">
        <v>65</v>
      </c>
      <c r="AE26" s="1799">
        <v>5</v>
      </c>
      <c r="AF26" s="1799">
        <v>5105</v>
      </c>
      <c r="AG26" s="1900">
        <v>269</v>
      </c>
      <c r="AH26" s="147" t="s">
        <v>307</v>
      </c>
      <c r="AI26" s="1771" t="s">
        <v>307</v>
      </c>
      <c r="AJ26" s="147" t="s">
        <v>307</v>
      </c>
      <c r="AK26" s="1799">
        <v>1</v>
      </c>
      <c r="AL26" s="1799" t="s">
        <v>706</v>
      </c>
      <c r="AM26" s="1800" t="s">
        <v>706</v>
      </c>
      <c r="AN26" s="227" t="s">
        <v>307</v>
      </c>
      <c r="AO26" s="1799" t="s">
        <v>307</v>
      </c>
      <c r="AP26" s="1796" t="s">
        <v>203</v>
      </c>
      <c r="AQ26" s="1796">
        <v>18</v>
      </c>
      <c r="AR26" s="1771">
        <v>806064</v>
      </c>
      <c r="AS26" s="1798">
        <v>1.85</v>
      </c>
      <c r="AT26" s="1771">
        <v>1680664</v>
      </c>
      <c r="AU26" s="142">
        <v>12392</v>
      </c>
      <c r="AV26" s="147" t="s">
        <v>307</v>
      </c>
      <c r="AW26" s="1771" t="s">
        <v>307</v>
      </c>
      <c r="AX26" s="1771" t="s">
        <v>307</v>
      </c>
      <c r="AY26" s="1796" t="s">
        <v>307</v>
      </c>
      <c r="AZ26" s="1771" t="s">
        <v>307</v>
      </c>
      <c r="BA26" s="1771" t="s">
        <v>307</v>
      </c>
      <c r="BB26" s="1771" t="s">
        <v>307</v>
      </c>
      <c r="BC26" s="1771" t="s">
        <v>307</v>
      </c>
      <c r="BD26" s="1771" t="s">
        <v>307</v>
      </c>
      <c r="BE26" s="1771" t="s">
        <v>307</v>
      </c>
      <c r="BF26" s="1800">
        <v>1</v>
      </c>
      <c r="BG26" s="34"/>
      <c r="BH26" s="135">
        <v>2</v>
      </c>
      <c r="BI26" s="1771">
        <v>12295</v>
      </c>
      <c r="BJ26" s="1771" t="s">
        <v>203</v>
      </c>
      <c r="BK26" s="1796" t="s">
        <v>203</v>
      </c>
      <c r="BL26" s="1771">
        <v>6</v>
      </c>
      <c r="BM26" s="1771">
        <v>12</v>
      </c>
      <c r="BN26" s="1771">
        <v>100843</v>
      </c>
      <c r="BO26" s="1771">
        <v>6</v>
      </c>
      <c r="BP26" s="1799">
        <v>5501</v>
      </c>
      <c r="BQ26" s="1799">
        <v>12</v>
      </c>
      <c r="BR26" s="1800">
        <v>55</v>
      </c>
      <c r="BS26" s="34"/>
      <c r="BT26" s="154">
        <v>1</v>
      </c>
      <c r="BU26" s="156">
        <v>1338</v>
      </c>
      <c r="BV26" s="2060"/>
      <c r="BW26" s="135">
        <v>43</v>
      </c>
      <c r="BX26" s="1771">
        <v>3962</v>
      </c>
      <c r="BY26" s="1771">
        <v>4409</v>
      </c>
      <c r="BZ26" s="147" t="s">
        <v>307</v>
      </c>
      <c r="CA26" s="1771" t="s">
        <v>307</v>
      </c>
      <c r="CB26" s="1771" t="s">
        <v>307</v>
      </c>
      <c r="CC26" s="147">
        <v>3</v>
      </c>
      <c r="CD26" s="1771">
        <v>90</v>
      </c>
      <c r="CE26" s="1797">
        <v>112</v>
      </c>
      <c r="CF26" s="34"/>
      <c r="CG26" s="135">
        <v>466</v>
      </c>
      <c r="CH26" s="1771">
        <v>58</v>
      </c>
      <c r="CI26" s="1771">
        <v>17</v>
      </c>
      <c r="CJ26" s="1771">
        <v>17</v>
      </c>
      <c r="CK26" s="1771">
        <v>4</v>
      </c>
      <c r="CL26" s="1796">
        <v>7</v>
      </c>
      <c r="CM26" s="147" t="s">
        <v>203</v>
      </c>
      <c r="CN26" s="1771">
        <v>93</v>
      </c>
      <c r="CO26" s="1796">
        <v>26381</v>
      </c>
      <c r="CP26" s="1796">
        <v>439</v>
      </c>
      <c r="CQ26" s="1796">
        <v>143</v>
      </c>
      <c r="CR26" s="1797">
        <v>109</v>
      </c>
      <c r="CS26" s="34"/>
      <c r="CT26" s="449">
        <v>79</v>
      </c>
      <c r="CU26" s="2203">
        <v>26</v>
      </c>
      <c r="CV26" s="2203">
        <v>2</v>
      </c>
      <c r="CW26" s="2203">
        <v>37</v>
      </c>
      <c r="CX26" s="2203">
        <v>8</v>
      </c>
      <c r="CY26" s="1801">
        <v>6</v>
      </c>
      <c r="CZ26" s="1609" t="s">
        <v>307</v>
      </c>
      <c r="DA26" s="1768">
        <v>818628</v>
      </c>
      <c r="DB26" s="1769">
        <v>8453</v>
      </c>
    </row>
    <row r="27" spans="1:106" ht="15.75" customHeight="1">
      <c r="A27" s="283" t="s">
        <v>159</v>
      </c>
      <c r="B27" s="74" t="s">
        <v>307</v>
      </c>
      <c r="C27" s="78" t="s">
        <v>307</v>
      </c>
      <c r="D27" s="78" t="s">
        <v>307</v>
      </c>
      <c r="E27" s="78">
        <v>29</v>
      </c>
      <c r="F27" s="78">
        <v>10</v>
      </c>
      <c r="G27" s="78">
        <v>3764</v>
      </c>
      <c r="H27" s="78">
        <v>541</v>
      </c>
      <c r="I27" s="2024">
        <v>500</v>
      </c>
      <c r="J27" s="78">
        <v>69</v>
      </c>
      <c r="K27" s="1358">
        <v>24288</v>
      </c>
      <c r="L27" s="1351">
        <v>1818</v>
      </c>
      <c r="M27" s="1358" t="s">
        <v>307</v>
      </c>
      <c r="N27" s="1358" t="s">
        <v>307</v>
      </c>
      <c r="O27" s="1358" t="s">
        <v>307</v>
      </c>
      <c r="P27" s="1351">
        <v>37</v>
      </c>
      <c r="Q27" s="1358">
        <v>12371</v>
      </c>
      <c r="R27" s="1358">
        <v>955</v>
      </c>
      <c r="S27" s="1358">
        <v>9</v>
      </c>
      <c r="T27" s="1358">
        <v>2502</v>
      </c>
      <c r="U27" s="1422">
        <v>178</v>
      </c>
      <c r="V27" s="34">
        <v>1</v>
      </c>
      <c r="W27" s="1358">
        <v>1287</v>
      </c>
      <c r="X27" s="1358">
        <v>94</v>
      </c>
      <c r="Y27" s="1358" t="s">
        <v>307</v>
      </c>
      <c r="Z27" s="1358" t="s">
        <v>307</v>
      </c>
      <c r="AA27" s="1358" t="s">
        <v>307</v>
      </c>
      <c r="AB27" s="1358" t="s">
        <v>307</v>
      </c>
      <c r="AC27" s="1351" t="s">
        <v>307</v>
      </c>
      <c r="AD27" s="1351" t="s">
        <v>307</v>
      </c>
      <c r="AE27" s="1358">
        <v>17</v>
      </c>
      <c r="AF27" s="1358">
        <v>12760</v>
      </c>
      <c r="AG27" s="2024" t="s">
        <v>706</v>
      </c>
      <c r="AH27" s="78" t="s">
        <v>307</v>
      </c>
      <c r="AI27" s="1358" t="s">
        <v>307</v>
      </c>
      <c r="AJ27" s="1358" t="s">
        <v>307</v>
      </c>
      <c r="AK27" s="1358">
        <v>2</v>
      </c>
      <c r="AL27" s="1358">
        <v>1046</v>
      </c>
      <c r="AM27" s="1422" t="s">
        <v>706</v>
      </c>
      <c r="AN27" s="1307" t="s">
        <v>307</v>
      </c>
      <c r="AO27" s="1307" t="s">
        <v>307</v>
      </c>
      <c r="AP27" s="1351">
        <v>5</v>
      </c>
      <c r="AQ27" s="1348">
        <v>9</v>
      </c>
      <c r="AR27" s="1346">
        <v>1707811</v>
      </c>
      <c r="AS27" s="1840">
        <v>3.0522460082283933</v>
      </c>
      <c r="AT27" s="1346">
        <v>2137654</v>
      </c>
      <c r="AU27" s="116">
        <v>16981</v>
      </c>
      <c r="AV27" s="111">
        <v>8</v>
      </c>
      <c r="AW27" s="1346">
        <v>2</v>
      </c>
      <c r="AX27" s="1346">
        <v>1</v>
      </c>
      <c r="AY27" s="1348">
        <v>1</v>
      </c>
      <c r="AZ27" s="1346">
        <v>3</v>
      </c>
      <c r="BA27" s="1346" t="s">
        <v>307</v>
      </c>
      <c r="BB27" s="1346" t="s">
        <v>307</v>
      </c>
      <c r="BC27" s="1346" t="s">
        <v>307</v>
      </c>
      <c r="BD27" s="1346">
        <v>1</v>
      </c>
      <c r="BE27" s="1346" t="s">
        <v>307</v>
      </c>
      <c r="BF27" s="1360" t="s">
        <v>307</v>
      </c>
      <c r="BG27" s="34"/>
      <c r="BH27" s="101">
        <v>3</v>
      </c>
      <c r="BI27" s="1346">
        <v>35116</v>
      </c>
      <c r="BJ27" s="1346">
        <v>2</v>
      </c>
      <c r="BK27" s="1348">
        <v>45847</v>
      </c>
      <c r="BL27" s="1346">
        <v>6</v>
      </c>
      <c r="BM27" s="1346">
        <v>21</v>
      </c>
      <c r="BN27" s="1346">
        <v>186566</v>
      </c>
      <c r="BO27" s="1346">
        <v>3</v>
      </c>
      <c r="BP27" s="1346">
        <v>1485</v>
      </c>
      <c r="BQ27" s="1346">
        <v>12</v>
      </c>
      <c r="BR27" s="1360">
        <v>55</v>
      </c>
      <c r="BS27" s="34"/>
      <c r="BT27" s="79">
        <v>4</v>
      </c>
      <c r="BU27" s="2071">
        <v>2021</v>
      </c>
      <c r="BV27" s="2060"/>
      <c r="BW27" s="101" t="s">
        <v>307</v>
      </c>
      <c r="BX27" s="1346" t="s">
        <v>307</v>
      </c>
      <c r="BY27" s="1346" t="s">
        <v>307</v>
      </c>
      <c r="BZ27" s="111">
        <v>90</v>
      </c>
      <c r="CA27" s="1346">
        <v>7919</v>
      </c>
      <c r="CB27" s="1346">
        <v>6589</v>
      </c>
      <c r="CC27" s="111" t="s">
        <v>307</v>
      </c>
      <c r="CD27" s="1346" t="s">
        <v>307</v>
      </c>
      <c r="CE27" s="1360" t="s">
        <v>307</v>
      </c>
      <c r="CF27" s="34"/>
      <c r="CG27" s="101">
        <v>473</v>
      </c>
      <c r="CH27" s="1346">
        <v>36</v>
      </c>
      <c r="CI27" s="1346">
        <v>13</v>
      </c>
      <c r="CJ27" s="1346">
        <v>12</v>
      </c>
      <c r="CK27" s="1346">
        <v>1</v>
      </c>
      <c r="CL27" s="1348">
        <v>1</v>
      </c>
      <c r="CM27" s="1348">
        <v>6</v>
      </c>
      <c r="CN27" s="1346">
        <v>163</v>
      </c>
      <c r="CO27" s="1348">
        <v>30148</v>
      </c>
      <c r="CP27" s="1348">
        <v>1243</v>
      </c>
      <c r="CQ27" s="1348">
        <v>149</v>
      </c>
      <c r="CR27" s="1360">
        <v>134</v>
      </c>
      <c r="CS27" s="34"/>
      <c r="CT27" s="555">
        <v>969</v>
      </c>
      <c r="CU27" s="1393">
        <v>30</v>
      </c>
      <c r="CV27" s="1393">
        <v>4</v>
      </c>
      <c r="CW27" s="1393">
        <v>813</v>
      </c>
      <c r="CX27" s="1393">
        <v>41</v>
      </c>
      <c r="CY27" s="1841">
        <v>81</v>
      </c>
      <c r="CZ27" s="1453" t="s">
        <v>307</v>
      </c>
      <c r="DA27" s="1392">
        <v>1128930.3700000001</v>
      </c>
      <c r="DB27" s="1395">
        <v>13105.59</v>
      </c>
    </row>
    <row r="28" spans="1:106" ht="15.75" customHeight="1">
      <c r="A28" s="218" t="s">
        <v>160</v>
      </c>
      <c r="B28" s="135">
        <v>1</v>
      </c>
      <c r="C28" s="147">
        <v>5</v>
      </c>
      <c r="D28" s="147">
        <v>2</v>
      </c>
      <c r="E28" s="147">
        <v>18</v>
      </c>
      <c r="F28" s="147">
        <v>18</v>
      </c>
      <c r="G28" s="147">
        <v>1862</v>
      </c>
      <c r="H28" s="147">
        <v>1182</v>
      </c>
      <c r="I28" s="2025">
        <v>415</v>
      </c>
      <c r="J28" s="147">
        <v>46</v>
      </c>
      <c r="K28" s="1443">
        <v>15672</v>
      </c>
      <c r="L28" s="1445">
        <v>1403</v>
      </c>
      <c r="M28" s="1443">
        <v>1</v>
      </c>
      <c r="N28" s="1443">
        <v>160</v>
      </c>
      <c r="O28" s="1443">
        <v>6</v>
      </c>
      <c r="P28" s="1445">
        <v>23</v>
      </c>
      <c r="Q28" s="1443">
        <v>8467</v>
      </c>
      <c r="R28" s="1443">
        <v>719</v>
      </c>
      <c r="S28" s="1443">
        <v>2</v>
      </c>
      <c r="T28" s="1443">
        <v>382</v>
      </c>
      <c r="U28" s="1444">
        <v>39</v>
      </c>
      <c r="V28" s="227" t="s">
        <v>307</v>
      </c>
      <c r="W28" s="1365" t="s">
        <v>307</v>
      </c>
      <c r="X28" s="1365" t="s">
        <v>307</v>
      </c>
      <c r="Y28" s="1364" t="s">
        <v>307</v>
      </c>
      <c r="Z28" s="1365" t="s">
        <v>307</v>
      </c>
      <c r="AA28" s="1365" t="s">
        <v>307</v>
      </c>
      <c r="AB28" s="1443">
        <v>1</v>
      </c>
      <c r="AC28" s="1445">
        <v>951</v>
      </c>
      <c r="AD28" s="1445">
        <v>79</v>
      </c>
      <c r="AE28" s="1443">
        <v>11</v>
      </c>
      <c r="AF28" s="1443">
        <v>9130</v>
      </c>
      <c r="AG28" s="2025">
        <v>747</v>
      </c>
      <c r="AH28" s="147">
        <v>1</v>
      </c>
      <c r="AI28" s="1443">
        <v>168</v>
      </c>
      <c r="AJ28" s="1443">
        <v>20</v>
      </c>
      <c r="AK28" s="1443">
        <v>2</v>
      </c>
      <c r="AL28" s="1443">
        <v>114</v>
      </c>
      <c r="AM28" s="1444">
        <v>32</v>
      </c>
      <c r="AN28" s="227" t="s">
        <v>307</v>
      </c>
      <c r="AO28" s="1364" t="s">
        <v>307</v>
      </c>
      <c r="AP28" s="1445">
        <v>2</v>
      </c>
      <c r="AQ28" s="1445">
        <v>4</v>
      </c>
      <c r="AR28" s="1443">
        <v>777077</v>
      </c>
      <c r="AS28" s="1447">
        <v>2.0390000000000001</v>
      </c>
      <c r="AT28" s="1443">
        <v>1336805</v>
      </c>
      <c r="AU28" s="228" t="s">
        <v>307</v>
      </c>
      <c r="AV28" s="141">
        <v>2</v>
      </c>
      <c r="AW28" s="151">
        <v>1</v>
      </c>
      <c r="AX28" s="151" t="s">
        <v>307</v>
      </c>
      <c r="AY28" s="151" t="s">
        <v>307</v>
      </c>
      <c r="AZ28" s="151">
        <v>1</v>
      </c>
      <c r="BA28" s="151" t="s">
        <v>307</v>
      </c>
      <c r="BB28" s="151" t="s">
        <v>307</v>
      </c>
      <c r="BC28" s="151" t="s">
        <v>307</v>
      </c>
      <c r="BD28" s="151" t="s">
        <v>307</v>
      </c>
      <c r="BE28" s="151" t="s">
        <v>307</v>
      </c>
      <c r="BF28" s="142" t="s">
        <v>307</v>
      </c>
      <c r="BG28" s="34"/>
      <c r="BH28" s="135">
        <v>4</v>
      </c>
      <c r="BI28" s="1443">
        <v>32238</v>
      </c>
      <c r="BJ28" s="1443">
        <v>1</v>
      </c>
      <c r="BK28" s="1445">
        <v>24017</v>
      </c>
      <c r="BL28" s="1443">
        <v>7</v>
      </c>
      <c r="BM28" s="1443">
        <v>9</v>
      </c>
      <c r="BN28" s="1443">
        <v>103074</v>
      </c>
      <c r="BO28" s="1443">
        <v>10</v>
      </c>
      <c r="BP28" s="1443">
        <v>6143</v>
      </c>
      <c r="BQ28" s="1443">
        <v>6</v>
      </c>
      <c r="BR28" s="1444">
        <v>36</v>
      </c>
      <c r="BS28" s="34"/>
      <c r="BT28" s="154">
        <v>3</v>
      </c>
      <c r="BU28" s="156">
        <v>3216</v>
      </c>
      <c r="BV28" s="2060"/>
      <c r="BW28" s="135" t="s">
        <v>307</v>
      </c>
      <c r="BX28" s="1443" t="s">
        <v>307</v>
      </c>
      <c r="BY28" s="1443" t="s">
        <v>307</v>
      </c>
      <c r="BZ28" s="147">
        <v>4</v>
      </c>
      <c r="CA28" s="1443">
        <v>144</v>
      </c>
      <c r="CB28" s="1443">
        <v>130</v>
      </c>
      <c r="CC28" s="147">
        <v>75</v>
      </c>
      <c r="CD28" s="1443">
        <v>2688</v>
      </c>
      <c r="CE28" s="1444">
        <v>2513</v>
      </c>
      <c r="CF28" s="34"/>
      <c r="CG28" s="135">
        <v>491</v>
      </c>
      <c r="CH28" s="1443">
        <v>84</v>
      </c>
      <c r="CI28" s="1443">
        <v>21</v>
      </c>
      <c r="CJ28" s="1443">
        <v>21</v>
      </c>
      <c r="CK28" s="1443">
        <v>4</v>
      </c>
      <c r="CL28" s="1445">
        <v>1</v>
      </c>
      <c r="CM28" s="1445">
        <v>10</v>
      </c>
      <c r="CN28" s="1443">
        <v>103</v>
      </c>
      <c r="CO28" s="1445">
        <v>30087</v>
      </c>
      <c r="CP28" s="1445">
        <v>376</v>
      </c>
      <c r="CQ28" s="1445">
        <v>79</v>
      </c>
      <c r="CR28" s="1444">
        <v>69</v>
      </c>
      <c r="CS28" s="34"/>
      <c r="CT28" s="469">
        <v>131</v>
      </c>
      <c r="CU28" s="1409">
        <v>21</v>
      </c>
      <c r="CV28" s="1409">
        <v>1</v>
      </c>
      <c r="CW28" s="1409">
        <v>89</v>
      </c>
      <c r="CX28" s="1409">
        <v>7</v>
      </c>
      <c r="CY28" s="1448">
        <v>13</v>
      </c>
      <c r="CZ28" s="1449" t="s">
        <v>307</v>
      </c>
      <c r="DA28" s="1428">
        <v>1239042</v>
      </c>
      <c r="DB28" s="1416">
        <v>12225</v>
      </c>
    </row>
    <row r="29" spans="1:106" ht="15.75" customHeight="1">
      <c r="A29" s="283" t="s">
        <v>161</v>
      </c>
      <c r="B29" s="74">
        <v>3</v>
      </c>
      <c r="C29" s="78">
        <v>64</v>
      </c>
      <c r="D29" s="78">
        <v>24</v>
      </c>
      <c r="E29" s="78">
        <v>5</v>
      </c>
      <c r="F29" s="78">
        <v>5</v>
      </c>
      <c r="G29" s="78">
        <v>373</v>
      </c>
      <c r="H29" s="78">
        <v>297</v>
      </c>
      <c r="I29" s="2024">
        <v>77</v>
      </c>
      <c r="J29" s="78">
        <v>65</v>
      </c>
      <c r="K29" s="75">
        <v>18827</v>
      </c>
      <c r="L29" s="1196">
        <v>1737</v>
      </c>
      <c r="M29" s="75">
        <v>1</v>
      </c>
      <c r="N29" s="103">
        <v>415</v>
      </c>
      <c r="O29" s="103">
        <v>20</v>
      </c>
      <c r="P29" s="1193">
        <v>26</v>
      </c>
      <c r="Q29" s="103">
        <v>9819</v>
      </c>
      <c r="R29" s="103">
        <v>848</v>
      </c>
      <c r="S29" s="103">
        <v>2</v>
      </c>
      <c r="T29" s="103">
        <v>669</v>
      </c>
      <c r="U29" s="1194">
        <v>58</v>
      </c>
      <c r="V29" s="111" t="s">
        <v>307</v>
      </c>
      <c r="W29" s="1193" t="s">
        <v>307</v>
      </c>
      <c r="X29" s="1193" t="s">
        <v>307</v>
      </c>
      <c r="Y29" s="75" t="s">
        <v>307</v>
      </c>
      <c r="Z29" s="75" t="s">
        <v>307</v>
      </c>
      <c r="AA29" s="75" t="s">
        <v>307</v>
      </c>
      <c r="AB29" s="103" t="s">
        <v>307</v>
      </c>
      <c r="AC29" s="103" t="s">
        <v>307</v>
      </c>
      <c r="AD29" s="103" t="s">
        <v>307</v>
      </c>
      <c r="AE29" s="75">
        <v>18</v>
      </c>
      <c r="AF29" s="75">
        <v>11135</v>
      </c>
      <c r="AG29" s="2024">
        <v>1061</v>
      </c>
      <c r="AH29" s="681" t="s">
        <v>307</v>
      </c>
      <c r="AI29" s="103" t="s">
        <v>307</v>
      </c>
      <c r="AJ29" s="103" t="s">
        <v>307</v>
      </c>
      <c r="AK29" s="103">
        <v>1</v>
      </c>
      <c r="AL29" s="103">
        <v>450</v>
      </c>
      <c r="AM29" s="1194">
        <v>93</v>
      </c>
      <c r="AN29" s="78" t="s">
        <v>307</v>
      </c>
      <c r="AO29" s="75" t="s">
        <v>307</v>
      </c>
      <c r="AP29" s="1193">
        <v>8</v>
      </c>
      <c r="AQ29" s="1193">
        <v>25</v>
      </c>
      <c r="AR29" s="103">
        <v>1032770</v>
      </c>
      <c r="AS29" s="1036">
        <v>2.5510000000000002</v>
      </c>
      <c r="AT29" s="103">
        <v>1688661</v>
      </c>
      <c r="AU29" s="116">
        <v>1289</v>
      </c>
      <c r="AV29" s="111">
        <v>27</v>
      </c>
      <c r="AW29" s="103">
        <v>5</v>
      </c>
      <c r="AX29" s="103">
        <v>1</v>
      </c>
      <c r="AY29" s="1193">
        <v>9</v>
      </c>
      <c r="AZ29" s="103">
        <v>10</v>
      </c>
      <c r="BA29" s="103" t="s">
        <v>307</v>
      </c>
      <c r="BB29" s="103">
        <v>1</v>
      </c>
      <c r="BC29" s="103">
        <v>1</v>
      </c>
      <c r="BD29" s="103" t="s">
        <v>307</v>
      </c>
      <c r="BE29" s="103" t="s">
        <v>307</v>
      </c>
      <c r="BF29" s="1194">
        <v>84</v>
      </c>
      <c r="BG29" s="34"/>
      <c r="BH29" s="101">
        <v>10</v>
      </c>
      <c r="BI29" s="103">
        <v>55209</v>
      </c>
      <c r="BJ29" s="103">
        <v>1</v>
      </c>
      <c r="BK29" s="1193">
        <v>29500</v>
      </c>
      <c r="BL29" s="103">
        <v>2</v>
      </c>
      <c r="BM29" s="103">
        <v>3</v>
      </c>
      <c r="BN29" s="103">
        <v>126582</v>
      </c>
      <c r="BO29" s="103">
        <v>6</v>
      </c>
      <c r="BP29" s="103">
        <v>3775</v>
      </c>
      <c r="BQ29" s="103">
        <v>11</v>
      </c>
      <c r="BR29" s="1194">
        <v>48</v>
      </c>
      <c r="BS29" s="34"/>
      <c r="BT29" s="115">
        <v>4</v>
      </c>
      <c r="BU29" s="2070">
        <v>2196</v>
      </c>
      <c r="BV29" s="2072"/>
      <c r="BW29" s="74" t="s">
        <v>307</v>
      </c>
      <c r="BX29" s="75" t="s">
        <v>307</v>
      </c>
      <c r="BY29" s="75" t="s">
        <v>307</v>
      </c>
      <c r="BZ29" s="78">
        <v>62</v>
      </c>
      <c r="CA29" s="75">
        <v>3461</v>
      </c>
      <c r="CB29" s="75">
        <v>3827</v>
      </c>
      <c r="CC29" s="78">
        <v>70</v>
      </c>
      <c r="CD29" s="75">
        <v>2937</v>
      </c>
      <c r="CE29" s="1195">
        <v>2965</v>
      </c>
      <c r="CF29" s="34"/>
      <c r="CG29" s="101">
        <v>471</v>
      </c>
      <c r="CH29" s="103">
        <v>94</v>
      </c>
      <c r="CI29" s="103">
        <v>20</v>
      </c>
      <c r="CJ29" s="103">
        <v>20</v>
      </c>
      <c r="CK29" s="103">
        <v>8</v>
      </c>
      <c r="CL29" s="1193">
        <v>1</v>
      </c>
      <c r="CM29" s="1193">
        <v>8</v>
      </c>
      <c r="CN29" s="103">
        <v>67</v>
      </c>
      <c r="CO29" s="1193">
        <v>23154</v>
      </c>
      <c r="CP29" s="1193">
        <v>220</v>
      </c>
      <c r="CQ29" s="1196">
        <v>322</v>
      </c>
      <c r="CR29" s="1194">
        <v>198</v>
      </c>
      <c r="CS29" s="34"/>
      <c r="CT29" s="555">
        <v>316</v>
      </c>
      <c r="CU29" s="1200">
        <v>57</v>
      </c>
      <c r="CV29" s="1200">
        <v>5</v>
      </c>
      <c r="CW29" s="1200">
        <v>218</v>
      </c>
      <c r="CX29" s="1200">
        <v>10</v>
      </c>
      <c r="CY29" s="1201">
        <v>26</v>
      </c>
      <c r="CZ29" s="1312" t="s">
        <v>307</v>
      </c>
      <c r="DA29" s="554">
        <v>1580667</v>
      </c>
      <c r="DB29" s="1154">
        <v>66715</v>
      </c>
    </row>
    <row r="30" spans="1:106" ht="15.75" customHeight="1">
      <c r="A30" s="218" t="s">
        <v>221</v>
      </c>
      <c r="B30" s="135" t="s">
        <v>203</v>
      </c>
      <c r="C30" s="147" t="s">
        <v>203</v>
      </c>
      <c r="D30" s="147" t="s">
        <v>203</v>
      </c>
      <c r="E30" s="147">
        <v>26</v>
      </c>
      <c r="F30" s="147">
        <v>18</v>
      </c>
      <c r="G30" s="147">
        <v>2397</v>
      </c>
      <c r="H30" s="147">
        <f>205+526+837</f>
        <v>1568</v>
      </c>
      <c r="I30" s="2025">
        <v>369</v>
      </c>
      <c r="J30" s="147">
        <v>55</v>
      </c>
      <c r="K30" s="1443">
        <v>22147</v>
      </c>
      <c r="L30" s="1445">
        <v>1530</v>
      </c>
      <c r="M30" s="1860">
        <v>2</v>
      </c>
      <c r="N30" s="1859">
        <v>750</v>
      </c>
      <c r="O30" s="185">
        <v>41</v>
      </c>
      <c r="P30" s="1445">
        <v>25</v>
      </c>
      <c r="Q30" s="1443">
        <v>10829</v>
      </c>
      <c r="R30" s="1443">
        <v>745</v>
      </c>
      <c r="S30" s="1443">
        <v>6</v>
      </c>
      <c r="T30" s="1443">
        <v>1490</v>
      </c>
      <c r="U30" s="1444">
        <v>155</v>
      </c>
      <c r="V30" s="680" t="s">
        <v>307</v>
      </c>
      <c r="W30" s="1859" t="s">
        <v>307</v>
      </c>
      <c r="X30" s="1859" t="s">
        <v>307</v>
      </c>
      <c r="Y30" s="1859" t="s">
        <v>307</v>
      </c>
      <c r="Z30" s="1859" t="s">
        <v>307</v>
      </c>
      <c r="AA30" s="1859" t="s">
        <v>307</v>
      </c>
      <c r="AB30" s="1859">
        <v>1</v>
      </c>
      <c r="AC30" s="1859">
        <v>713</v>
      </c>
      <c r="AD30" s="1859">
        <v>85</v>
      </c>
      <c r="AE30" s="1443">
        <v>18</v>
      </c>
      <c r="AF30" s="147">
        <v>15790</v>
      </c>
      <c r="AG30" s="2025" t="s">
        <v>706</v>
      </c>
      <c r="AH30" s="680" t="s">
        <v>307</v>
      </c>
      <c r="AI30" s="1859" t="s">
        <v>307</v>
      </c>
      <c r="AJ30" s="1859" t="s">
        <v>307</v>
      </c>
      <c r="AK30" s="1443">
        <v>1</v>
      </c>
      <c r="AL30" s="1443">
        <v>384</v>
      </c>
      <c r="AM30" s="1444" t="s">
        <v>706</v>
      </c>
      <c r="AN30" s="185" t="s">
        <v>307</v>
      </c>
      <c r="AO30" s="1859">
        <v>1</v>
      </c>
      <c r="AP30" s="1445">
        <v>5</v>
      </c>
      <c r="AQ30" s="1365">
        <v>6</v>
      </c>
      <c r="AR30" s="1443">
        <v>1720498</v>
      </c>
      <c r="AS30" s="1447">
        <v>3.7797999999999998</v>
      </c>
      <c r="AT30" s="1443">
        <v>1880894</v>
      </c>
      <c r="AU30" s="142">
        <v>2489</v>
      </c>
      <c r="AV30" s="227">
        <v>40</v>
      </c>
      <c r="AW30" s="1364" t="s">
        <v>203</v>
      </c>
      <c r="AX30" s="1364" t="s">
        <v>203</v>
      </c>
      <c r="AY30" s="1365">
        <v>27</v>
      </c>
      <c r="AZ30" s="1364">
        <v>13</v>
      </c>
      <c r="BA30" s="1364" t="s">
        <v>203</v>
      </c>
      <c r="BB30" s="1364" t="s">
        <v>203</v>
      </c>
      <c r="BC30" s="1364" t="s">
        <v>203</v>
      </c>
      <c r="BD30" s="1364" t="s">
        <v>203</v>
      </c>
      <c r="BE30" s="1364" t="s">
        <v>203</v>
      </c>
      <c r="BF30" s="1444">
        <v>63</v>
      </c>
      <c r="BG30" s="34"/>
      <c r="BH30" s="536">
        <v>11</v>
      </c>
      <c r="BI30" s="1371">
        <v>34877</v>
      </c>
      <c r="BJ30" s="1371">
        <v>1</v>
      </c>
      <c r="BK30" s="1368">
        <v>35922</v>
      </c>
      <c r="BL30" s="1371">
        <v>2</v>
      </c>
      <c r="BM30" s="1371">
        <v>2</v>
      </c>
      <c r="BN30" s="1371">
        <v>30950</v>
      </c>
      <c r="BO30" s="1371">
        <v>3</v>
      </c>
      <c r="BP30" s="1371">
        <v>2949</v>
      </c>
      <c r="BQ30" s="1371">
        <v>5</v>
      </c>
      <c r="BR30" s="1203">
        <v>27</v>
      </c>
      <c r="BS30" s="34"/>
      <c r="BT30" s="154">
        <v>1</v>
      </c>
      <c r="BU30" s="156">
        <v>1919</v>
      </c>
      <c r="BV30" s="2060"/>
      <c r="BW30" s="695" t="s">
        <v>307</v>
      </c>
      <c r="BX30" s="1609" t="s">
        <v>307</v>
      </c>
      <c r="BY30" s="1609" t="s">
        <v>307</v>
      </c>
      <c r="BZ30" s="1609" t="s">
        <v>307</v>
      </c>
      <c r="CA30" s="1609" t="s">
        <v>307</v>
      </c>
      <c r="CB30" s="1609" t="s">
        <v>307</v>
      </c>
      <c r="CC30" s="147">
        <v>109</v>
      </c>
      <c r="CD30" s="1443">
        <v>5830</v>
      </c>
      <c r="CE30" s="1366">
        <v>5659</v>
      </c>
      <c r="CF30" s="34"/>
      <c r="CG30" s="135">
        <v>446</v>
      </c>
      <c r="CH30" s="1443">
        <v>43</v>
      </c>
      <c r="CI30" s="1443">
        <v>15</v>
      </c>
      <c r="CJ30" s="1443">
        <v>15</v>
      </c>
      <c r="CK30" s="1443">
        <v>3</v>
      </c>
      <c r="CL30" s="1445" t="s">
        <v>307</v>
      </c>
      <c r="CM30" s="1860">
        <v>9</v>
      </c>
      <c r="CN30" s="1443">
        <v>78</v>
      </c>
      <c r="CO30" s="1445">
        <v>22902</v>
      </c>
      <c r="CP30" s="1445">
        <v>206</v>
      </c>
      <c r="CQ30" s="1365">
        <v>505</v>
      </c>
      <c r="CR30" s="1366">
        <v>213</v>
      </c>
      <c r="CS30" s="34"/>
      <c r="CT30" s="1861">
        <v>234</v>
      </c>
      <c r="CU30" s="1862">
        <v>45</v>
      </c>
      <c r="CV30" s="1863">
        <v>3</v>
      </c>
      <c r="CW30" s="1863">
        <v>39</v>
      </c>
      <c r="CX30" s="1863">
        <v>89</v>
      </c>
      <c r="CY30" s="1864">
        <v>58</v>
      </c>
      <c r="CZ30" s="1609" t="s">
        <v>307</v>
      </c>
      <c r="DA30" s="1428">
        <v>1521047</v>
      </c>
      <c r="DB30" s="1416">
        <v>68782</v>
      </c>
    </row>
    <row r="31" spans="1:106" ht="15.75" customHeight="1">
      <c r="A31" s="283" t="s">
        <v>222</v>
      </c>
      <c r="B31" s="74">
        <v>16</v>
      </c>
      <c r="C31" s="78" t="s">
        <v>307</v>
      </c>
      <c r="D31" s="78" t="s">
        <v>307</v>
      </c>
      <c r="E31" s="78">
        <v>5</v>
      </c>
      <c r="F31" s="78">
        <v>3</v>
      </c>
      <c r="G31" s="78">
        <v>284</v>
      </c>
      <c r="H31" s="78">
        <v>91</v>
      </c>
      <c r="I31" s="2024">
        <v>43</v>
      </c>
      <c r="J31" s="78">
        <v>53</v>
      </c>
      <c r="K31" s="1358">
        <v>12451</v>
      </c>
      <c r="L31" s="1351">
        <v>962</v>
      </c>
      <c r="M31" s="1358" t="s">
        <v>307</v>
      </c>
      <c r="N31" s="1358" t="s">
        <v>307</v>
      </c>
      <c r="O31" s="1358" t="s">
        <v>307</v>
      </c>
      <c r="P31" s="1351">
        <v>25</v>
      </c>
      <c r="Q31" s="1358">
        <v>6378</v>
      </c>
      <c r="R31" s="1358">
        <v>580</v>
      </c>
      <c r="S31" s="1358">
        <v>3</v>
      </c>
      <c r="T31" s="1358" t="s">
        <v>706</v>
      </c>
      <c r="U31" s="1422" t="s">
        <v>706</v>
      </c>
      <c r="V31" s="78" t="s">
        <v>307</v>
      </c>
      <c r="W31" s="1351" t="s">
        <v>307</v>
      </c>
      <c r="X31" s="1351" t="s">
        <v>307</v>
      </c>
      <c r="Y31" s="1358">
        <v>1</v>
      </c>
      <c r="Z31" s="1351" t="s">
        <v>706</v>
      </c>
      <c r="AA31" s="1351" t="s">
        <v>706</v>
      </c>
      <c r="AB31" s="1358" t="s">
        <v>307</v>
      </c>
      <c r="AC31" s="1351" t="s">
        <v>307</v>
      </c>
      <c r="AD31" s="1351" t="s">
        <v>307</v>
      </c>
      <c r="AE31" s="1358">
        <v>13</v>
      </c>
      <c r="AF31" s="1358" t="s">
        <v>706</v>
      </c>
      <c r="AG31" s="2024" t="s">
        <v>706</v>
      </c>
      <c r="AH31" s="78" t="s">
        <v>307</v>
      </c>
      <c r="AI31" s="1358" t="s">
        <v>307</v>
      </c>
      <c r="AJ31" s="1358" t="s">
        <v>307</v>
      </c>
      <c r="AK31" s="1358">
        <v>4</v>
      </c>
      <c r="AL31" s="1358" t="s">
        <v>706</v>
      </c>
      <c r="AM31" s="1422" t="s">
        <v>706</v>
      </c>
      <c r="AN31" s="78" t="s">
        <v>307</v>
      </c>
      <c r="AO31" s="1358" t="s">
        <v>307</v>
      </c>
      <c r="AP31" s="1351">
        <v>7</v>
      </c>
      <c r="AQ31" s="1351">
        <v>5</v>
      </c>
      <c r="AR31" s="1358">
        <v>1268784</v>
      </c>
      <c r="AS31" s="1452">
        <v>4.9850000000000003</v>
      </c>
      <c r="AT31" s="1358">
        <v>972320</v>
      </c>
      <c r="AU31" s="173" t="s">
        <v>307</v>
      </c>
      <c r="AV31" s="78">
        <v>17</v>
      </c>
      <c r="AW31" s="1358" t="s">
        <v>307</v>
      </c>
      <c r="AX31" s="1358">
        <v>2</v>
      </c>
      <c r="AY31" s="1351">
        <v>9</v>
      </c>
      <c r="AZ31" s="1358">
        <v>4</v>
      </c>
      <c r="BA31" s="1358">
        <v>1</v>
      </c>
      <c r="BB31" s="1358" t="s">
        <v>307</v>
      </c>
      <c r="BC31" s="1358">
        <v>1</v>
      </c>
      <c r="BD31" s="1358" t="s">
        <v>307</v>
      </c>
      <c r="BE31" s="1358" t="s">
        <v>307</v>
      </c>
      <c r="BF31" s="1422">
        <v>56</v>
      </c>
      <c r="BG31" s="34"/>
      <c r="BH31" s="74">
        <v>7</v>
      </c>
      <c r="BI31" s="1358">
        <v>18961</v>
      </c>
      <c r="BJ31" s="1358" t="s">
        <v>307</v>
      </c>
      <c r="BK31" s="1351" t="s">
        <v>307</v>
      </c>
      <c r="BL31" s="1358">
        <v>1</v>
      </c>
      <c r="BM31" s="1358">
        <v>1</v>
      </c>
      <c r="BN31" s="1358">
        <v>24600</v>
      </c>
      <c r="BO31" s="1358">
        <v>2</v>
      </c>
      <c r="BP31" s="1358">
        <v>1448</v>
      </c>
      <c r="BQ31" s="1358">
        <v>3</v>
      </c>
      <c r="BR31" s="1422">
        <v>20</v>
      </c>
      <c r="BS31" s="34"/>
      <c r="BT31" s="537">
        <v>4</v>
      </c>
      <c r="BU31" s="2073">
        <v>2912</v>
      </c>
      <c r="BV31" s="2074"/>
      <c r="BW31" s="74" t="s">
        <v>307</v>
      </c>
      <c r="BX31" s="1358" t="s">
        <v>307</v>
      </c>
      <c r="BY31" s="1358" t="s">
        <v>307</v>
      </c>
      <c r="BZ31" s="78">
        <v>84</v>
      </c>
      <c r="CA31" s="1358">
        <v>3677</v>
      </c>
      <c r="CB31" s="1358">
        <v>3569</v>
      </c>
      <c r="CC31" s="78" t="s">
        <v>307</v>
      </c>
      <c r="CD31" s="1358" t="s">
        <v>307</v>
      </c>
      <c r="CE31" s="1422" t="s">
        <v>307</v>
      </c>
      <c r="CF31" s="34"/>
      <c r="CG31" s="74">
        <v>340</v>
      </c>
      <c r="CH31" s="1358">
        <v>67</v>
      </c>
      <c r="CI31" s="1358">
        <v>11</v>
      </c>
      <c r="CJ31" s="1358">
        <v>11</v>
      </c>
      <c r="CK31" s="1358">
        <v>4</v>
      </c>
      <c r="CL31" s="1351">
        <v>8</v>
      </c>
      <c r="CM31" s="1351">
        <v>5</v>
      </c>
      <c r="CN31" s="1358">
        <v>45</v>
      </c>
      <c r="CO31" s="1351">
        <v>12053</v>
      </c>
      <c r="CP31" s="1351">
        <v>228</v>
      </c>
      <c r="CQ31" s="1351">
        <v>441</v>
      </c>
      <c r="CR31" s="1422">
        <v>210</v>
      </c>
      <c r="CS31" s="34"/>
      <c r="CT31" s="510">
        <v>53</v>
      </c>
      <c r="CU31" s="1423">
        <v>13</v>
      </c>
      <c r="CV31" s="1423">
        <v>4</v>
      </c>
      <c r="CW31" s="1423">
        <v>4</v>
      </c>
      <c r="CX31" s="1423">
        <v>4</v>
      </c>
      <c r="CY31" s="1424">
        <v>28</v>
      </c>
      <c r="CZ31" s="1453" t="s">
        <v>307</v>
      </c>
      <c r="DA31" s="1373">
        <v>909337.48</v>
      </c>
      <c r="DB31" s="1336">
        <v>19453.650000000001</v>
      </c>
    </row>
    <row r="32" spans="1:106" ht="15.75" customHeight="1">
      <c r="A32" s="218" t="s">
        <v>223</v>
      </c>
      <c r="B32" s="141" t="s">
        <v>203</v>
      </c>
      <c r="C32" s="1445" t="s">
        <v>203</v>
      </c>
      <c r="D32" s="136" t="s">
        <v>203</v>
      </c>
      <c r="E32" s="147">
        <v>23</v>
      </c>
      <c r="F32" s="147" t="s">
        <v>203</v>
      </c>
      <c r="G32" s="518">
        <v>1307</v>
      </c>
      <c r="H32" s="147">
        <v>939</v>
      </c>
      <c r="I32" s="1906">
        <v>253</v>
      </c>
      <c r="J32" s="147">
        <v>27</v>
      </c>
      <c r="K32" s="450">
        <v>7325</v>
      </c>
      <c r="L32" s="1368">
        <v>610</v>
      </c>
      <c r="M32" s="136">
        <v>2</v>
      </c>
      <c r="N32" s="450">
        <v>888</v>
      </c>
      <c r="O32" s="450">
        <v>66</v>
      </c>
      <c r="P32" s="1445">
        <v>13</v>
      </c>
      <c r="Q32" s="450">
        <v>3750</v>
      </c>
      <c r="R32" s="450">
        <v>310</v>
      </c>
      <c r="S32" s="450">
        <v>4</v>
      </c>
      <c r="T32" s="450">
        <v>999</v>
      </c>
      <c r="U32" s="1372">
        <v>69</v>
      </c>
      <c r="V32" s="680" t="s">
        <v>203</v>
      </c>
      <c r="W32" s="155" t="s">
        <v>203</v>
      </c>
      <c r="X32" s="155" t="s">
        <v>203</v>
      </c>
      <c r="Y32" s="155" t="s">
        <v>203</v>
      </c>
      <c r="Z32" s="155" t="s">
        <v>203</v>
      </c>
      <c r="AA32" s="155" t="s">
        <v>203</v>
      </c>
      <c r="AB32" s="136">
        <v>1</v>
      </c>
      <c r="AC32" s="450">
        <v>756</v>
      </c>
      <c r="AD32" s="1368">
        <v>61</v>
      </c>
      <c r="AE32" s="1365" t="s">
        <v>203</v>
      </c>
      <c r="AF32" s="223" t="s">
        <v>203</v>
      </c>
      <c r="AG32" s="1900" t="s">
        <v>203</v>
      </c>
      <c r="AH32" s="147" t="s">
        <v>203</v>
      </c>
      <c r="AI32" s="136" t="s">
        <v>203</v>
      </c>
      <c r="AJ32" s="136" t="s">
        <v>203</v>
      </c>
      <c r="AK32" s="223" t="s">
        <v>203</v>
      </c>
      <c r="AL32" s="490" t="s">
        <v>203</v>
      </c>
      <c r="AM32" s="1366" t="s">
        <v>203</v>
      </c>
      <c r="AN32" s="538" t="s">
        <v>203</v>
      </c>
      <c r="AO32" s="538" t="s">
        <v>203</v>
      </c>
      <c r="AP32" s="490" t="s">
        <v>203</v>
      </c>
      <c r="AQ32" s="1445">
        <v>1</v>
      </c>
      <c r="AR32" s="136">
        <v>412445</v>
      </c>
      <c r="AS32" s="1032">
        <v>2.2410000000000001</v>
      </c>
      <c r="AT32" s="136">
        <v>380625</v>
      </c>
      <c r="AU32" s="142">
        <v>840</v>
      </c>
      <c r="AV32" s="227">
        <v>14</v>
      </c>
      <c r="AW32" s="223">
        <v>1</v>
      </c>
      <c r="AX32" s="223">
        <v>1</v>
      </c>
      <c r="AY32" s="223">
        <v>7</v>
      </c>
      <c r="AZ32" s="223">
        <v>4</v>
      </c>
      <c r="BA32" s="223" t="s">
        <v>203</v>
      </c>
      <c r="BB32" s="223">
        <v>1</v>
      </c>
      <c r="BC32" s="223" t="s">
        <v>203</v>
      </c>
      <c r="BD32" s="223" t="s">
        <v>203</v>
      </c>
      <c r="BE32" s="223" t="s">
        <v>203</v>
      </c>
      <c r="BF32" s="1444">
        <v>9</v>
      </c>
      <c r="BG32" s="34"/>
      <c r="BH32" s="135" t="s">
        <v>307</v>
      </c>
      <c r="BI32" s="136" t="s">
        <v>307</v>
      </c>
      <c r="BJ32" s="136">
        <v>1</v>
      </c>
      <c r="BK32" s="1445">
        <v>24958</v>
      </c>
      <c r="BL32" s="136">
        <v>1</v>
      </c>
      <c r="BM32" s="136">
        <v>1</v>
      </c>
      <c r="BN32" s="136">
        <v>20930</v>
      </c>
      <c r="BO32" s="136">
        <v>1</v>
      </c>
      <c r="BP32" s="136">
        <v>1628</v>
      </c>
      <c r="BQ32" s="136">
        <v>1</v>
      </c>
      <c r="BR32" s="1444">
        <v>6</v>
      </c>
      <c r="BS32" s="34"/>
      <c r="BT32" s="157">
        <v>1</v>
      </c>
      <c r="BU32" s="403">
        <v>2000</v>
      </c>
      <c r="BV32" s="2074"/>
      <c r="BW32" s="135">
        <v>33</v>
      </c>
      <c r="BX32" s="136">
        <v>1500</v>
      </c>
      <c r="BY32" s="136">
        <v>1497</v>
      </c>
      <c r="BZ32" s="1609" t="s">
        <v>307</v>
      </c>
      <c r="CA32" s="1609" t="s">
        <v>307</v>
      </c>
      <c r="CB32" s="1609" t="s">
        <v>307</v>
      </c>
      <c r="CC32" s="147">
        <v>20</v>
      </c>
      <c r="CD32" s="147">
        <v>450</v>
      </c>
      <c r="CE32" s="1444">
        <v>377</v>
      </c>
      <c r="CF32" s="34"/>
      <c r="CG32" s="135">
        <v>248</v>
      </c>
      <c r="CH32" s="136">
        <v>50</v>
      </c>
      <c r="CI32" s="136">
        <v>7</v>
      </c>
      <c r="CJ32" s="136">
        <v>7</v>
      </c>
      <c r="CK32" s="136">
        <v>2</v>
      </c>
      <c r="CL32" s="1609" t="s">
        <v>307</v>
      </c>
      <c r="CM32" s="1860">
        <v>6</v>
      </c>
      <c r="CN32" s="136">
        <v>64</v>
      </c>
      <c r="CO32" s="1445">
        <v>11849</v>
      </c>
      <c r="CP32" s="1445">
        <v>124</v>
      </c>
      <c r="CQ32" s="1445">
        <v>123</v>
      </c>
      <c r="CR32" s="1444">
        <v>61</v>
      </c>
      <c r="CS32" s="34"/>
      <c r="CT32" s="469">
        <v>50</v>
      </c>
      <c r="CU32" s="1409">
        <v>10</v>
      </c>
      <c r="CV32" s="1409">
        <v>3</v>
      </c>
      <c r="CW32" s="1409">
        <v>9</v>
      </c>
      <c r="CX32" s="1409">
        <v>18</v>
      </c>
      <c r="CY32" s="1448">
        <v>10</v>
      </c>
      <c r="CZ32" s="1609" t="s">
        <v>307</v>
      </c>
      <c r="DA32" s="450">
        <v>605834</v>
      </c>
      <c r="DB32" s="1372">
        <v>3865</v>
      </c>
    </row>
    <row r="33" spans="1:107" ht="15.75" customHeight="1">
      <c r="A33" s="283" t="s">
        <v>165</v>
      </c>
      <c r="B33" s="1307" t="s">
        <v>307</v>
      </c>
      <c r="C33" s="1307" t="s">
        <v>307</v>
      </c>
      <c r="D33" s="1307" t="s">
        <v>307</v>
      </c>
      <c r="E33" s="78">
        <v>22</v>
      </c>
      <c r="F33" s="78">
        <v>8</v>
      </c>
      <c r="G33" s="78">
        <v>2432</v>
      </c>
      <c r="H33" s="78">
        <v>526</v>
      </c>
      <c r="I33" s="2024">
        <v>264</v>
      </c>
      <c r="J33" s="78">
        <v>54</v>
      </c>
      <c r="K33" s="75">
        <v>17208</v>
      </c>
      <c r="L33" s="75">
        <v>1175</v>
      </c>
      <c r="M33" s="75">
        <v>3</v>
      </c>
      <c r="N33" s="75">
        <v>640</v>
      </c>
      <c r="O33" s="75">
        <v>46</v>
      </c>
      <c r="P33" s="1196">
        <v>24</v>
      </c>
      <c r="Q33" s="75">
        <v>8855</v>
      </c>
      <c r="R33" s="75">
        <v>792</v>
      </c>
      <c r="S33" s="75">
        <v>5</v>
      </c>
      <c r="T33" s="75">
        <v>1054</v>
      </c>
      <c r="U33" s="1195">
        <v>80</v>
      </c>
      <c r="V33" s="78" t="s">
        <v>307</v>
      </c>
      <c r="W33" s="78" t="s">
        <v>307</v>
      </c>
      <c r="X33" s="78" t="s">
        <v>307</v>
      </c>
      <c r="Y33" s="78" t="s">
        <v>307</v>
      </c>
      <c r="Z33" s="78" t="s">
        <v>307</v>
      </c>
      <c r="AA33" s="78" t="s">
        <v>307</v>
      </c>
      <c r="AB33" s="75">
        <v>1</v>
      </c>
      <c r="AC33" s="1196">
        <v>472</v>
      </c>
      <c r="AD33" s="1196">
        <v>52</v>
      </c>
      <c r="AE33" s="75">
        <v>17</v>
      </c>
      <c r="AF33" s="511" t="s">
        <v>729</v>
      </c>
      <c r="AG33" s="1929" t="s">
        <v>729</v>
      </c>
      <c r="AH33" s="78" t="s">
        <v>307</v>
      </c>
      <c r="AI33" s="75" t="s">
        <v>307</v>
      </c>
      <c r="AJ33" s="75" t="s">
        <v>307</v>
      </c>
      <c r="AK33" s="75">
        <v>9</v>
      </c>
      <c r="AL33" s="75">
        <v>1027</v>
      </c>
      <c r="AM33" s="1195">
        <v>98</v>
      </c>
      <c r="AN33" s="78" t="s">
        <v>307</v>
      </c>
      <c r="AO33" s="75" t="s">
        <v>307</v>
      </c>
      <c r="AP33" s="1196">
        <v>5</v>
      </c>
      <c r="AQ33" s="1193">
        <v>2</v>
      </c>
      <c r="AR33" s="103">
        <v>1107615</v>
      </c>
      <c r="AS33" s="1036">
        <v>3.048</v>
      </c>
      <c r="AT33" s="103">
        <v>1410974</v>
      </c>
      <c r="AU33" s="173">
        <v>27963</v>
      </c>
      <c r="AV33" s="78">
        <v>25</v>
      </c>
      <c r="AW33" s="103">
        <v>2</v>
      </c>
      <c r="AX33" s="103">
        <v>3</v>
      </c>
      <c r="AY33" s="1193">
        <v>12</v>
      </c>
      <c r="AZ33" s="103">
        <v>6</v>
      </c>
      <c r="BA33" s="103" t="s">
        <v>307</v>
      </c>
      <c r="BB33" s="103">
        <v>1</v>
      </c>
      <c r="BC33" s="103">
        <v>1</v>
      </c>
      <c r="BD33" s="103" t="s">
        <v>307</v>
      </c>
      <c r="BE33" s="103" t="s">
        <v>307</v>
      </c>
      <c r="BF33" s="1194">
        <v>24</v>
      </c>
      <c r="BG33" s="34"/>
      <c r="BH33" s="101">
        <v>4</v>
      </c>
      <c r="BI33" s="103">
        <v>36079</v>
      </c>
      <c r="BJ33" s="103">
        <v>2</v>
      </c>
      <c r="BK33" s="1193">
        <v>42944</v>
      </c>
      <c r="BL33" s="103">
        <v>1</v>
      </c>
      <c r="BM33" s="103">
        <v>1</v>
      </c>
      <c r="BN33" s="103">
        <v>37900</v>
      </c>
      <c r="BO33" s="103">
        <v>7</v>
      </c>
      <c r="BP33" s="103">
        <v>8173</v>
      </c>
      <c r="BQ33" s="103">
        <v>14</v>
      </c>
      <c r="BR33" s="1194">
        <v>60</v>
      </c>
      <c r="BS33" s="34"/>
      <c r="BT33" s="79">
        <v>7</v>
      </c>
      <c r="BU33" s="2070">
        <v>1292</v>
      </c>
      <c r="BV33" s="2060"/>
      <c r="BW33" s="419" t="s">
        <v>307</v>
      </c>
      <c r="BX33" s="1312" t="s">
        <v>307</v>
      </c>
      <c r="BY33" s="1312" t="s">
        <v>307</v>
      </c>
      <c r="BZ33" s="111">
        <v>82</v>
      </c>
      <c r="CA33" s="103">
        <v>12874</v>
      </c>
      <c r="CB33" s="103">
        <v>8695</v>
      </c>
      <c r="CC33" s="111">
        <v>2</v>
      </c>
      <c r="CD33" s="103">
        <v>45</v>
      </c>
      <c r="CE33" s="1194">
        <v>49</v>
      </c>
      <c r="CF33" s="34"/>
      <c r="CG33" s="74">
        <v>491</v>
      </c>
      <c r="CH33" s="75">
        <v>103</v>
      </c>
      <c r="CI33" s="103">
        <v>26</v>
      </c>
      <c r="CJ33" s="103">
        <v>26</v>
      </c>
      <c r="CK33" s="103">
        <v>6</v>
      </c>
      <c r="CL33" s="1193">
        <v>13</v>
      </c>
      <c r="CM33" s="1196" t="s">
        <v>307</v>
      </c>
      <c r="CN33" s="103">
        <v>136</v>
      </c>
      <c r="CO33" s="1193">
        <v>23290</v>
      </c>
      <c r="CP33" s="1193">
        <v>177</v>
      </c>
      <c r="CQ33" s="1193">
        <v>303</v>
      </c>
      <c r="CR33" s="1194">
        <v>246</v>
      </c>
      <c r="CS33" s="34"/>
      <c r="CT33" s="510">
        <v>181</v>
      </c>
      <c r="CU33" s="1197">
        <v>62</v>
      </c>
      <c r="CV33" s="1197">
        <v>23</v>
      </c>
      <c r="CW33" s="1197">
        <v>18</v>
      </c>
      <c r="CX33" s="1197">
        <v>27</v>
      </c>
      <c r="CY33" s="1198">
        <v>51</v>
      </c>
      <c r="CZ33" s="1199" t="s">
        <v>307</v>
      </c>
      <c r="DA33" s="554">
        <v>1538699</v>
      </c>
      <c r="DB33" s="1154">
        <v>52595</v>
      </c>
    </row>
    <row r="34" spans="1:107" ht="15.75" customHeight="1">
      <c r="A34" s="651" t="s">
        <v>166</v>
      </c>
      <c r="B34" s="220">
        <v>3</v>
      </c>
      <c r="C34" s="227">
        <v>136</v>
      </c>
      <c r="D34" s="227">
        <v>25</v>
      </c>
      <c r="E34" s="227">
        <v>7</v>
      </c>
      <c r="F34" s="227">
        <v>7</v>
      </c>
      <c r="G34" s="227">
        <v>938</v>
      </c>
      <c r="H34" s="227">
        <v>938</v>
      </c>
      <c r="I34" s="1900">
        <v>156</v>
      </c>
      <c r="J34" s="227">
        <v>29</v>
      </c>
      <c r="K34" s="1901">
        <v>11566</v>
      </c>
      <c r="L34" s="1901">
        <v>772</v>
      </c>
      <c r="M34" s="1901">
        <v>3</v>
      </c>
      <c r="N34" s="1901">
        <v>742</v>
      </c>
      <c r="O34" s="1901">
        <v>51</v>
      </c>
      <c r="P34" s="1902">
        <v>22</v>
      </c>
      <c r="Q34" s="1901">
        <v>5690</v>
      </c>
      <c r="R34" s="1901">
        <v>494</v>
      </c>
      <c r="S34" s="1901">
        <v>3</v>
      </c>
      <c r="T34" s="1901">
        <v>702</v>
      </c>
      <c r="U34" s="1900">
        <v>50</v>
      </c>
      <c r="V34" s="227" t="s">
        <v>203</v>
      </c>
      <c r="W34" s="1902" t="s">
        <v>307</v>
      </c>
      <c r="X34" s="1902" t="s">
        <v>307</v>
      </c>
      <c r="Y34" s="1901" t="s">
        <v>307</v>
      </c>
      <c r="Z34" s="1902" t="s">
        <v>307</v>
      </c>
      <c r="AA34" s="1902" t="s">
        <v>307</v>
      </c>
      <c r="AB34" s="1901" t="s">
        <v>307</v>
      </c>
      <c r="AC34" s="1902" t="s">
        <v>307</v>
      </c>
      <c r="AD34" s="1902" t="s">
        <v>307</v>
      </c>
      <c r="AE34" s="1901">
        <v>10</v>
      </c>
      <c r="AF34" s="1901">
        <v>7365</v>
      </c>
      <c r="AG34" s="1900">
        <v>487</v>
      </c>
      <c r="AH34" s="227" t="s">
        <v>307</v>
      </c>
      <c r="AI34" s="1901" t="s">
        <v>307</v>
      </c>
      <c r="AJ34" s="1901" t="s">
        <v>307</v>
      </c>
      <c r="AK34" s="1901">
        <v>3</v>
      </c>
      <c r="AL34" s="1901">
        <v>1904</v>
      </c>
      <c r="AM34" s="1900">
        <v>93</v>
      </c>
      <c r="AN34" s="227" t="s">
        <v>307</v>
      </c>
      <c r="AO34" s="1901" t="s">
        <v>307</v>
      </c>
      <c r="AP34" s="1902">
        <v>4</v>
      </c>
      <c r="AQ34" s="1902">
        <v>11</v>
      </c>
      <c r="AR34" s="1901">
        <v>1338409</v>
      </c>
      <c r="AS34" s="1903">
        <v>5.7089999999999996</v>
      </c>
      <c r="AT34" s="1901">
        <v>1526652</v>
      </c>
      <c r="AU34" s="228">
        <v>27963</v>
      </c>
      <c r="AV34" s="227">
        <v>27</v>
      </c>
      <c r="AW34" s="1901">
        <v>1</v>
      </c>
      <c r="AX34" s="1901">
        <v>5</v>
      </c>
      <c r="AY34" s="1902">
        <v>14</v>
      </c>
      <c r="AZ34" s="1902">
        <v>6</v>
      </c>
      <c r="BA34" s="1902" t="s">
        <v>203</v>
      </c>
      <c r="BB34" s="1902">
        <v>1</v>
      </c>
      <c r="BC34" s="1902" t="s">
        <v>203</v>
      </c>
      <c r="BD34" s="1902" t="s">
        <v>203</v>
      </c>
      <c r="BE34" s="1901" t="s">
        <v>203</v>
      </c>
      <c r="BF34" s="1900">
        <v>36</v>
      </c>
      <c r="BG34" s="34"/>
      <c r="BH34" s="220">
        <v>25</v>
      </c>
      <c r="BI34" s="1901">
        <v>43208.7</v>
      </c>
      <c r="BJ34" s="1901" t="s">
        <v>203</v>
      </c>
      <c r="BK34" s="1902" t="s">
        <v>203</v>
      </c>
      <c r="BL34" s="1901">
        <v>2</v>
      </c>
      <c r="BM34" s="1901">
        <v>2</v>
      </c>
      <c r="BN34" s="1901">
        <v>55256</v>
      </c>
      <c r="BO34" s="1901">
        <v>5</v>
      </c>
      <c r="BP34" s="1901">
        <v>3158</v>
      </c>
      <c r="BQ34" s="1901">
        <v>7</v>
      </c>
      <c r="BR34" s="1900">
        <v>44</v>
      </c>
      <c r="BS34" s="34"/>
      <c r="BT34" s="229">
        <v>8</v>
      </c>
      <c r="BU34" s="2063">
        <v>1800</v>
      </c>
      <c r="BV34" s="2060"/>
      <c r="BW34" s="220" t="s">
        <v>203</v>
      </c>
      <c r="BX34" s="1901" t="s">
        <v>203</v>
      </c>
      <c r="BY34" s="1901" t="s">
        <v>203</v>
      </c>
      <c r="BZ34" s="227">
        <v>28</v>
      </c>
      <c r="CA34" s="1901">
        <v>4150</v>
      </c>
      <c r="CB34" s="1901">
        <v>3462</v>
      </c>
      <c r="CC34" s="227">
        <v>12</v>
      </c>
      <c r="CD34" s="1901">
        <v>550</v>
      </c>
      <c r="CE34" s="1900">
        <v>342</v>
      </c>
      <c r="CF34" s="34"/>
      <c r="CG34" s="220">
        <v>218</v>
      </c>
      <c r="CH34" s="1901">
        <v>48</v>
      </c>
      <c r="CI34" s="1901">
        <v>8</v>
      </c>
      <c r="CJ34" s="1901">
        <v>8</v>
      </c>
      <c r="CK34" s="1901">
        <v>5</v>
      </c>
      <c r="CL34" s="1902" t="s">
        <v>203</v>
      </c>
      <c r="CM34" s="1902">
        <v>4</v>
      </c>
      <c r="CN34" s="1901">
        <v>55</v>
      </c>
      <c r="CO34" s="1902">
        <v>12263</v>
      </c>
      <c r="CP34" s="1902">
        <v>131</v>
      </c>
      <c r="CQ34" s="1902">
        <v>216</v>
      </c>
      <c r="CR34" s="1900">
        <v>158</v>
      </c>
      <c r="CS34" s="34"/>
      <c r="CT34" s="449">
        <v>175</v>
      </c>
      <c r="CU34" s="1889">
        <v>40</v>
      </c>
      <c r="CV34" s="1889">
        <v>15</v>
      </c>
      <c r="CW34" s="1889">
        <v>57</v>
      </c>
      <c r="CX34" s="1889">
        <v>12</v>
      </c>
      <c r="CY34" s="1904">
        <v>51</v>
      </c>
      <c r="CZ34" s="1905" t="s">
        <v>203</v>
      </c>
      <c r="DA34" s="1887">
        <v>1015880.65</v>
      </c>
      <c r="DB34" s="1906">
        <v>38777.019999999997</v>
      </c>
      <c r="DC34" s="1907"/>
    </row>
    <row r="35" spans="1:107" ht="15.75" customHeight="1">
      <c r="A35" s="283" t="s">
        <v>167</v>
      </c>
      <c r="B35" s="74">
        <v>2</v>
      </c>
      <c r="C35" s="78">
        <v>135</v>
      </c>
      <c r="D35" s="78">
        <v>18</v>
      </c>
      <c r="E35" s="78">
        <v>32</v>
      </c>
      <c r="F35" s="78" t="s">
        <v>203</v>
      </c>
      <c r="G35" s="78">
        <v>5486</v>
      </c>
      <c r="H35" s="78">
        <f>G35-269</f>
        <v>5217</v>
      </c>
      <c r="I35" s="2024">
        <v>646</v>
      </c>
      <c r="J35" s="78">
        <v>46</v>
      </c>
      <c r="K35" s="75">
        <v>18623</v>
      </c>
      <c r="L35" s="1351">
        <v>1733</v>
      </c>
      <c r="M35" s="75">
        <v>1</v>
      </c>
      <c r="N35" s="75">
        <v>362</v>
      </c>
      <c r="O35" s="75">
        <v>31</v>
      </c>
      <c r="P35" s="1351">
        <v>23</v>
      </c>
      <c r="Q35" s="75">
        <v>9607</v>
      </c>
      <c r="R35" s="75">
        <v>854</v>
      </c>
      <c r="S35" s="75">
        <v>4</v>
      </c>
      <c r="T35" s="75">
        <f>167+204+123+356</f>
        <v>850</v>
      </c>
      <c r="U35" s="1422">
        <f>27+22+38+55</f>
        <v>142</v>
      </c>
      <c r="V35" s="74" t="s">
        <v>203</v>
      </c>
      <c r="W35" s="1351" t="s">
        <v>203</v>
      </c>
      <c r="X35" s="1351" t="s">
        <v>203</v>
      </c>
      <c r="Y35" s="1351">
        <v>1</v>
      </c>
      <c r="Z35" s="1351">
        <v>921</v>
      </c>
      <c r="AA35" s="1351">
        <v>76</v>
      </c>
      <c r="AB35" s="75">
        <v>1</v>
      </c>
      <c r="AC35" s="1351">
        <f>118+354</f>
        <v>472</v>
      </c>
      <c r="AD35" s="1351">
        <v>48</v>
      </c>
      <c r="AE35" s="75">
        <v>16</v>
      </c>
      <c r="AF35" s="75">
        <v>13530</v>
      </c>
      <c r="AG35" s="2024">
        <v>1559</v>
      </c>
      <c r="AH35" s="2029" t="s">
        <v>203</v>
      </c>
      <c r="AI35" s="1953" t="s">
        <v>203</v>
      </c>
      <c r="AJ35" s="1953" t="s">
        <v>203</v>
      </c>
      <c r="AK35" s="75">
        <v>5</v>
      </c>
      <c r="AL35" s="75">
        <v>2150</v>
      </c>
      <c r="AM35" s="1422">
        <v>252</v>
      </c>
      <c r="AN35" s="34">
        <v>1</v>
      </c>
      <c r="AO35" s="1351">
        <v>1</v>
      </c>
      <c r="AP35" s="1351">
        <v>7</v>
      </c>
      <c r="AQ35" s="1351">
        <v>7</v>
      </c>
      <c r="AR35" s="75">
        <v>881091</v>
      </c>
      <c r="AS35" s="1034">
        <v>2.2054999999999998</v>
      </c>
      <c r="AT35" s="75">
        <v>2430052</v>
      </c>
      <c r="AU35" s="173">
        <v>4653</v>
      </c>
      <c r="AV35" s="78">
        <v>4</v>
      </c>
      <c r="AW35" s="75" t="s">
        <v>203</v>
      </c>
      <c r="AX35" s="1351">
        <v>1</v>
      </c>
      <c r="AY35" s="75">
        <v>2</v>
      </c>
      <c r="AZ35" s="75">
        <v>1</v>
      </c>
      <c r="BA35" s="1351" t="s">
        <v>203</v>
      </c>
      <c r="BB35" s="1351" t="s">
        <v>203</v>
      </c>
      <c r="BC35" s="1351" t="s">
        <v>203</v>
      </c>
      <c r="BD35" s="1351" t="s">
        <v>203</v>
      </c>
      <c r="BE35" s="1351" t="s">
        <v>203</v>
      </c>
      <c r="BF35" s="1422">
        <v>50</v>
      </c>
      <c r="BG35" s="34"/>
      <c r="BH35" s="74">
        <v>11</v>
      </c>
      <c r="BI35" s="75">
        <v>29813</v>
      </c>
      <c r="BJ35" s="75" t="s">
        <v>203</v>
      </c>
      <c r="BK35" s="1351" t="s">
        <v>203</v>
      </c>
      <c r="BL35" s="75">
        <v>3</v>
      </c>
      <c r="BM35" s="75">
        <v>3</v>
      </c>
      <c r="BN35" s="75">
        <v>34800</v>
      </c>
      <c r="BO35" s="75">
        <v>3</v>
      </c>
      <c r="BP35" s="75">
        <v>2008</v>
      </c>
      <c r="BQ35" s="75">
        <v>7</v>
      </c>
      <c r="BR35" s="1422">
        <v>33</v>
      </c>
      <c r="BS35" s="34"/>
      <c r="BT35" s="79">
        <v>4</v>
      </c>
      <c r="BU35" s="2069">
        <v>5430</v>
      </c>
      <c r="BV35" s="2060"/>
      <c r="BW35" s="74">
        <v>126</v>
      </c>
      <c r="BX35" s="1351">
        <v>3772</v>
      </c>
      <c r="BY35" s="1351">
        <v>3902</v>
      </c>
      <c r="BZ35" s="1351" t="s">
        <v>203</v>
      </c>
      <c r="CA35" s="1351" t="s">
        <v>203</v>
      </c>
      <c r="CB35" s="1351" t="s">
        <v>203</v>
      </c>
      <c r="CC35" s="1351" t="s">
        <v>203</v>
      </c>
      <c r="CD35" s="1351" t="s">
        <v>203</v>
      </c>
      <c r="CE35" s="1422" t="s">
        <v>203</v>
      </c>
      <c r="CF35" s="34"/>
      <c r="CG35" s="74">
        <v>648</v>
      </c>
      <c r="CH35" s="75">
        <v>93</v>
      </c>
      <c r="CI35" s="75">
        <v>27</v>
      </c>
      <c r="CJ35" s="75">
        <v>27</v>
      </c>
      <c r="CK35" s="75">
        <v>6</v>
      </c>
      <c r="CL35" s="1351">
        <v>15</v>
      </c>
      <c r="CM35" s="1351" t="s">
        <v>203</v>
      </c>
      <c r="CN35" s="75">
        <v>164</v>
      </c>
      <c r="CO35" s="1351">
        <v>28855</v>
      </c>
      <c r="CP35" s="1351">
        <v>362</v>
      </c>
      <c r="CQ35" s="1351">
        <v>565</v>
      </c>
      <c r="CR35" s="1422">
        <v>257</v>
      </c>
      <c r="CS35" s="34"/>
      <c r="CT35" s="510">
        <v>106</v>
      </c>
      <c r="CU35" s="1423">
        <v>18</v>
      </c>
      <c r="CV35" s="1423">
        <v>5</v>
      </c>
      <c r="CW35" s="1423">
        <v>24</v>
      </c>
      <c r="CX35" s="1423">
        <v>25</v>
      </c>
      <c r="CY35" s="1424">
        <v>34</v>
      </c>
      <c r="CZ35" s="1199" t="s">
        <v>203</v>
      </c>
      <c r="DA35" s="511">
        <v>1276490</v>
      </c>
      <c r="DB35" s="1336">
        <v>54516</v>
      </c>
    </row>
    <row r="36" spans="1:107" ht="15.75" customHeight="1">
      <c r="A36" s="218" t="s">
        <v>168</v>
      </c>
      <c r="B36" s="220" t="s">
        <v>307</v>
      </c>
      <c r="C36" s="227" t="s">
        <v>307</v>
      </c>
      <c r="D36" s="227" t="s">
        <v>307</v>
      </c>
      <c r="E36" s="227">
        <v>19</v>
      </c>
      <c r="F36" s="227">
        <v>19</v>
      </c>
      <c r="G36" s="227">
        <v>1880</v>
      </c>
      <c r="H36" s="227">
        <v>84</v>
      </c>
      <c r="I36" s="1900">
        <v>201</v>
      </c>
      <c r="J36" s="227">
        <v>52</v>
      </c>
      <c r="K36" s="223">
        <v>19683</v>
      </c>
      <c r="L36" s="1188">
        <v>1302</v>
      </c>
      <c r="M36" s="223" t="s">
        <v>307</v>
      </c>
      <c r="N36" s="223" t="s">
        <v>307</v>
      </c>
      <c r="O36" s="223" t="s">
        <v>307</v>
      </c>
      <c r="P36" s="1188">
        <v>22</v>
      </c>
      <c r="Q36" s="223">
        <v>10273</v>
      </c>
      <c r="R36" s="223">
        <v>761</v>
      </c>
      <c r="S36" s="223">
        <v>1</v>
      </c>
      <c r="T36" s="223">
        <v>269</v>
      </c>
      <c r="U36" s="1189">
        <v>19</v>
      </c>
      <c r="V36" s="227" t="s">
        <v>307</v>
      </c>
      <c r="W36" s="1188" t="s">
        <v>307</v>
      </c>
      <c r="X36" s="1188" t="s">
        <v>307</v>
      </c>
      <c r="Y36" s="223" t="s">
        <v>307</v>
      </c>
      <c r="Z36" s="1188" t="s">
        <v>307</v>
      </c>
      <c r="AA36" s="1188" t="s">
        <v>307</v>
      </c>
      <c r="AB36" s="223" t="s">
        <v>307</v>
      </c>
      <c r="AC36" s="1188" t="s">
        <v>307</v>
      </c>
      <c r="AD36" s="1188" t="s">
        <v>307</v>
      </c>
      <c r="AE36" s="223">
        <v>10</v>
      </c>
      <c r="AF36" s="223">
        <v>8960</v>
      </c>
      <c r="AG36" s="1900">
        <v>589</v>
      </c>
      <c r="AH36" s="227">
        <v>1</v>
      </c>
      <c r="AI36" s="223">
        <v>605</v>
      </c>
      <c r="AJ36" s="223">
        <v>70</v>
      </c>
      <c r="AK36" s="223">
        <v>1</v>
      </c>
      <c r="AL36" s="223">
        <v>119</v>
      </c>
      <c r="AM36" s="1189">
        <v>15</v>
      </c>
      <c r="AN36" s="227" t="s">
        <v>307</v>
      </c>
      <c r="AO36" s="223" t="s">
        <v>307</v>
      </c>
      <c r="AP36" s="1188">
        <v>3</v>
      </c>
      <c r="AQ36" s="1188">
        <v>4</v>
      </c>
      <c r="AR36" s="223">
        <v>1114507</v>
      </c>
      <c r="AS36" s="1033">
        <v>3</v>
      </c>
      <c r="AT36" s="223">
        <v>2010132</v>
      </c>
      <c r="AU36" s="228" t="s">
        <v>307</v>
      </c>
      <c r="AV36" s="227">
        <v>5</v>
      </c>
      <c r="AW36" s="223" t="s">
        <v>307</v>
      </c>
      <c r="AX36" s="223">
        <v>2</v>
      </c>
      <c r="AY36" s="1188">
        <v>1</v>
      </c>
      <c r="AZ36" s="223">
        <v>1</v>
      </c>
      <c r="BA36" s="223" t="s">
        <v>307</v>
      </c>
      <c r="BB36" s="223" t="s">
        <v>307</v>
      </c>
      <c r="BC36" s="223" t="s">
        <v>307</v>
      </c>
      <c r="BD36" s="223">
        <v>1</v>
      </c>
      <c r="BE36" s="223" t="s">
        <v>307</v>
      </c>
      <c r="BF36" s="1189">
        <v>72</v>
      </c>
      <c r="BG36" s="34"/>
      <c r="BH36" s="220">
        <v>12</v>
      </c>
      <c r="BI36" s="223">
        <v>27326</v>
      </c>
      <c r="BJ36" s="223">
        <v>1</v>
      </c>
      <c r="BK36" s="1188">
        <v>27438</v>
      </c>
      <c r="BL36" s="223">
        <v>3</v>
      </c>
      <c r="BM36" s="223">
        <v>3</v>
      </c>
      <c r="BN36" s="223">
        <v>67483</v>
      </c>
      <c r="BO36" s="223">
        <v>1</v>
      </c>
      <c r="BP36" s="223">
        <v>1625</v>
      </c>
      <c r="BQ36" s="223">
        <v>6</v>
      </c>
      <c r="BR36" s="1189">
        <v>26</v>
      </c>
      <c r="BS36" s="34"/>
      <c r="BT36" s="229">
        <v>2</v>
      </c>
      <c r="BU36" s="2063">
        <v>2469</v>
      </c>
      <c r="BV36" s="2060"/>
      <c r="BW36" s="220">
        <v>55</v>
      </c>
      <c r="BX36" s="223">
        <v>2043</v>
      </c>
      <c r="BY36" s="223">
        <v>1823</v>
      </c>
      <c r="BZ36" s="227">
        <v>1</v>
      </c>
      <c r="CA36" s="223">
        <v>16</v>
      </c>
      <c r="CB36" s="223">
        <v>16</v>
      </c>
      <c r="CC36" s="227">
        <v>43</v>
      </c>
      <c r="CD36" s="223">
        <v>1702</v>
      </c>
      <c r="CE36" s="1189">
        <v>2042</v>
      </c>
      <c r="CF36" s="34"/>
      <c r="CG36" s="220">
        <v>347</v>
      </c>
      <c r="CH36" s="223">
        <v>53</v>
      </c>
      <c r="CI36" s="223">
        <v>11</v>
      </c>
      <c r="CJ36" s="223">
        <v>11</v>
      </c>
      <c r="CK36" s="223">
        <v>2</v>
      </c>
      <c r="CL36" s="1188">
        <v>2</v>
      </c>
      <c r="CM36" s="1188">
        <v>4</v>
      </c>
      <c r="CN36" s="223">
        <v>113</v>
      </c>
      <c r="CO36" s="1188">
        <v>18345</v>
      </c>
      <c r="CP36" s="1188">
        <v>341</v>
      </c>
      <c r="CQ36" s="1188">
        <v>488</v>
      </c>
      <c r="CR36" s="1189">
        <v>175</v>
      </c>
      <c r="CS36" s="34"/>
      <c r="CT36" s="449">
        <v>168</v>
      </c>
      <c r="CU36" s="1190">
        <v>27</v>
      </c>
      <c r="CV36" s="1190">
        <v>2</v>
      </c>
      <c r="CW36" s="1190">
        <v>34</v>
      </c>
      <c r="CX36" s="1190">
        <v>87</v>
      </c>
      <c r="CY36" s="1191">
        <v>18</v>
      </c>
      <c r="CZ36" s="1192" t="s">
        <v>307</v>
      </c>
      <c r="DA36" s="450">
        <v>1240103</v>
      </c>
      <c r="DB36" s="1104">
        <v>24518</v>
      </c>
    </row>
    <row r="37" spans="1:107" ht="15.75" customHeight="1" collapsed="1">
      <c r="A37" s="283" t="s">
        <v>169</v>
      </c>
      <c r="B37" s="74" t="s">
        <v>203</v>
      </c>
      <c r="C37" s="78" t="s">
        <v>203</v>
      </c>
      <c r="D37" s="78" t="s">
        <v>203</v>
      </c>
      <c r="E37" s="78">
        <v>20</v>
      </c>
      <c r="F37" s="78">
        <v>2</v>
      </c>
      <c r="G37" s="78">
        <v>3457</v>
      </c>
      <c r="H37" s="78">
        <v>306</v>
      </c>
      <c r="I37" s="2024">
        <v>435</v>
      </c>
      <c r="J37" s="78">
        <v>47</v>
      </c>
      <c r="K37" s="75">
        <v>21509</v>
      </c>
      <c r="L37" s="1351">
        <v>1420</v>
      </c>
      <c r="M37" s="75">
        <v>1</v>
      </c>
      <c r="N37" s="75">
        <v>548</v>
      </c>
      <c r="O37" s="75">
        <v>27</v>
      </c>
      <c r="P37" s="1351">
        <v>20</v>
      </c>
      <c r="Q37" s="75">
        <v>11127</v>
      </c>
      <c r="R37" s="75">
        <v>791</v>
      </c>
      <c r="S37" s="75">
        <v>2</v>
      </c>
      <c r="T37" s="75">
        <v>434</v>
      </c>
      <c r="U37" s="1422">
        <v>28</v>
      </c>
      <c r="V37" s="78" t="s">
        <v>307</v>
      </c>
      <c r="W37" s="1351" t="s">
        <v>307</v>
      </c>
      <c r="X37" s="1351" t="s">
        <v>307</v>
      </c>
      <c r="Y37" s="75" t="s">
        <v>307</v>
      </c>
      <c r="Z37" s="1351" t="s">
        <v>307</v>
      </c>
      <c r="AA37" s="1351" t="s">
        <v>203</v>
      </c>
      <c r="AB37" s="75" t="s">
        <v>307</v>
      </c>
      <c r="AC37" s="1351" t="s">
        <v>307</v>
      </c>
      <c r="AD37" s="1351" t="s">
        <v>307</v>
      </c>
      <c r="AE37" s="75">
        <v>9</v>
      </c>
      <c r="AF37" s="75">
        <v>10823</v>
      </c>
      <c r="AG37" s="2024">
        <v>786</v>
      </c>
      <c r="AH37" s="78" t="s">
        <v>307</v>
      </c>
      <c r="AI37" s="75" t="s">
        <v>307</v>
      </c>
      <c r="AJ37" s="75" t="s">
        <v>307</v>
      </c>
      <c r="AK37" s="75">
        <v>2</v>
      </c>
      <c r="AL37" s="75">
        <v>140</v>
      </c>
      <c r="AM37" s="1422">
        <v>27</v>
      </c>
      <c r="AN37" s="34" t="s">
        <v>307</v>
      </c>
      <c r="AO37" s="75" t="s">
        <v>307</v>
      </c>
      <c r="AP37" s="1351">
        <v>5</v>
      </c>
      <c r="AQ37" s="1351">
        <v>2</v>
      </c>
      <c r="AR37" s="75">
        <v>977447</v>
      </c>
      <c r="AS37" s="1034">
        <v>2.5499999999999998</v>
      </c>
      <c r="AT37" s="75">
        <v>2003168</v>
      </c>
      <c r="AU37" s="173">
        <v>1965</v>
      </c>
      <c r="AV37" s="78">
        <v>1</v>
      </c>
      <c r="AW37" s="75" t="s">
        <v>203</v>
      </c>
      <c r="AX37" s="75" t="s">
        <v>203</v>
      </c>
      <c r="AY37" s="1351" t="s">
        <v>203</v>
      </c>
      <c r="AZ37" s="75">
        <v>1</v>
      </c>
      <c r="BA37" s="1953" t="s">
        <v>203</v>
      </c>
      <c r="BB37" s="75" t="s">
        <v>203</v>
      </c>
      <c r="BC37" s="1953" t="s">
        <v>203</v>
      </c>
      <c r="BD37" s="1953" t="s">
        <v>203</v>
      </c>
      <c r="BE37" s="1953" t="s">
        <v>203</v>
      </c>
      <c r="BF37" s="1509" t="s">
        <v>203</v>
      </c>
      <c r="BG37" s="34"/>
      <c r="BH37" s="74">
        <v>6</v>
      </c>
      <c r="BI37" s="75">
        <v>40159</v>
      </c>
      <c r="BJ37" s="75">
        <v>1</v>
      </c>
      <c r="BK37" s="1351">
        <v>24134</v>
      </c>
      <c r="BL37" s="75">
        <v>2</v>
      </c>
      <c r="BM37" s="75">
        <v>2</v>
      </c>
      <c r="BN37" s="75">
        <v>49497</v>
      </c>
      <c r="BO37" s="75" t="s">
        <v>307</v>
      </c>
      <c r="BP37" s="75" t="s">
        <v>307</v>
      </c>
      <c r="BQ37" s="75">
        <v>2</v>
      </c>
      <c r="BR37" s="1422">
        <v>25</v>
      </c>
      <c r="BS37" s="34"/>
      <c r="BT37" s="79">
        <v>5</v>
      </c>
      <c r="BU37" s="677">
        <v>2108</v>
      </c>
      <c r="BV37" s="2060"/>
      <c r="BW37" s="74" t="s">
        <v>307</v>
      </c>
      <c r="BX37" s="1351" t="s">
        <v>307</v>
      </c>
      <c r="BY37" s="1351" t="s">
        <v>307</v>
      </c>
      <c r="BZ37" s="75">
        <v>38</v>
      </c>
      <c r="CA37" s="75">
        <v>2690</v>
      </c>
      <c r="CB37" s="75">
        <v>2623</v>
      </c>
      <c r="CC37" s="78">
        <v>17</v>
      </c>
      <c r="CD37" s="75">
        <v>875</v>
      </c>
      <c r="CE37" s="1422">
        <v>891</v>
      </c>
      <c r="CF37" s="34"/>
      <c r="CG37" s="74">
        <v>400</v>
      </c>
      <c r="CH37" s="75">
        <v>76</v>
      </c>
      <c r="CI37" s="75">
        <v>15</v>
      </c>
      <c r="CJ37" s="75">
        <v>15</v>
      </c>
      <c r="CK37" s="75">
        <v>3</v>
      </c>
      <c r="CL37" s="1351">
        <v>2</v>
      </c>
      <c r="CM37" s="1351">
        <v>5</v>
      </c>
      <c r="CN37" s="75">
        <v>100</v>
      </c>
      <c r="CO37" s="1351">
        <v>19081</v>
      </c>
      <c r="CP37" s="1351">
        <v>289</v>
      </c>
      <c r="CQ37" s="1351">
        <v>108</v>
      </c>
      <c r="CR37" s="1422">
        <v>70</v>
      </c>
      <c r="CS37" s="34"/>
      <c r="CT37" s="510">
        <v>150</v>
      </c>
      <c r="CU37" s="1423">
        <v>2</v>
      </c>
      <c r="CV37" s="1423">
        <v>4</v>
      </c>
      <c r="CW37" s="1423">
        <v>32</v>
      </c>
      <c r="CX37" s="1423">
        <v>6</v>
      </c>
      <c r="CY37" s="1424">
        <v>12</v>
      </c>
      <c r="CZ37" s="1199">
        <v>94</v>
      </c>
      <c r="DA37" s="511">
        <v>1138406</v>
      </c>
      <c r="DB37" s="1336">
        <v>6242</v>
      </c>
    </row>
    <row r="38" spans="1:107" ht="15.75" customHeight="1">
      <c r="A38" s="218" t="s">
        <v>170</v>
      </c>
      <c r="B38" s="220" t="s">
        <v>307</v>
      </c>
      <c r="C38" s="227" t="s">
        <v>307</v>
      </c>
      <c r="D38" s="227" t="s">
        <v>307</v>
      </c>
      <c r="E38" s="227">
        <v>20</v>
      </c>
      <c r="F38" s="227">
        <v>3</v>
      </c>
      <c r="G38" s="223">
        <v>2541</v>
      </c>
      <c r="H38" s="227">
        <v>427</v>
      </c>
      <c r="I38" s="1900">
        <v>226</v>
      </c>
      <c r="J38" s="227">
        <v>42</v>
      </c>
      <c r="K38" s="223">
        <v>19732</v>
      </c>
      <c r="L38" s="1188">
        <v>1195</v>
      </c>
      <c r="M38" s="223" t="s">
        <v>307</v>
      </c>
      <c r="N38" s="223" t="s">
        <v>307</v>
      </c>
      <c r="O38" s="223" t="s">
        <v>307</v>
      </c>
      <c r="P38" s="1188">
        <v>19</v>
      </c>
      <c r="Q38" s="223">
        <v>10466</v>
      </c>
      <c r="R38" s="223">
        <v>665</v>
      </c>
      <c r="S38" s="223">
        <v>1</v>
      </c>
      <c r="T38" s="223" t="s">
        <v>706</v>
      </c>
      <c r="U38" s="1189" t="s">
        <v>706</v>
      </c>
      <c r="V38" s="227" t="s">
        <v>307</v>
      </c>
      <c r="W38" s="1188" t="s">
        <v>307</v>
      </c>
      <c r="X38" s="1188" t="s">
        <v>307</v>
      </c>
      <c r="Y38" s="223" t="s">
        <v>307</v>
      </c>
      <c r="Z38" s="1188" t="s">
        <v>307</v>
      </c>
      <c r="AA38" s="1188" t="s">
        <v>307</v>
      </c>
      <c r="AB38" s="223" t="s">
        <v>307</v>
      </c>
      <c r="AC38" s="1188" t="s">
        <v>307</v>
      </c>
      <c r="AD38" s="1188" t="s">
        <v>307</v>
      </c>
      <c r="AE38" s="223">
        <v>12</v>
      </c>
      <c r="AF38" s="223" t="s">
        <v>706</v>
      </c>
      <c r="AG38" s="1900" t="s">
        <v>706</v>
      </c>
      <c r="AH38" s="227" t="s">
        <v>307</v>
      </c>
      <c r="AI38" s="223" t="s">
        <v>307</v>
      </c>
      <c r="AJ38" s="223" t="s">
        <v>307</v>
      </c>
      <c r="AK38" s="223">
        <v>2</v>
      </c>
      <c r="AL38" s="223" t="s">
        <v>706</v>
      </c>
      <c r="AM38" s="1189" t="s">
        <v>706</v>
      </c>
      <c r="AN38" s="227" t="s">
        <v>307</v>
      </c>
      <c r="AO38" s="223" t="s">
        <v>307</v>
      </c>
      <c r="AP38" s="1188" t="s">
        <v>307</v>
      </c>
      <c r="AQ38" s="223">
        <v>4</v>
      </c>
      <c r="AR38" s="223">
        <v>1201175</v>
      </c>
      <c r="AS38" s="1033">
        <v>3.181</v>
      </c>
      <c r="AT38" s="223">
        <v>2539573</v>
      </c>
      <c r="AU38" s="228">
        <v>4698</v>
      </c>
      <c r="AV38" s="227">
        <v>8</v>
      </c>
      <c r="AW38" s="223" t="s">
        <v>307</v>
      </c>
      <c r="AX38" s="223" t="s">
        <v>307</v>
      </c>
      <c r="AY38" s="1188">
        <v>7</v>
      </c>
      <c r="AZ38" s="223">
        <v>1</v>
      </c>
      <c r="BA38" s="223" t="s">
        <v>307</v>
      </c>
      <c r="BB38" s="223" t="s">
        <v>307</v>
      </c>
      <c r="BC38" s="223" t="s">
        <v>307</v>
      </c>
      <c r="BD38" s="223" t="s">
        <v>307</v>
      </c>
      <c r="BE38" s="223" t="s">
        <v>307</v>
      </c>
      <c r="BF38" s="1189">
        <v>23</v>
      </c>
      <c r="BG38" s="34"/>
      <c r="BH38" s="220">
        <v>5</v>
      </c>
      <c r="BI38" s="223">
        <v>32115</v>
      </c>
      <c r="BJ38" s="223" t="s">
        <v>307</v>
      </c>
      <c r="BK38" s="1188" t="s">
        <v>307</v>
      </c>
      <c r="BL38" s="223">
        <v>1</v>
      </c>
      <c r="BM38" s="223">
        <v>1</v>
      </c>
      <c r="BN38" s="223">
        <v>23595</v>
      </c>
      <c r="BO38" s="223">
        <v>2</v>
      </c>
      <c r="BP38" s="223">
        <v>1170</v>
      </c>
      <c r="BQ38" s="223">
        <v>2</v>
      </c>
      <c r="BR38" s="1189">
        <v>20</v>
      </c>
      <c r="BS38" s="34"/>
      <c r="BT38" s="220">
        <v>4</v>
      </c>
      <c r="BU38" s="1189">
        <v>1588</v>
      </c>
      <c r="BV38" s="2060"/>
      <c r="BW38" s="220" t="s">
        <v>307</v>
      </c>
      <c r="BX38" s="223" t="s">
        <v>307</v>
      </c>
      <c r="BY38" s="223" t="s">
        <v>307</v>
      </c>
      <c r="BZ38" s="227">
        <v>60</v>
      </c>
      <c r="CA38" s="223">
        <v>5160</v>
      </c>
      <c r="CB38" s="223">
        <v>3471</v>
      </c>
      <c r="CC38" s="227" t="s">
        <v>307</v>
      </c>
      <c r="CD38" s="223" t="s">
        <v>307</v>
      </c>
      <c r="CE38" s="1189" t="s">
        <v>307</v>
      </c>
      <c r="CF38" s="34"/>
      <c r="CG38" s="220">
        <v>401</v>
      </c>
      <c r="CH38" s="223">
        <v>60</v>
      </c>
      <c r="CI38" s="223">
        <v>14</v>
      </c>
      <c r="CJ38" s="223">
        <v>14</v>
      </c>
      <c r="CK38" s="223">
        <v>3</v>
      </c>
      <c r="CL38" s="1188">
        <v>1</v>
      </c>
      <c r="CM38" s="1188">
        <v>8</v>
      </c>
      <c r="CN38" s="223">
        <v>71</v>
      </c>
      <c r="CO38" s="1188">
        <v>20694</v>
      </c>
      <c r="CP38" s="1188">
        <v>232</v>
      </c>
      <c r="CQ38" s="1188">
        <v>77</v>
      </c>
      <c r="CR38" s="1189">
        <v>61</v>
      </c>
      <c r="CS38" s="34"/>
      <c r="CT38" s="449">
        <v>89</v>
      </c>
      <c r="CU38" s="1190">
        <v>8</v>
      </c>
      <c r="CV38" s="1190">
        <v>2</v>
      </c>
      <c r="CW38" s="1190">
        <v>3</v>
      </c>
      <c r="CX38" s="1190">
        <v>7</v>
      </c>
      <c r="CY38" s="1204">
        <v>59</v>
      </c>
      <c r="CZ38" s="1205">
        <v>10</v>
      </c>
      <c r="DA38" s="450">
        <v>1043615</v>
      </c>
      <c r="DB38" s="1104">
        <v>24543</v>
      </c>
    </row>
    <row r="39" spans="1:107" ht="15.75" customHeight="1">
      <c r="A39" s="283" t="s">
        <v>171</v>
      </c>
      <c r="B39" s="101">
        <v>9</v>
      </c>
      <c r="C39" s="111">
        <v>200</v>
      </c>
      <c r="D39" s="111">
        <v>32</v>
      </c>
      <c r="E39" s="111">
        <v>10</v>
      </c>
      <c r="F39" s="111">
        <v>4</v>
      </c>
      <c r="G39" s="103">
        <v>1439</v>
      </c>
      <c r="H39" s="111">
        <v>266</v>
      </c>
      <c r="I39" s="2020">
        <v>107</v>
      </c>
      <c r="J39" s="78">
        <v>75</v>
      </c>
      <c r="K39" s="75">
        <v>22365</v>
      </c>
      <c r="L39" s="1351">
        <v>1702</v>
      </c>
      <c r="M39" s="75" t="s">
        <v>307</v>
      </c>
      <c r="N39" s="75" t="s">
        <v>307</v>
      </c>
      <c r="O39" s="75" t="s">
        <v>307</v>
      </c>
      <c r="P39" s="1351">
        <v>28</v>
      </c>
      <c r="Q39" s="75">
        <v>11955</v>
      </c>
      <c r="R39" s="75">
        <v>920</v>
      </c>
      <c r="S39" s="75" t="s">
        <v>307</v>
      </c>
      <c r="T39" s="75" t="s">
        <v>307</v>
      </c>
      <c r="U39" s="1422" t="s">
        <v>307</v>
      </c>
      <c r="V39" s="78" t="s">
        <v>307</v>
      </c>
      <c r="W39" s="1351" t="s">
        <v>307</v>
      </c>
      <c r="X39" s="1351" t="s">
        <v>307</v>
      </c>
      <c r="Y39" s="75" t="s">
        <v>307</v>
      </c>
      <c r="Z39" s="1351" t="s">
        <v>307</v>
      </c>
      <c r="AA39" s="1351" t="s">
        <v>307</v>
      </c>
      <c r="AB39" s="75" t="s">
        <v>307</v>
      </c>
      <c r="AC39" s="1351" t="s">
        <v>307</v>
      </c>
      <c r="AD39" s="1351" t="s">
        <v>307</v>
      </c>
      <c r="AE39" s="75">
        <v>14</v>
      </c>
      <c r="AF39" s="75">
        <v>9495</v>
      </c>
      <c r="AG39" s="2024">
        <v>759</v>
      </c>
      <c r="AH39" s="78" t="s">
        <v>307</v>
      </c>
      <c r="AI39" s="75" t="s">
        <v>307</v>
      </c>
      <c r="AJ39" s="75" t="s">
        <v>307</v>
      </c>
      <c r="AK39" s="75">
        <v>3</v>
      </c>
      <c r="AL39" s="75">
        <v>3060</v>
      </c>
      <c r="AM39" s="1422">
        <v>53</v>
      </c>
      <c r="AN39" s="78" t="s">
        <v>307</v>
      </c>
      <c r="AO39" s="75" t="s">
        <v>307</v>
      </c>
      <c r="AP39" s="1348">
        <v>2</v>
      </c>
      <c r="AQ39" s="103">
        <v>2</v>
      </c>
      <c r="AR39" s="103">
        <v>1617490</v>
      </c>
      <c r="AS39" s="1036">
        <v>3.89</v>
      </c>
      <c r="AT39" s="103">
        <v>2680751</v>
      </c>
      <c r="AU39" s="116">
        <v>3003</v>
      </c>
      <c r="AV39" s="78">
        <v>16</v>
      </c>
      <c r="AW39" s="75">
        <v>1</v>
      </c>
      <c r="AX39" s="75">
        <v>2</v>
      </c>
      <c r="AY39" s="1351">
        <v>9</v>
      </c>
      <c r="AZ39" s="103">
        <v>3</v>
      </c>
      <c r="BA39" s="103" t="s">
        <v>307</v>
      </c>
      <c r="BB39" s="103" t="s">
        <v>307</v>
      </c>
      <c r="BC39" s="103" t="s">
        <v>307</v>
      </c>
      <c r="BD39" s="103">
        <v>1</v>
      </c>
      <c r="BE39" s="103" t="s">
        <v>307</v>
      </c>
      <c r="BF39" s="1360">
        <v>28</v>
      </c>
      <c r="BG39" s="34"/>
      <c r="BH39" s="101">
        <v>15</v>
      </c>
      <c r="BI39" s="103">
        <v>57855</v>
      </c>
      <c r="BJ39" s="103">
        <v>1</v>
      </c>
      <c r="BK39" s="1348">
        <v>28000</v>
      </c>
      <c r="BL39" s="103">
        <v>2</v>
      </c>
      <c r="BM39" s="103">
        <v>2</v>
      </c>
      <c r="BN39" s="103">
        <v>33870</v>
      </c>
      <c r="BO39" s="103">
        <v>6</v>
      </c>
      <c r="BP39" s="103">
        <v>2249</v>
      </c>
      <c r="BQ39" s="103">
        <v>20</v>
      </c>
      <c r="BR39" s="1360">
        <v>57</v>
      </c>
      <c r="BS39" s="34"/>
      <c r="BT39" s="101">
        <v>40</v>
      </c>
      <c r="BU39" s="1360">
        <v>2712</v>
      </c>
      <c r="BV39" s="2060"/>
      <c r="BW39" s="419" t="s">
        <v>307</v>
      </c>
      <c r="BX39" s="1312" t="s">
        <v>307</v>
      </c>
      <c r="BY39" s="1312" t="s">
        <v>307</v>
      </c>
      <c r="BZ39" s="78">
        <v>70</v>
      </c>
      <c r="CA39" s="103">
        <v>6394</v>
      </c>
      <c r="CB39" s="103">
        <v>4259</v>
      </c>
      <c r="CC39" s="111">
        <v>3</v>
      </c>
      <c r="CD39" s="103">
        <v>100</v>
      </c>
      <c r="CE39" s="1360">
        <v>78</v>
      </c>
      <c r="CF39" s="34"/>
      <c r="CG39" s="101">
        <v>539</v>
      </c>
      <c r="CH39" s="103">
        <v>103</v>
      </c>
      <c r="CI39" s="103">
        <v>21</v>
      </c>
      <c r="CJ39" s="103">
        <v>21</v>
      </c>
      <c r="CK39" s="103">
        <v>4</v>
      </c>
      <c r="CL39" s="1348">
        <v>5</v>
      </c>
      <c r="CM39" s="1348">
        <v>7</v>
      </c>
      <c r="CN39" s="103">
        <v>139</v>
      </c>
      <c r="CO39" s="1348">
        <v>21722</v>
      </c>
      <c r="CP39" s="1348">
        <v>311</v>
      </c>
      <c r="CQ39" s="1348">
        <v>118</v>
      </c>
      <c r="CR39" s="1360">
        <v>121</v>
      </c>
      <c r="CS39" s="34"/>
      <c r="CT39" s="510">
        <v>229</v>
      </c>
      <c r="CU39" s="1423">
        <v>60</v>
      </c>
      <c r="CV39" s="1423">
        <v>16</v>
      </c>
      <c r="CW39" s="1423">
        <v>79</v>
      </c>
      <c r="CX39" s="1423">
        <v>52</v>
      </c>
      <c r="CY39" s="2220">
        <v>22</v>
      </c>
      <c r="CZ39" s="1962" t="s">
        <v>307</v>
      </c>
      <c r="DA39" s="1963">
        <v>1648500.26</v>
      </c>
      <c r="DB39" s="1501">
        <v>145326.94</v>
      </c>
    </row>
    <row r="40" spans="1:107" ht="15.75" customHeight="1">
      <c r="A40" s="218" t="s">
        <v>172</v>
      </c>
      <c r="B40" s="135">
        <v>29</v>
      </c>
      <c r="C40" s="147">
        <v>1858</v>
      </c>
      <c r="D40" s="147">
        <v>238</v>
      </c>
      <c r="E40" s="147">
        <v>7</v>
      </c>
      <c r="F40" s="147">
        <v>4</v>
      </c>
      <c r="G40" s="147">
        <v>523</v>
      </c>
      <c r="H40" s="147">
        <v>162</v>
      </c>
      <c r="I40" s="2025">
        <v>72</v>
      </c>
      <c r="J40" s="147">
        <v>37</v>
      </c>
      <c r="K40" s="136">
        <v>17855</v>
      </c>
      <c r="L40" s="1445">
        <v>1209</v>
      </c>
      <c r="M40" s="136">
        <v>1</v>
      </c>
      <c r="N40" s="136">
        <v>622</v>
      </c>
      <c r="O40" s="136">
        <v>26</v>
      </c>
      <c r="P40" s="1445">
        <v>18</v>
      </c>
      <c r="Q40" s="136">
        <v>8701</v>
      </c>
      <c r="R40" s="136">
        <v>687</v>
      </c>
      <c r="S40" s="136">
        <v>3</v>
      </c>
      <c r="T40" s="136">
        <v>648</v>
      </c>
      <c r="U40" s="1444">
        <v>57</v>
      </c>
      <c r="V40" s="223" t="s">
        <v>307</v>
      </c>
      <c r="W40" s="223" t="s">
        <v>307</v>
      </c>
      <c r="X40" s="223" t="s">
        <v>307</v>
      </c>
      <c r="Y40" s="223" t="s">
        <v>307</v>
      </c>
      <c r="Z40" s="1365" t="s">
        <v>307</v>
      </c>
      <c r="AA40" s="1365" t="s">
        <v>307</v>
      </c>
      <c r="AB40" s="223" t="s">
        <v>307</v>
      </c>
      <c r="AC40" s="1365" t="s">
        <v>307</v>
      </c>
      <c r="AD40" s="1365" t="s">
        <v>307</v>
      </c>
      <c r="AE40" s="450">
        <v>10</v>
      </c>
      <c r="AF40" s="450">
        <v>7892</v>
      </c>
      <c r="AG40" s="1906">
        <v>572</v>
      </c>
      <c r="AH40" s="227" t="s">
        <v>307</v>
      </c>
      <c r="AI40" s="223" t="s">
        <v>307</v>
      </c>
      <c r="AJ40" s="223" t="s">
        <v>307</v>
      </c>
      <c r="AK40" s="223">
        <v>4</v>
      </c>
      <c r="AL40" s="223">
        <v>1130</v>
      </c>
      <c r="AM40" s="1366">
        <v>48</v>
      </c>
      <c r="AN40" s="227" t="s">
        <v>307</v>
      </c>
      <c r="AO40" s="223" t="s">
        <v>307</v>
      </c>
      <c r="AP40" s="1365">
        <v>3</v>
      </c>
      <c r="AQ40" s="1445">
        <v>4</v>
      </c>
      <c r="AR40" s="136">
        <v>910212</v>
      </c>
      <c r="AS40" s="1032">
        <v>2.6509999999999998</v>
      </c>
      <c r="AT40" s="136">
        <v>1452808</v>
      </c>
      <c r="AU40" s="142">
        <v>6305</v>
      </c>
      <c r="AV40" s="147">
        <v>7</v>
      </c>
      <c r="AW40" s="450" t="s">
        <v>307</v>
      </c>
      <c r="AX40" s="450" t="s">
        <v>307</v>
      </c>
      <c r="AY40" s="1365">
        <v>5</v>
      </c>
      <c r="AZ40" s="223">
        <v>1</v>
      </c>
      <c r="BA40" s="223">
        <v>1</v>
      </c>
      <c r="BB40" s="450" t="s">
        <v>307</v>
      </c>
      <c r="BC40" s="450" t="s">
        <v>307</v>
      </c>
      <c r="BD40" s="450" t="s">
        <v>307</v>
      </c>
      <c r="BE40" s="450" t="s">
        <v>307</v>
      </c>
      <c r="BF40" s="1444">
        <v>20</v>
      </c>
      <c r="BG40" s="34"/>
      <c r="BH40" s="135">
        <v>4</v>
      </c>
      <c r="BI40" s="136">
        <v>11308</v>
      </c>
      <c r="BJ40" s="136">
        <v>1</v>
      </c>
      <c r="BK40" s="1445">
        <v>31853</v>
      </c>
      <c r="BL40" s="136">
        <v>1</v>
      </c>
      <c r="BM40" s="136">
        <v>1</v>
      </c>
      <c r="BN40" s="136">
        <v>21447</v>
      </c>
      <c r="BO40" s="136">
        <v>7</v>
      </c>
      <c r="BP40" s="136">
        <v>4822</v>
      </c>
      <c r="BQ40" s="136">
        <v>20</v>
      </c>
      <c r="BR40" s="1444">
        <v>66</v>
      </c>
      <c r="BS40" s="34"/>
      <c r="BT40" s="154">
        <v>1</v>
      </c>
      <c r="BU40" s="156">
        <v>1300</v>
      </c>
      <c r="BV40" s="2060"/>
      <c r="BW40" s="135">
        <v>37</v>
      </c>
      <c r="BX40" s="136">
        <v>3468</v>
      </c>
      <c r="BY40" s="136">
        <v>3468</v>
      </c>
      <c r="BZ40" s="1609" t="s">
        <v>307</v>
      </c>
      <c r="CA40" s="1609" t="s">
        <v>307</v>
      </c>
      <c r="CB40" s="1609" t="s">
        <v>307</v>
      </c>
      <c r="CC40" s="147">
        <v>36</v>
      </c>
      <c r="CD40" s="136">
        <v>1597</v>
      </c>
      <c r="CE40" s="1444">
        <v>1112</v>
      </c>
      <c r="CF40" s="34"/>
      <c r="CG40" s="135">
        <v>325</v>
      </c>
      <c r="CH40" s="136">
        <v>41</v>
      </c>
      <c r="CI40" s="136">
        <v>12</v>
      </c>
      <c r="CJ40" s="136">
        <v>12</v>
      </c>
      <c r="CK40" s="136">
        <v>4</v>
      </c>
      <c r="CL40" s="1445">
        <v>2</v>
      </c>
      <c r="CM40" s="1445">
        <v>3</v>
      </c>
      <c r="CN40" s="136">
        <v>94</v>
      </c>
      <c r="CO40" s="1445">
        <v>20795</v>
      </c>
      <c r="CP40" s="1445">
        <v>383</v>
      </c>
      <c r="CQ40" s="1445">
        <v>344</v>
      </c>
      <c r="CR40" s="1444">
        <v>198</v>
      </c>
      <c r="CS40" s="34"/>
      <c r="CT40" s="469">
        <v>351</v>
      </c>
      <c r="CU40" s="1409">
        <v>18</v>
      </c>
      <c r="CV40" s="1409">
        <v>4</v>
      </c>
      <c r="CW40" s="1409">
        <v>308</v>
      </c>
      <c r="CX40" s="1409">
        <v>11</v>
      </c>
      <c r="CY40" s="1448">
        <v>10</v>
      </c>
      <c r="CZ40" s="1192" t="s">
        <v>203</v>
      </c>
      <c r="DA40" s="470">
        <v>1055346</v>
      </c>
      <c r="DB40" s="1416">
        <v>7103</v>
      </c>
    </row>
    <row r="41" spans="1:107" ht="15.75" customHeight="1">
      <c r="A41" s="283" t="s">
        <v>173</v>
      </c>
      <c r="B41" s="108" t="s">
        <v>203</v>
      </c>
      <c r="C41" s="103" t="s">
        <v>203</v>
      </c>
      <c r="D41" s="111" t="s">
        <v>203</v>
      </c>
      <c r="E41" s="78">
        <v>14</v>
      </c>
      <c r="F41" s="78">
        <v>8</v>
      </c>
      <c r="G41" s="78">
        <v>1890</v>
      </c>
      <c r="H41" s="78">
        <v>907</v>
      </c>
      <c r="I41" s="2024">
        <v>286</v>
      </c>
      <c r="J41" s="78">
        <v>38</v>
      </c>
      <c r="K41" s="75">
        <v>21487</v>
      </c>
      <c r="L41" s="1351">
        <v>1424</v>
      </c>
      <c r="M41" s="75">
        <v>1</v>
      </c>
      <c r="N41" s="75">
        <v>142</v>
      </c>
      <c r="O41" s="75">
        <v>14</v>
      </c>
      <c r="P41" s="1351">
        <v>16</v>
      </c>
      <c r="Q41" s="75">
        <v>9541</v>
      </c>
      <c r="R41" s="75">
        <v>715</v>
      </c>
      <c r="S41" s="75">
        <v>3</v>
      </c>
      <c r="T41" s="75">
        <v>816</v>
      </c>
      <c r="U41" s="1422">
        <v>60</v>
      </c>
      <c r="V41" s="78">
        <v>1</v>
      </c>
      <c r="W41" s="1351">
        <v>1075</v>
      </c>
      <c r="X41" s="1351">
        <v>86</v>
      </c>
      <c r="Y41" s="1307" t="s">
        <v>307</v>
      </c>
      <c r="Z41" s="1307" t="s">
        <v>307</v>
      </c>
      <c r="AA41" s="1307" t="s">
        <v>307</v>
      </c>
      <c r="AB41" s="1307" t="s">
        <v>307</v>
      </c>
      <c r="AC41" s="1307" t="s">
        <v>307</v>
      </c>
      <c r="AD41" s="1307" t="s">
        <v>307</v>
      </c>
      <c r="AE41" s="75">
        <v>8</v>
      </c>
      <c r="AF41" s="75">
        <v>10148</v>
      </c>
      <c r="AG41" s="2024">
        <v>622</v>
      </c>
      <c r="AH41" s="254" t="s">
        <v>307</v>
      </c>
      <c r="AI41" s="1307" t="s">
        <v>307</v>
      </c>
      <c r="AJ41" s="1307" t="s">
        <v>307</v>
      </c>
      <c r="AK41" s="75">
        <v>1</v>
      </c>
      <c r="AL41" s="75">
        <v>154</v>
      </c>
      <c r="AM41" s="1422">
        <v>19</v>
      </c>
      <c r="AN41" s="1307" t="s">
        <v>307</v>
      </c>
      <c r="AO41" s="1307" t="s">
        <v>307</v>
      </c>
      <c r="AP41" s="1351">
        <v>2</v>
      </c>
      <c r="AQ41" s="1351">
        <v>8</v>
      </c>
      <c r="AR41" s="75">
        <v>991884</v>
      </c>
      <c r="AS41" s="1034">
        <v>2.492</v>
      </c>
      <c r="AT41" s="511">
        <v>3049515</v>
      </c>
      <c r="AU41" s="173">
        <v>13284</v>
      </c>
      <c r="AV41" s="78">
        <v>5</v>
      </c>
      <c r="AW41" s="75">
        <v>1</v>
      </c>
      <c r="AX41" s="511" t="s">
        <v>307</v>
      </c>
      <c r="AY41" s="1351">
        <v>3</v>
      </c>
      <c r="AZ41" s="75">
        <v>1</v>
      </c>
      <c r="BA41" s="511" t="s">
        <v>307</v>
      </c>
      <c r="BB41" s="511" t="s">
        <v>307</v>
      </c>
      <c r="BC41" s="511" t="s">
        <v>307</v>
      </c>
      <c r="BD41" s="511" t="s">
        <v>307</v>
      </c>
      <c r="BE41" s="511" t="s">
        <v>307</v>
      </c>
      <c r="BF41" s="1422">
        <v>4</v>
      </c>
      <c r="BG41" s="34"/>
      <c r="BH41" s="74">
        <v>6</v>
      </c>
      <c r="BI41" s="75">
        <v>27430</v>
      </c>
      <c r="BJ41" s="75" t="s">
        <v>203</v>
      </c>
      <c r="BK41" s="1351" t="s">
        <v>203</v>
      </c>
      <c r="BL41" s="75">
        <v>4</v>
      </c>
      <c r="BM41" s="75">
        <v>4</v>
      </c>
      <c r="BN41" s="75">
        <v>40189</v>
      </c>
      <c r="BO41" s="75">
        <v>2</v>
      </c>
      <c r="BP41" s="75">
        <v>1219</v>
      </c>
      <c r="BQ41" s="75">
        <v>5</v>
      </c>
      <c r="BR41" s="1422">
        <v>20</v>
      </c>
      <c r="BS41" s="34"/>
      <c r="BT41" s="537">
        <v>2</v>
      </c>
      <c r="BU41" s="2073">
        <v>1344</v>
      </c>
      <c r="BV41" s="2074"/>
      <c r="BW41" s="74">
        <v>36</v>
      </c>
      <c r="BX41" s="75">
        <v>6650</v>
      </c>
      <c r="BY41" s="75">
        <v>4679</v>
      </c>
      <c r="BZ41" s="78">
        <v>2</v>
      </c>
      <c r="CA41" s="75">
        <v>560</v>
      </c>
      <c r="CB41" s="75">
        <v>442</v>
      </c>
      <c r="CC41" s="78" t="s">
        <v>203</v>
      </c>
      <c r="CD41" s="75" t="s">
        <v>203</v>
      </c>
      <c r="CE41" s="1422" t="s">
        <v>203</v>
      </c>
      <c r="CF41" s="34"/>
      <c r="CG41" s="74">
        <v>420</v>
      </c>
      <c r="CH41" s="75">
        <v>70</v>
      </c>
      <c r="CI41" s="75">
        <v>17</v>
      </c>
      <c r="CJ41" s="75">
        <v>17</v>
      </c>
      <c r="CK41" s="75">
        <v>3</v>
      </c>
      <c r="CL41" s="1351">
        <v>1</v>
      </c>
      <c r="CM41" s="1351">
        <v>6</v>
      </c>
      <c r="CN41" s="75">
        <v>98</v>
      </c>
      <c r="CO41" s="1351">
        <v>27810</v>
      </c>
      <c r="CP41" s="1351">
        <v>554</v>
      </c>
      <c r="CQ41" s="1351">
        <v>268</v>
      </c>
      <c r="CR41" s="1422">
        <v>152</v>
      </c>
      <c r="CS41" s="34"/>
      <c r="CT41" s="510">
        <v>61</v>
      </c>
      <c r="CU41" s="1423">
        <v>19</v>
      </c>
      <c r="CV41" s="1423">
        <v>2</v>
      </c>
      <c r="CW41" s="1423">
        <v>31</v>
      </c>
      <c r="CX41" s="1423">
        <v>6</v>
      </c>
      <c r="CY41" s="1424">
        <v>3</v>
      </c>
      <c r="CZ41" s="1312" t="s">
        <v>307</v>
      </c>
      <c r="DA41" s="511">
        <v>837912</v>
      </c>
      <c r="DB41" s="1336">
        <v>89261</v>
      </c>
    </row>
    <row r="42" spans="1:107" ht="15.75" customHeight="1">
      <c r="A42" s="218" t="s">
        <v>174</v>
      </c>
      <c r="B42" s="135">
        <v>13</v>
      </c>
      <c r="C42" s="227">
        <v>680</v>
      </c>
      <c r="D42" s="227">
        <v>96</v>
      </c>
      <c r="E42" s="227">
        <v>16</v>
      </c>
      <c r="F42" s="227">
        <v>16</v>
      </c>
      <c r="G42" s="227">
        <v>4102</v>
      </c>
      <c r="H42" s="227">
        <v>4102</v>
      </c>
      <c r="I42" s="1900">
        <v>383</v>
      </c>
      <c r="J42" s="147">
        <v>36</v>
      </c>
      <c r="K42" s="223">
        <v>21487</v>
      </c>
      <c r="L42" s="1365">
        <v>1334</v>
      </c>
      <c r="M42" s="2094" t="s">
        <v>307</v>
      </c>
      <c r="N42" s="2094" t="s">
        <v>307</v>
      </c>
      <c r="O42" s="2094" t="s">
        <v>307</v>
      </c>
      <c r="P42" s="1445">
        <v>18</v>
      </c>
      <c r="Q42" s="223">
        <v>9175</v>
      </c>
      <c r="R42" s="223">
        <v>658</v>
      </c>
      <c r="S42" s="136">
        <v>2</v>
      </c>
      <c r="T42" s="223">
        <v>1282</v>
      </c>
      <c r="U42" s="1366">
        <v>71</v>
      </c>
      <c r="V42" s="147" t="s">
        <v>307</v>
      </c>
      <c r="W42" s="1445" t="s">
        <v>307</v>
      </c>
      <c r="X42" s="1445" t="s">
        <v>307</v>
      </c>
      <c r="Y42" s="136" t="s">
        <v>307</v>
      </c>
      <c r="Z42" s="1445" t="s">
        <v>307</v>
      </c>
      <c r="AA42" s="1445" t="s">
        <v>307</v>
      </c>
      <c r="AB42" s="136" t="s">
        <v>307</v>
      </c>
      <c r="AC42" s="136" t="s">
        <v>307</v>
      </c>
      <c r="AD42" s="136" t="s">
        <v>307</v>
      </c>
      <c r="AE42" s="136">
        <v>8</v>
      </c>
      <c r="AF42" s="223">
        <v>7566</v>
      </c>
      <c r="AG42" s="1900">
        <v>460</v>
      </c>
      <c r="AH42" s="147" t="s">
        <v>307</v>
      </c>
      <c r="AI42" s="136" t="s">
        <v>307</v>
      </c>
      <c r="AJ42" s="136" t="s">
        <v>307</v>
      </c>
      <c r="AK42" s="136" t="s">
        <v>307</v>
      </c>
      <c r="AL42" s="136" t="s">
        <v>307</v>
      </c>
      <c r="AM42" s="1444" t="s">
        <v>307</v>
      </c>
      <c r="AN42" s="147" t="s">
        <v>307</v>
      </c>
      <c r="AO42" s="136" t="s">
        <v>307</v>
      </c>
      <c r="AP42" s="1445">
        <v>1</v>
      </c>
      <c r="AQ42" s="1445">
        <v>10</v>
      </c>
      <c r="AR42" s="223">
        <v>1305908</v>
      </c>
      <c r="AS42" s="1033">
        <v>3.4159999999999999</v>
      </c>
      <c r="AT42" s="223">
        <v>3829120</v>
      </c>
      <c r="AU42" s="228">
        <v>33114</v>
      </c>
      <c r="AV42" s="147">
        <v>4</v>
      </c>
      <c r="AW42" s="136" t="s">
        <v>307</v>
      </c>
      <c r="AX42" s="136" t="s">
        <v>307</v>
      </c>
      <c r="AY42" s="1445">
        <v>3</v>
      </c>
      <c r="AZ42" s="136">
        <v>1</v>
      </c>
      <c r="BA42" s="136" t="s">
        <v>307</v>
      </c>
      <c r="BB42" s="136" t="s">
        <v>307</v>
      </c>
      <c r="BC42" s="136" t="s">
        <v>307</v>
      </c>
      <c r="BD42" s="136" t="s">
        <v>307</v>
      </c>
      <c r="BE42" s="136" t="s">
        <v>307</v>
      </c>
      <c r="BF42" s="1444">
        <v>30</v>
      </c>
      <c r="BG42" s="34"/>
      <c r="BH42" s="135">
        <v>5</v>
      </c>
      <c r="BI42" s="136">
        <v>29727</v>
      </c>
      <c r="BJ42" s="136">
        <v>1</v>
      </c>
      <c r="BK42" s="1445">
        <v>30975</v>
      </c>
      <c r="BL42" s="136">
        <v>4</v>
      </c>
      <c r="BM42" s="136">
        <v>5</v>
      </c>
      <c r="BN42" s="136">
        <v>46281</v>
      </c>
      <c r="BO42" s="136">
        <v>2</v>
      </c>
      <c r="BP42" s="136">
        <v>4735</v>
      </c>
      <c r="BQ42" s="136">
        <v>4</v>
      </c>
      <c r="BR42" s="1444">
        <v>15</v>
      </c>
      <c r="BS42" s="34"/>
      <c r="BT42" s="154">
        <v>14</v>
      </c>
      <c r="BU42" s="2075">
        <v>1382</v>
      </c>
      <c r="BV42" s="2060"/>
      <c r="BW42" s="220">
        <v>20</v>
      </c>
      <c r="BX42" s="223">
        <v>3120</v>
      </c>
      <c r="BY42" s="223">
        <v>2998</v>
      </c>
      <c r="BZ42" s="227">
        <v>16</v>
      </c>
      <c r="CA42" s="223">
        <v>2770</v>
      </c>
      <c r="CB42" s="223">
        <v>2420</v>
      </c>
      <c r="CC42" s="136" t="s">
        <v>307</v>
      </c>
      <c r="CD42" s="136" t="s">
        <v>307</v>
      </c>
      <c r="CE42" s="1444" t="s">
        <v>307</v>
      </c>
      <c r="CF42" s="34"/>
      <c r="CG42" s="220">
        <v>371</v>
      </c>
      <c r="CH42" s="223">
        <v>44</v>
      </c>
      <c r="CI42" s="223">
        <v>14</v>
      </c>
      <c r="CJ42" s="223">
        <v>14</v>
      </c>
      <c r="CK42" s="136">
        <v>4</v>
      </c>
      <c r="CL42" s="136" t="s">
        <v>307</v>
      </c>
      <c r="CM42" s="1445">
        <v>4</v>
      </c>
      <c r="CN42" s="223">
        <v>36</v>
      </c>
      <c r="CO42" s="1365">
        <v>23149</v>
      </c>
      <c r="CP42" s="1365">
        <v>326</v>
      </c>
      <c r="CQ42" s="1365">
        <v>100</v>
      </c>
      <c r="CR42" s="1366">
        <v>125</v>
      </c>
      <c r="CS42" s="34"/>
      <c r="CT42" s="220">
        <v>83</v>
      </c>
      <c r="CU42" s="1368">
        <v>15</v>
      </c>
      <c r="CV42" s="1368">
        <v>2</v>
      </c>
      <c r="CW42" s="1368">
        <v>28</v>
      </c>
      <c r="CX42" s="1368">
        <v>28</v>
      </c>
      <c r="CY42" s="1978">
        <v>10</v>
      </c>
      <c r="CZ42" s="223" t="s">
        <v>307</v>
      </c>
      <c r="DA42" s="1365">
        <v>932210.41</v>
      </c>
      <c r="DB42" s="1366">
        <v>14316.27</v>
      </c>
    </row>
    <row r="43" spans="1:107" ht="15.75" customHeight="1">
      <c r="A43" s="283" t="s">
        <v>175</v>
      </c>
      <c r="B43" s="74">
        <v>14</v>
      </c>
      <c r="C43" s="78">
        <v>328</v>
      </c>
      <c r="D43" s="78">
        <v>63</v>
      </c>
      <c r="E43" s="78">
        <v>6</v>
      </c>
      <c r="F43" s="1307" t="s">
        <v>307</v>
      </c>
      <c r="G43" s="78">
        <v>1505</v>
      </c>
      <c r="H43" s="1307" t="s">
        <v>307</v>
      </c>
      <c r="I43" s="2024">
        <v>118</v>
      </c>
      <c r="J43" s="111">
        <v>41</v>
      </c>
      <c r="K43" s="75">
        <v>16813</v>
      </c>
      <c r="L43" s="1348">
        <v>1206</v>
      </c>
      <c r="M43" s="103">
        <v>1</v>
      </c>
      <c r="N43" s="103">
        <v>368</v>
      </c>
      <c r="O43" s="103">
        <v>31</v>
      </c>
      <c r="P43" s="1348">
        <v>18</v>
      </c>
      <c r="Q43" s="75">
        <v>8458</v>
      </c>
      <c r="R43" s="103">
        <v>673</v>
      </c>
      <c r="S43" s="103">
        <v>3</v>
      </c>
      <c r="T43" s="103">
        <v>1215</v>
      </c>
      <c r="U43" s="1360">
        <v>81</v>
      </c>
      <c r="V43" s="111" t="s">
        <v>307</v>
      </c>
      <c r="W43" s="103" t="s">
        <v>307</v>
      </c>
      <c r="X43" s="1348" t="s">
        <v>307</v>
      </c>
      <c r="Y43" s="103" t="s">
        <v>307</v>
      </c>
      <c r="Z43" s="103" t="s">
        <v>307</v>
      </c>
      <c r="AA43" s="1348" t="s">
        <v>307</v>
      </c>
      <c r="AB43" s="103" t="s">
        <v>307</v>
      </c>
      <c r="AC43" s="103" t="s">
        <v>307</v>
      </c>
      <c r="AD43" s="1348" t="s">
        <v>307</v>
      </c>
      <c r="AE43" s="103">
        <v>9</v>
      </c>
      <c r="AF43" s="103">
        <v>7376</v>
      </c>
      <c r="AG43" s="2020">
        <v>510</v>
      </c>
      <c r="AH43" s="111" t="s">
        <v>307</v>
      </c>
      <c r="AI43" s="103" t="s">
        <v>307</v>
      </c>
      <c r="AJ43" s="103" t="s">
        <v>307</v>
      </c>
      <c r="AK43" s="103" t="s">
        <v>307</v>
      </c>
      <c r="AL43" s="103" t="s">
        <v>307</v>
      </c>
      <c r="AM43" s="1360" t="s">
        <v>307</v>
      </c>
      <c r="AN43" s="78" t="s">
        <v>203</v>
      </c>
      <c r="AO43" s="75" t="s">
        <v>203</v>
      </c>
      <c r="AP43" s="1348">
        <v>1</v>
      </c>
      <c r="AQ43" s="1351">
        <v>5</v>
      </c>
      <c r="AR43" s="75">
        <v>1507446</v>
      </c>
      <c r="AS43" s="1034">
        <v>4.3540000000000001</v>
      </c>
      <c r="AT43" s="75">
        <v>2907405</v>
      </c>
      <c r="AU43" s="173">
        <v>4261</v>
      </c>
      <c r="AV43" s="111">
        <v>3</v>
      </c>
      <c r="AW43" s="1348" t="s">
        <v>203</v>
      </c>
      <c r="AX43" s="75">
        <v>1</v>
      </c>
      <c r="AY43" s="1351">
        <v>2</v>
      </c>
      <c r="AZ43" s="1348" t="s">
        <v>203</v>
      </c>
      <c r="BA43" s="1348" t="s">
        <v>203</v>
      </c>
      <c r="BB43" s="1348" t="s">
        <v>203</v>
      </c>
      <c r="BC43" s="1348" t="s">
        <v>203</v>
      </c>
      <c r="BD43" s="1348" t="s">
        <v>203</v>
      </c>
      <c r="BE43" s="1348" t="s">
        <v>203</v>
      </c>
      <c r="BF43" s="1360">
        <v>13</v>
      </c>
      <c r="BG43" s="34"/>
      <c r="BH43" s="101">
        <v>3</v>
      </c>
      <c r="BI43" s="75">
        <v>14721</v>
      </c>
      <c r="BJ43" s="103">
        <v>1</v>
      </c>
      <c r="BK43" s="1348">
        <v>24719</v>
      </c>
      <c r="BL43" s="103">
        <v>2</v>
      </c>
      <c r="BM43" s="103">
        <v>2</v>
      </c>
      <c r="BN43" s="103">
        <v>26843</v>
      </c>
      <c r="BO43" s="75">
        <v>3</v>
      </c>
      <c r="BP43" s="75">
        <v>2187</v>
      </c>
      <c r="BQ43" s="103">
        <v>5</v>
      </c>
      <c r="BR43" s="1360">
        <v>24</v>
      </c>
      <c r="BS43" s="34"/>
      <c r="BT43" s="115">
        <v>4</v>
      </c>
      <c r="BU43" s="2070">
        <v>1505</v>
      </c>
      <c r="BV43" s="2060"/>
      <c r="BW43" s="101">
        <v>60</v>
      </c>
      <c r="BX43" s="103">
        <v>3570</v>
      </c>
      <c r="BY43" s="103">
        <v>3079</v>
      </c>
      <c r="BZ43" s="75" t="s">
        <v>307</v>
      </c>
      <c r="CA43" s="75" t="s">
        <v>307</v>
      </c>
      <c r="CB43" s="75" t="s">
        <v>307</v>
      </c>
      <c r="CC43" s="111">
        <v>36</v>
      </c>
      <c r="CD43" s="103">
        <v>1482</v>
      </c>
      <c r="CE43" s="1360">
        <v>921</v>
      </c>
      <c r="CF43" s="34"/>
      <c r="CG43" s="101">
        <v>328</v>
      </c>
      <c r="CH43" s="103">
        <v>52</v>
      </c>
      <c r="CI43" s="103">
        <v>14</v>
      </c>
      <c r="CJ43" s="103">
        <v>14</v>
      </c>
      <c r="CK43" s="103">
        <v>2</v>
      </c>
      <c r="CL43" s="1348">
        <v>4</v>
      </c>
      <c r="CM43" s="1348">
        <v>3</v>
      </c>
      <c r="CN43" s="103">
        <v>58</v>
      </c>
      <c r="CO43" s="1348">
        <v>24743</v>
      </c>
      <c r="CP43" s="1348">
        <v>372</v>
      </c>
      <c r="CQ43" s="1351">
        <v>129</v>
      </c>
      <c r="CR43" s="1422">
        <v>92</v>
      </c>
      <c r="CS43" s="34"/>
      <c r="CT43" s="555">
        <v>46</v>
      </c>
      <c r="CU43" s="1393">
        <v>16</v>
      </c>
      <c r="CV43" s="1312" t="s">
        <v>307</v>
      </c>
      <c r="CW43" s="1423">
        <v>13</v>
      </c>
      <c r="CX43" s="1423">
        <v>6</v>
      </c>
      <c r="CY43" s="1424">
        <v>11</v>
      </c>
      <c r="CZ43" s="1312" t="s">
        <v>307</v>
      </c>
      <c r="DA43" s="1336">
        <v>784705.49</v>
      </c>
      <c r="DB43" s="1395">
        <v>29758.95</v>
      </c>
    </row>
    <row r="44" spans="1:107" ht="15.75" customHeight="1">
      <c r="A44" s="218" t="s">
        <v>176</v>
      </c>
      <c r="B44" s="135">
        <v>6</v>
      </c>
      <c r="C44" s="147">
        <v>421</v>
      </c>
      <c r="D44" s="147">
        <v>46</v>
      </c>
      <c r="E44" s="147">
        <v>13</v>
      </c>
      <c r="F44" s="147">
        <v>4</v>
      </c>
      <c r="G44" s="147">
        <v>2802</v>
      </c>
      <c r="H44" s="147">
        <v>1010</v>
      </c>
      <c r="I44" s="2025">
        <v>248</v>
      </c>
      <c r="J44" s="147">
        <v>44</v>
      </c>
      <c r="K44" s="450">
        <v>19376</v>
      </c>
      <c r="L44" s="1368">
        <v>1410</v>
      </c>
      <c r="M44" s="136">
        <v>1</v>
      </c>
      <c r="N44" s="136">
        <v>572</v>
      </c>
      <c r="O44" s="136">
        <v>37</v>
      </c>
      <c r="P44" s="1445">
        <v>19</v>
      </c>
      <c r="Q44" s="450">
        <v>9916</v>
      </c>
      <c r="R44" s="450">
        <v>741</v>
      </c>
      <c r="S44" s="136">
        <v>2</v>
      </c>
      <c r="T44" s="136">
        <v>454</v>
      </c>
      <c r="U44" s="1444">
        <v>39</v>
      </c>
      <c r="V44" s="147" t="s">
        <v>307</v>
      </c>
      <c r="W44" s="1445" t="s">
        <v>307</v>
      </c>
      <c r="X44" s="1445" t="s">
        <v>307</v>
      </c>
      <c r="Y44" s="1445" t="s">
        <v>203</v>
      </c>
      <c r="Z44" s="1445" t="s">
        <v>203</v>
      </c>
      <c r="AA44" s="1445" t="s">
        <v>203</v>
      </c>
      <c r="AB44" s="136" t="s">
        <v>307</v>
      </c>
      <c r="AC44" s="136" t="s">
        <v>307</v>
      </c>
      <c r="AD44" s="1445" t="s">
        <v>307</v>
      </c>
      <c r="AE44" s="136">
        <v>9</v>
      </c>
      <c r="AF44" s="136">
        <v>7872</v>
      </c>
      <c r="AG44" s="2025">
        <v>475</v>
      </c>
      <c r="AH44" s="147" t="s">
        <v>203</v>
      </c>
      <c r="AI44" s="136" t="s">
        <v>203</v>
      </c>
      <c r="AJ44" s="136" t="s">
        <v>203</v>
      </c>
      <c r="AK44" s="136" t="s">
        <v>203</v>
      </c>
      <c r="AL44" s="136" t="s">
        <v>203</v>
      </c>
      <c r="AM44" s="1444" t="s">
        <v>203</v>
      </c>
      <c r="AN44" s="147" t="s">
        <v>203</v>
      </c>
      <c r="AO44" s="136" t="s">
        <v>203</v>
      </c>
      <c r="AP44" s="1445">
        <v>2</v>
      </c>
      <c r="AQ44" s="1445">
        <v>8</v>
      </c>
      <c r="AR44" s="136">
        <v>1234236</v>
      </c>
      <c r="AS44" s="1032">
        <v>3.14</v>
      </c>
      <c r="AT44" s="136">
        <v>3874892</v>
      </c>
      <c r="AU44" s="142">
        <v>15038</v>
      </c>
      <c r="AV44" s="147" t="s">
        <v>203</v>
      </c>
      <c r="AW44" s="147" t="s">
        <v>203</v>
      </c>
      <c r="AX44" s="147" t="s">
        <v>203</v>
      </c>
      <c r="AY44" s="147" t="s">
        <v>203</v>
      </c>
      <c r="AZ44" s="147" t="s">
        <v>203</v>
      </c>
      <c r="BA44" s="147" t="s">
        <v>203</v>
      </c>
      <c r="BB44" s="147" t="s">
        <v>203</v>
      </c>
      <c r="BC44" s="147" t="s">
        <v>203</v>
      </c>
      <c r="BD44" s="147" t="s">
        <v>203</v>
      </c>
      <c r="BE44" s="147" t="s">
        <v>203</v>
      </c>
      <c r="BF44" s="147" t="s">
        <v>203</v>
      </c>
      <c r="BG44" s="34"/>
      <c r="BH44" s="135">
        <v>4</v>
      </c>
      <c r="BI44" s="136">
        <v>17904</v>
      </c>
      <c r="BJ44" s="136">
        <v>1</v>
      </c>
      <c r="BK44" s="1445">
        <v>25462</v>
      </c>
      <c r="BL44" s="136">
        <v>1</v>
      </c>
      <c r="BM44" s="136">
        <v>1</v>
      </c>
      <c r="BN44" s="136">
        <v>1122</v>
      </c>
      <c r="BO44" s="136">
        <v>2</v>
      </c>
      <c r="BP44" s="223">
        <v>10577</v>
      </c>
      <c r="BQ44" s="223">
        <v>5</v>
      </c>
      <c r="BR44" s="1366">
        <v>21</v>
      </c>
      <c r="BS44" s="34"/>
      <c r="BT44" s="154">
        <v>2</v>
      </c>
      <c r="BU44" s="156">
        <v>1468</v>
      </c>
      <c r="BV44" s="2060"/>
      <c r="BW44" s="135">
        <v>53</v>
      </c>
      <c r="BX44" s="136">
        <v>2641</v>
      </c>
      <c r="BY44" s="136">
        <v>2394</v>
      </c>
      <c r="BZ44" s="147">
        <v>44</v>
      </c>
      <c r="CA44" s="136">
        <v>2230</v>
      </c>
      <c r="CB44" s="136">
        <v>1941</v>
      </c>
      <c r="CC44" s="147" t="s">
        <v>307</v>
      </c>
      <c r="CD44" s="136" t="s">
        <v>307</v>
      </c>
      <c r="CE44" s="1444" t="s">
        <v>307</v>
      </c>
      <c r="CF44" s="34"/>
      <c r="CG44" s="1445">
        <v>486</v>
      </c>
      <c r="CH44" s="1445">
        <v>32</v>
      </c>
      <c r="CI44" s="1445">
        <v>14</v>
      </c>
      <c r="CJ44" s="1445">
        <v>14</v>
      </c>
      <c r="CK44" s="1445">
        <v>2</v>
      </c>
      <c r="CL44" s="1609" t="s">
        <v>307</v>
      </c>
      <c r="CM44" s="1445">
        <v>9</v>
      </c>
      <c r="CN44" s="1445">
        <v>98</v>
      </c>
      <c r="CO44" s="1368">
        <v>27274</v>
      </c>
      <c r="CP44" s="1445">
        <v>196</v>
      </c>
      <c r="CQ44" s="1445">
        <v>53</v>
      </c>
      <c r="CR44" s="1444">
        <v>96</v>
      </c>
      <c r="CS44" s="34"/>
      <c r="CT44" s="469">
        <v>59</v>
      </c>
      <c r="CU44" s="1409">
        <v>7</v>
      </c>
      <c r="CV44" s="1409" t="s">
        <v>203</v>
      </c>
      <c r="CW44" s="1409">
        <v>28</v>
      </c>
      <c r="CX44" s="1409">
        <v>16</v>
      </c>
      <c r="CY44" s="1448">
        <v>8</v>
      </c>
      <c r="CZ44" s="1609" t="s">
        <v>307</v>
      </c>
      <c r="DA44" s="470">
        <v>734348.80000000005</v>
      </c>
      <c r="DB44" s="1416">
        <v>3670</v>
      </c>
    </row>
    <row r="45" spans="1:107" ht="15.75" customHeight="1">
      <c r="A45" s="283" t="s">
        <v>224</v>
      </c>
      <c r="B45" s="108" t="s">
        <v>203</v>
      </c>
      <c r="C45" s="103" t="s">
        <v>203</v>
      </c>
      <c r="D45" s="111" t="s">
        <v>203</v>
      </c>
      <c r="E45" s="111">
        <v>1</v>
      </c>
      <c r="F45" s="111" t="s">
        <v>307</v>
      </c>
      <c r="G45" s="111">
        <v>369</v>
      </c>
      <c r="H45" s="111">
        <v>369</v>
      </c>
      <c r="I45" s="2020">
        <v>23</v>
      </c>
      <c r="J45" s="111">
        <v>27</v>
      </c>
      <c r="K45" s="103">
        <v>12171</v>
      </c>
      <c r="L45" s="1348">
        <v>836</v>
      </c>
      <c r="M45" s="103" t="s">
        <v>307</v>
      </c>
      <c r="N45" s="103" t="s">
        <v>307</v>
      </c>
      <c r="O45" s="103" t="s">
        <v>307</v>
      </c>
      <c r="P45" s="1348">
        <v>14</v>
      </c>
      <c r="Q45" s="103">
        <v>5972</v>
      </c>
      <c r="R45" s="103">
        <v>459</v>
      </c>
      <c r="S45" s="103">
        <v>1</v>
      </c>
      <c r="T45" s="103">
        <v>135</v>
      </c>
      <c r="U45" s="1360">
        <v>11</v>
      </c>
      <c r="V45" s="111">
        <v>1</v>
      </c>
      <c r="W45" s="103">
        <v>399</v>
      </c>
      <c r="X45" s="103">
        <v>44</v>
      </c>
      <c r="Y45" s="103" t="s">
        <v>307</v>
      </c>
      <c r="Z45" s="103" t="s">
        <v>307</v>
      </c>
      <c r="AA45" s="103" t="s">
        <v>307</v>
      </c>
      <c r="AB45" s="103" t="s">
        <v>307</v>
      </c>
      <c r="AC45" s="103" t="s">
        <v>307</v>
      </c>
      <c r="AD45" s="103" t="s">
        <v>307</v>
      </c>
      <c r="AE45" s="103">
        <v>5</v>
      </c>
      <c r="AF45" s="103">
        <v>3494</v>
      </c>
      <c r="AG45" s="2020">
        <v>248</v>
      </c>
      <c r="AH45" s="111" t="s">
        <v>307</v>
      </c>
      <c r="AI45" s="103" t="s">
        <v>307</v>
      </c>
      <c r="AJ45" s="103" t="s">
        <v>307</v>
      </c>
      <c r="AK45" s="103" t="s">
        <v>307</v>
      </c>
      <c r="AL45" s="103" t="s">
        <v>307</v>
      </c>
      <c r="AM45" s="1360" t="s">
        <v>307</v>
      </c>
      <c r="AN45" s="111" t="s">
        <v>307</v>
      </c>
      <c r="AO45" s="103" t="s">
        <v>307</v>
      </c>
      <c r="AP45" s="1348" t="s">
        <v>307</v>
      </c>
      <c r="AQ45" s="1348">
        <v>4</v>
      </c>
      <c r="AR45" s="103">
        <v>778988</v>
      </c>
      <c r="AS45" s="1034">
        <v>3</v>
      </c>
      <c r="AT45" s="103">
        <v>1593909</v>
      </c>
      <c r="AU45" s="116">
        <v>11521</v>
      </c>
      <c r="AV45" s="111">
        <v>3</v>
      </c>
      <c r="AW45" s="103" t="s">
        <v>307</v>
      </c>
      <c r="AX45" s="103" t="s">
        <v>307</v>
      </c>
      <c r="AY45" s="1348">
        <v>3</v>
      </c>
      <c r="AZ45" s="103" t="s">
        <v>307</v>
      </c>
      <c r="BA45" s="103" t="s">
        <v>307</v>
      </c>
      <c r="BB45" s="103" t="s">
        <v>307</v>
      </c>
      <c r="BC45" s="103" t="s">
        <v>307</v>
      </c>
      <c r="BD45" s="103" t="s">
        <v>307</v>
      </c>
      <c r="BE45" s="103" t="s">
        <v>307</v>
      </c>
      <c r="BF45" s="1360" t="s">
        <v>307</v>
      </c>
      <c r="BG45" s="34"/>
      <c r="BH45" s="101">
        <v>2</v>
      </c>
      <c r="BI45" s="103">
        <v>15776</v>
      </c>
      <c r="BJ45" s="103" t="s">
        <v>307</v>
      </c>
      <c r="BK45" s="1348" t="s">
        <v>307</v>
      </c>
      <c r="BL45" s="103">
        <v>2</v>
      </c>
      <c r="BM45" s="103">
        <v>2</v>
      </c>
      <c r="BN45" s="103">
        <v>18365</v>
      </c>
      <c r="BO45" s="103">
        <v>1</v>
      </c>
      <c r="BP45" s="103">
        <v>454</v>
      </c>
      <c r="BQ45" s="103">
        <v>2</v>
      </c>
      <c r="BR45" s="1360">
        <v>8</v>
      </c>
      <c r="BS45" s="34"/>
      <c r="BT45" s="115">
        <v>1</v>
      </c>
      <c r="BU45" s="677">
        <v>1317</v>
      </c>
      <c r="BV45" s="2060"/>
      <c r="BW45" s="69">
        <v>88</v>
      </c>
      <c r="BX45" s="103">
        <v>4280</v>
      </c>
      <c r="BY45" s="75">
        <v>3865</v>
      </c>
      <c r="BZ45" s="34" t="s">
        <v>307</v>
      </c>
      <c r="CA45" s="75" t="s">
        <v>307</v>
      </c>
      <c r="CB45" s="78" t="s">
        <v>307</v>
      </c>
      <c r="CC45" s="75">
        <v>4</v>
      </c>
      <c r="CD45" s="75">
        <v>151</v>
      </c>
      <c r="CE45" s="1422">
        <v>106</v>
      </c>
      <c r="CF45" s="34"/>
      <c r="CG45" s="101">
        <v>260</v>
      </c>
      <c r="CH45" s="103">
        <v>36</v>
      </c>
      <c r="CI45" s="103">
        <v>9</v>
      </c>
      <c r="CJ45" s="103">
        <v>9</v>
      </c>
      <c r="CK45" s="103">
        <v>1</v>
      </c>
      <c r="CL45" s="1348" t="s">
        <v>307</v>
      </c>
      <c r="CM45" s="1348">
        <v>5</v>
      </c>
      <c r="CN45" s="103">
        <v>39</v>
      </c>
      <c r="CO45" s="1348">
        <v>18694</v>
      </c>
      <c r="CP45" s="1348">
        <v>225</v>
      </c>
      <c r="CQ45" s="1348">
        <v>123</v>
      </c>
      <c r="CR45" s="1360">
        <v>48</v>
      </c>
      <c r="CS45" s="34"/>
      <c r="CT45" s="555">
        <v>36</v>
      </c>
      <c r="CU45" s="1393">
        <v>11</v>
      </c>
      <c r="CV45" s="1312" t="s">
        <v>307</v>
      </c>
      <c r="CW45" s="1423">
        <v>8</v>
      </c>
      <c r="CX45" s="1423">
        <v>8</v>
      </c>
      <c r="CY45" s="1424">
        <v>9</v>
      </c>
      <c r="CZ45" s="1312" t="s">
        <v>307</v>
      </c>
      <c r="DA45" s="554">
        <v>663163</v>
      </c>
      <c r="DB45" s="1395">
        <v>6238</v>
      </c>
    </row>
    <row r="46" spans="1:107" ht="15.75" customHeight="1">
      <c r="A46" s="218" t="s">
        <v>225</v>
      </c>
      <c r="B46" s="135">
        <v>4</v>
      </c>
      <c r="C46" s="147">
        <v>58</v>
      </c>
      <c r="D46" s="147">
        <v>27</v>
      </c>
      <c r="E46" s="147">
        <v>4</v>
      </c>
      <c r="F46" s="147" t="s">
        <v>307</v>
      </c>
      <c r="G46" s="147">
        <v>819</v>
      </c>
      <c r="H46" s="147" t="s">
        <v>307</v>
      </c>
      <c r="I46" s="2025">
        <v>78</v>
      </c>
      <c r="J46" s="147">
        <v>24</v>
      </c>
      <c r="K46" s="136">
        <v>10110</v>
      </c>
      <c r="L46" s="1445">
        <v>783</v>
      </c>
      <c r="M46" s="136">
        <v>1</v>
      </c>
      <c r="N46" s="136">
        <v>460</v>
      </c>
      <c r="O46" s="136">
        <v>42</v>
      </c>
      <c r="P46" s="1445">
        <v>12</v>
      </c>
      <c r="Q46" s="136">
        <v>5170</v>
      </c>
      <c r="R46" s="136">
        <v>425</v>
      </c>
      <c r="S46" s="136">
        <v>2</v>
      </c>
      <c r="T46" s="136">
        <v>928</v>
      </c>
      <c r="U46" s="1444">
        <v>62</v>
      </c>
      <c r="V46" s="147" t="s">
        <v>307</v>
      </c>
      <c r="W46" s="136" t="s">
        <v>307</v>
      </c>
      <c r="X46" s="136" t="s">
        <v>307</v>
      </c>
      <c r="Y46" s="1445" t="s">
        <v>307</v>
      </c>
      <c r="Z46" s="1445" t="s">
        <v>307</v>
      </c>
      <c r="AA46" s="1445" t="s">
        <v>307</v>
      </c>
      <c r="AB46" s="136" t="s">
        <v>307</v>
      </c>
      <c r="AC46" s="136" t="s">
        <v>307</v>
      </c>
      <c r="AD46" s="136" t="s">
        <v>307</v>
      </c>
      <c r="AE46" s="1445">
        <v>5</v>
      </c>
      <c r="AF46" s="1445">
        <v>3919</v>
      </c>
      <c r="AG46" s="2025">
        <v>251</v>
      </c>
      <c r="AH46" s="147" t="s">
        <v>307</v>
      </c>
      <c r="AI46" s="136" t="s">
        <v>307</v>
      </c>
      <c r="AJ46" s="136" t="s">
        <v>307</v>
      </c>
      <c r="AK46" s="136" t="s">
        <v>307</v>
      </c>
      <c r="AL46" s="136" t="s">
        <v>307</v>
      </c>
      <c r="AM46" s="1444" t="s">
        <v>307</v>
      </c>
      <c r="AN46" s="147" t="s">
        <v>307</v>
      </c>
      <c r="AO46" s="136" t="s">
        <v>307</v>
      </c>
      <c r="AP46" s="1445">
        <v>1</v>
      </c>
      <c r="AQ46" s="1445">
        <v>3</v>
      </c>
      <c r="AR46" s="136">
        <v>590646</v>
      </c>
      <c r="AS46" s="1032">
        <v>2.62</v>
      </c>
      <c r="AT46" s="136">
        <v>986205</v>
      </c>
      <c r="AU46" s="142">
        <v>13168</v>
      </c>
      <c r="AV46" s="147">
        <v>1</v>
      </c>
      <c r="AW46" s="136" t="s">
        <v>307</v>
      </c>
      <c r="AX46" s="136" t="s">
        <v>307</v>
      </c>
      <c r="AY46" s="1445">
        <v>1</v>
      </c>
      <c r="AZ46" s="136" t="s">
        <v>307</v>
      </c>
      <c r="BA46" s="136" t="s">
        <v>307</v>
      </c>
      <c r="BB46" s="136" t="s">
        <v>307</v>
      </c>
      <c r="BC46" s="136" t="s">
        <v>307</v>
      </c>
      <c r="BD46" s="136" t="s">
        <v>307</v>
      </c>
      <c r="BE46" s="136" t="s">
        <v>307</v>
      </c>
      <c r="BF46" s="1444" t="s">
        <v>307</v>
      </c>
      <c r="BG46" s="34"/>
      <c r="BH46" s="135">
        <v>2</v>
      </c>
      <c r="BI46" s="136">
        <v>8755</v>
      </c>
      <c r="BJ46" s="136" t="s">
        <v>203</v>
      </c>
      <c r="BK46" s="1445" t="s">
        <v>203</v>
      </c>
      <c r="BL46" s="136" t="s">
        <v>203</v>
      </c>
      <c r="BM46" s="136" t="s">
        <v>203</v>
      </c>
      <c r="BN46" s="136" t="s">
        <v>203</v>
      </c>
      <c r="BO46" s="136" t="s">
        <v>203</v>
      </c>
      <c r="BP46" s="136" t="s">
        <v>203</v>
      </c>
      <c r="BQ46" s="136">
        <v>2</v>
      </c>
      <c r="BR46" s="1444">
        <v>7</v>
      </c>
      <c r="BS46" s="34"/>
      <c r="BT46" s="154">
        <v>2</v>
      </c>
      <c r="BU46" s="2075">
        <v>1209</v>
      </c>
      <c r="BV46" s="2060"/>
      <c r="BW46" s="141">
        <v>41</v>
      </c>
      <c r="BX46" s="136">
        <v>2740</v>
      </c>
      <c r="BY46" s="136">
        <v>2409</v>
      </c>
      <c r="BZ46" s="136" t="s">
        <v>307</v>
      </c>
      <c r="CA46" s="1986" t="s">
        <v>307</v>
      </c>
      <c r="CB46" s="147" t="s">
        <v>307</v>
      </c>
      <c r="CC46" s="147" t="s">
        <v>307</v>
      </c>
      <c r="CD46" s="147" t="s">
        <v>307</v>
      </c>
      <c r="CE46" s="1444" t="s">
        <v>307</v>
      </c>
      <c r="CF46" s="34"/>
      <c r="CG46" s="135">
        <v>200</v>
      </c>
      <c r="CH46" s="136">
        <v>24</v>
      </c>
      <c r="CI46" s="136">
        <v>9</v>
      </c>
      <c r="CJ46" s="223">
        <v>9</v>
      </c>
      <c r="CK46" s="223">
        <v>1</v>
      </c>
      <c r="CL46" s="1365" t="s">
        <v>307</v>
      </c>
      <c r="CM46" s="1365">
        <v>6</v>
      </c>
      <c r="CN46" s="223">
        <v>67</v>
      </c>
      <c r="CO46" s="1365">
        <v>18234</v>
      </c>
      <c r="CP46" s="1365">
        <v>128</v>
      </c>
      <c r="CQ46" s="1445">
        <v>57</v>
      </c>
      <c r="CR46" s="1444">
        <v>54</v>
      </c>
      <c r="CS46" s="34"/>
      <c r="CT46" s="469">
        <v>58</v>
      </c>
      <c r="CU46" s="1409">
        <v>2</v>
      </c>
      <c r="CV46" s="1409" t="s">
        <v>307</v>
      </c>
      <c r="CW46" s="1409">
        <v>36</v>
      </c>
      <c r="CX46" s="1409">
        <v>10</v>
      </c>
      <c r="CY46" s="1448">
        <v>9</v>
      </c>
      <c r="CZ46" s="1184">
        <v>1</v>
      </c>
      <c r="DA46" s="450">
        <v>403977.32</v>
      </c>
      <c r="DB46" s="1416">
        <v>16000.03</v>
      </c>
    </row>
    <row r="47" spans="1:107" ht="15.75" customHeight="1">
      <c r="A47" s="283" t="s">
        <v>179</v>
      </c>
      <c r="B47" s="74">
        <v>6</v>
      </c>
      <c r="C47" s="78">
        <v>373</v>
      </c>
      <c r="D47" s="78">
        <v>52</v>
      </c>
      <c r="E47" s="205">
        <v>11</v>
      </c>
      <c r="F47" s="205">
        <v>4</v>
      </c>
      <c r="G47" s="205">
        <v>1315</v>
      </c>
      <c r="H47" s="205">
        <v>1189</v>
      </c>
      <c r="I47" s="2021">
        <v>149</v>
      </c>
      <c r="J47" s="78">
        <v>49</v>
      </c>
      <c r="K47" s="75">
        <v>19054</v>
      </c>
      <c r="L47" s="1196">
        <v>1346</v>
      </c>
      <c r="M47" s="1307" t="s">
        <v>307</v>
      </c>
      <c r="N47" s="1307" t="s">
        <v>307</v>
      </c>
      <c r="O47" s="1307" t="s">
        <v>307</v>
      </c>
      <c r="P47" s="1196">
        <v>23</v>
      </c>
      <c r="Q47" s="75">
        <v>9449</v>
      </c>
      <c r="R47" s="75">
        <v>794</v>
      </c>
      <c r="S47" s="75">
        <v>2</v>
      </c>
      <c r="T47" s="75">
        <v>1104</v>
      </c>
      <c r="U47" s="1195">
        <v>59</v>
      </c>
      <c r="V47" s="78">
        <v>2</v>
      </c>
      <c r="W47" s="75">
        <v>1704</v>
      </c>
      <c r="X47" s="75">
        <v>126</v>
      </c>
      <c r="Y47" s="1307" t="s">
        <v>307</v>
      </c>
      <c r="Z47" s="1307" t="s">
        <v>307</v>
      </c>
      <c r="AA47" s="1307" t="s">
        <v>307</v>
      </c>
      <c r="AB47" s="75">
        <v>1</v>
      </c>
      <c r="AC47" s="75">
        <v>562</v>
      </c>
      <c r="AD47" s="75">
        <v>62</v>
      </c>
      <c r="AE47" s="75">
        <v>13</v>
      </c>
      <c r="AF47" s="75">
        <v>10324</v>
      </c>
      <c r="AG47" s="2024">
        <v>842</v>
      </c>
      <c r="AH47" s="254" t="s">
        <v>307</v>
      </c>
      <c r="AI47" s="1307" t="s">
        <v>307</v>
      </c>
      <c r="AJ47" s="1307" t="s">
        <v>307</v>
      </c>
      <c r="AK47" s="75">
        <v>1</v>
      </c>
      <c r="AL47" s="75">
        <v>60</v>
      </c>
      <c r="AM47" s="1195">
        <v>20</v>
      </c>
      <c r="AN47" s="1307" t="s">
        <v>307</v>
      </c>
      <c r="AO47" s="1307" t="s">
        <v>307</v>
      </c>
      <c r="AP47" s="1196">
        <v>2</v>
      </c>
      <c r="AQ47" s="1196">
        <v>3</v>
      </c>
      <c r="AR47" s="75">
        <v>841857</v>
      </c>
      <c r="AS47" s="1034">
        <v>1.8</v>
      </c>
      <c r="AT47" s="75">
        <v>1714486</v>
      </c>
      <c r="AU47" s="173">
        <v>50573</v>
      </c>
      <c r="AV47" s="78">
        <v>7</v>
      </c>
      <c r="AW47" s="511" t="s">
        <v>307</v>
      </c>
      <c r="AX47" s="511" t="s">
        <v>307</v>
      </c>
      <c r="AY47" s="1196">
        <v>6</v>
      </c>
      <c r="AZ47" s="75">
        <v>1</v>
      </c>
      <c r="BA47" s="511" t="s">
        <v>307</v>
      </c>
      <c r="BB47" s="511" t="s">
        <v>307</v>
      </c>
      <c r="BC47" s="511" t="s">
        <v>307</v>
      </c>
      <c r="BD47" s="511" t="s">
        <v>307</v>
      </c>
      <c r="BE47" s="511" t="s">
        <v>307</v>
      </c>
      <c r="BF47" s="1195">
        <v>36</v>
      </c>
      <c r="BG47" s="34"/>
      <c r="BH47" s="74">
        <v>2</v>
      </c>
      <c r="BI47" s="75">
        <v>16141</v>
      </c>
      <c r="BJ47" s="75">
        <v>1</v>
      </c>
      <c r="BK47" s="1196">
        <v>13500</v>
      </c>
      <c r="BL47" s="75">
        <v>8</v>
      </c>
      <c r="BM47" s="75">
        <v>8</v>
      </c>
      <c r="BN47" s="75">
        <v>279721</v>
      </c>
      <c r="BO47" s="75">
        <v>1</v>
      </c>
      <c r="BP47" s="75">
        <v>850</v>
      </c>
      <c r="BQ47" s="75">
        <v>5</v>
      </c>
      <c r="BR47" s="1195">
        <v>17</v>
      </c>
      <c r="BS47" s="34"/>
      <c r="BT47" s="74">
        <v>1</v>
      </c>
      <c r="BU47" s="1195">
        <v>1500</v>
      </c>
      <c r="BV47" s="2060"/>
      <c r="BW47" s="74" t="s">
        <v>307</v>
      </c>
      <c r="BX47" s="75" t="s">
        <v>307</v>
      </c>
      <c r="BY47" s="75" t="s">
        <v>307</v>
      </c>
      <c r="BZ47" s="1196">
        <v>50</v>
      </c>
      <c r="CA47" s="1196">
        <v>4528</v>
      </c>
      <c r="CB47" s="75">
        <v>4322</v>
      </c>
      <c r="CC47" s="75">
        <v>7</v>
      </c>
      <c r="CD47" s="75">
        <v>292</v>
      </c>
      <c r="CE47" s="1195">
        <v>159</v>
      </c>
      <c r="CF47" s="34"/>
      <c r="CG47" s="74">
        <v>511</v>
      </c>
      <c r="CH47" s="75">
        <v>68</v>
      </c>
      <c r="CI47" s="75">
        <v>19</v>
      </c>
      <c r="CJ47" s="75">
        <v>19</v>
      </c>
      <c r="CK47" s="75">
        <v>3</v>
      </c>
      <c r="CL47" s="1196">
        <v>3</v>
      </c>
      <c r="CM47" s="1196">
        <v>9</v>
      </c>
      <c r="CN47" s="75">
        <v>147</v>
      </c>
      <c r="CO47" s="1196">
        <v>37355</v>
      </c>
      <c r="CP47" s="1196">
        <v>331</v>
      </c>
      <c r="CQ47" s="1193">
        <v>208</v>
      </c>
      <c r="CR47" s="1194">
        <v>102</v>
      </c>
      <c r="CS47" s="34"/>
      <c r="CT47" s="510">
        <v>98</v>
      </c>
      <c r="CU47" s="1197">
        <v>21</v>
      </c>
      <c r="CV47" s="1197">
        <v>2</v>
      </c>
      <c r="CW47" s="1197">
        <v>61</v>
      </c>
      <c r="CX47" s="1197">
        <v>10</v>
      </c>
      <c r="CY47" s="1198">
        <v>4</v>
      </c>
      <c r="CZ47" s="1199" t="s">
        <v>307</v>
      </c>
      <c r="DA47" s="554">
        <v>1140736</v>
      </c>
      <c r="DB47" s="1154">
        <v>14745.75</v>
      </c>
    </row>
    <row r="48" spans="1:107" ht="15.75" customHeight="1">
      <c r="A48" s="218" t="s">
        <v>180</v>
      </c>
      <c r="B48" s="135">
        <v>31</v>
      </c>
      <c r="C48" s="147">
        <v>950</v>
      </c>
      <c r="D48" s="147">
        <v>92</v>
      </c>
      <c r="E48" s="147">
        <v>7</v>
      </c>
      <c r="F48" s="227" t="s">
        <v>706</v>
      </c>
      <c r="G48" s="227">
        <v>860</v>
      </c>
      <c r="H48" s="227" t="s">
        <v>706</v>
      </c>
      <c r="I48" s="2025">
        <v>106</v>
      </c>
      <c r="J48" s="147">
        <v>66</v>
      </c>
      <c r="K48" s="136">
        <v>25857</v>
      </c>
      <c r="L48" s="1181">
        <v>1548</v>
      </c>
      <c r="M48" s="1181" t="s">
        <v>307</v>
      </c>
      <c r="N48" s="1181" t="s">
        <v>307</v>
      </c>
      <c r="O48" s="136" t="s">
        <v>307</v>
      </c>
      <c r="P48" s="1181">
        <v>33</v>
      </c>
      <c r="Q48" s="136">
        <v>12928</v>
      </c>
      <c r="R48" s="136">
        <v>880</v>
      </c>
      <c r="S48" s="136">
        <v>5</v>
      </c>
      <c r="T48" s="136">
        <v>978</v>
      </c>
      <c r="U48" s="1180">
        <v>71</v>
      </c>
      <c r="V48" s="151">
        <v>3</v>
      </c>
      <c r="W48" s="1181">
        <v>1910</v>
      </c>
      <c r="X48" s="1181">
        <v>143</v>
      </c>
      <c r="Y48" s="1181" t="s">
        <v>307</v>
      </c>
      <c r="Z48" s="1181" t="s">
        <v>307</v>
      </c>
      <c r="AA48" s="136" t="s">
        <v>307</v>
      </c>
      <c r="AB48" s="136">
        <v>3</v>
      </c>
      <c r="AC48" s="136">
        <v>2139</v>
      </c>
      <c r="AD48" s="223">
        <v>120</v>
      </c>
      <c r="AE48" s="223">
        <v>17</v>
      </c>
      <c r="AF48" s="223" t="s">
        <v>706</v>
      </c>
      <c r="AG48" s="1900" t="s">
        <v>706</v>
      </c>
      <c r="AH48" s="227" t="s">
        <v>307</v>
      </c>
      <c r="AI48" s="136" t="s">
        <v>307</v>
      </c>
      <c r="AJ48" s="136" t="s">
        <v>307</v>
      </c>
      <c r="AK48" s="136">
        <v>2</v>
      </c>
      <c r="AL48" s="136">
        <v>759</v>
      </c>
      <c r="AM48" s="1180">
        <v>120</v>
      </c>
      <c r="AN48" s="151" t="s">
        <v>307</v>
      </c>
      <c r="AO48" s="136" t="s">
        <v>307</v>
      </c>
      <c r="AP48" s="1188">
        <v>4</v>
      </c>
      <c r="AQ48" s="1181">
        <v>15</v>
      </c>
      <c r="AR48" s="136">
        <v>1392730</v>
      </c>
      <c r="AS48" s="1032">
        <v>2.6570999999999998</v>
      </c>
      <c r="AT48" s="136">
        <v>1988915</v>
      </c>
      <c r="AU48" s="142">
        <v>11181</v>
      </c>
      <c r="AV48" s="147">
        <v>15</v>
      </c>
      <c r="AW48" s="136" t="s">
        <v>307</v>
      </c>
      <c r="AX48" s="136">
        <v>2</v>
      </c>
      <c r="AY48" s="1181">
        <v>5</v>
      </c>
      <c r="AZ48" s="136">
        <v>4</v>
      </c>
      <c r="BA48" s="136" t="s">
        <v>307</v>
      </c>
      <c r="BB48" s="136">
        <v>2</v>
      </c>
      <c r="BC48" s="136">
        <v>1</v>
      </c>
      <c r="BD48" s="136" t="s">
        <v>307</v>
      </c>
      <c r="BE48" s="136">
        <v>1</v>
      </c>
      <c r="BF48" s="1180">
        <v>68</v>
      </c>
      <c r="BG48" s="34"/>
      <c r="BH48" s="135">
        <v>8</v>
      </c>
      <c r="BI48" s="136">
        <v>32880</v>
      </c>
      <c r="BJ48" s="136">
        <v>1</v>
      </c>
      <c r="BK48" s="1181">
        <v>39600</v>
      </c>
      <c r="BL48" s="136">
        <v>8</v>
      </c>
      <c r="BM48" s="136">
        <v>9</v>
      </c>
      <c r="BN48" s="136">
        <v>139175</v>
      </c>
      <c r="BO48" s="136">
        <v>5</v>
      </c>
      <c r="BP48" s="136">
        <v>2079</v>
      </c>
      <c r="BQ48" s="136">
        <v>9</v>
      </c>
      <c r="BR48" s="1180">
        <v>37</v>
      </c>
      <c r="BS48" s="34"/>
      <c r="BT48" s="229">
        <v>18</v>
      </c>
      <c r="BU48" s="678">
        <v>2010</v>
      </c>
      <c r="BV48" s="2060"/>
      <c r="BW48" s="135">
        <v>67</v>
      </c>
      <c r="BX48" s="136">
        <v>6275</v>
      </c>
      <c r="BY48" s="136">
        <v>4349</v>
      </c>
      <c r="BZ48" s="147" t="s">
        <v>307</v>
      </c>
      <c r="CA48" s="136" t="s">
        <v>307</v>
      </c>
      <c r="CB48" s="136" t="s">
        <v>307</v>
      </c>
      <c r="CC48" s="147">
        <v>9</v>
      </c>
      <c r="CD48" s="136">
        <v>336</v>
      </c>
      <c r="CE48" s="1180">
        <v>267</v>
      </c>
      <c r="CF48" s="34"/>
      <c r="CG48" s="141">
        <v>598</v>
      </c>
      <c r="CH48" s="136">
        <v>59</v>
      </c>
      <c r="CI48" s="136">
        <v>23</v>
      </c>
      <c r="CJ48" s="136">
        <v>21</v>
      </c>
      <c r="CK48" s="136">
        <v>5</v>
      </c>
      <c r="CL48" s="136">
        <v>2</v>
      </c>
      <c r="CM48" s="136">
        <v>13</v>
      </c>
      <c r="CN48" s="136">
        <v>181</v>
      </c>
      <c r="CO48" s="1181">
        <v>34342</v>
      </c>
      <c r="CP48" s="1181">
        <v>681</v>
      </c>
      <c r="CQ48" s="1181">
        <v>340</v>
      </c>
      <c r="CR48" s="1180">
        <v>253</v>
      </c>
      <c r="CS48" s="34"/>
      <c r="CT48" s="627">
        <v>98</v>
      </c>
      <c r="CU48" s="1182">
        <v>35</v>
      </c>
      <c r="CV48" s="1182">
        <v>2</v>
      </c>
      <c r="CW48" s="1182">
        <v>11</v>
      </c>
      <c r="CX48" s="1182">
        <v>27</v>
      </c>
      <c r="CY48" s="1111">
        <v>23</v>
      </c>
      <c r="CZ48" s="1609" t="s">
        <v>307</v>
      </c>
      <c r="DA48" s="470">
        <v>2000604.39</v>
      </c>
      <c r="DB48" s="1107">
        <v>28801.58</v>
      </c>
    </row>
    <row r="49" spans="1:106" ht="15.75" customHeight="1">
      <c r="A49" s="283" t="s">
        <v>181</v>
      </c>
      <c r="B49" s="101">
        <v>9</v>
      </c>
      <c r="C49" s="111">
        <v>380</v>
      </c>
      <c r="D49" s="111">
        <v>65</v>
      </c>
      <c r="E49" s="111">
        <v>10</v>
      </c>
      <c r="F49" s="78">
        <v>1</v>
      </c>
      <c r="G49" s="111">
        <v>1825</v>
      </c>
      <c r="H49" s="78">
        <v>32</v>
      </c>
      <c r="I49" s="2020">
        <v>389</v>
      </c>
      <c r="J49" s="111">
        <v>41</v>
      </c>
      <c r="K49" s="103">
        <v>19705</v>
      </c>
      <c r="L49" s="1193">
        <v>1340</v>
      </c>
      <c r="M49" s="103">
        <v>1</v>
      </c>
      <c r="N49" s="103">
        <v>106</v>
      </c>
      <c r="O49" s="103">
        <v>18</v>
      </c>
      <c r="P49" s="1196">
        <v>18</v>
      </c>
      <c r="Q49" s="103">
        <v>9362</v>
      </c>
      <c r="R49" s="103">
        <v>658</v>
      </c>
      <c r="S49" s="103">
        <v>2</v>
      </c>
      <c r="T49" s="103">
        <v>189</v>
      </c>
      <c r="U49" s="1194">
        <v>23</v>
      </c>
      <c r="V49" s="111" t="s">
        <v>307</v>
      </c>
      <c r="W49" s="111" t="s">
        <v>307</v>
      </c>
      <c r="X49" s="111" t="s">
        <v>307</v>
      </c>
      <c r="Y49" s="111" t="s">
        <v>307</v>
      </c>
      <c r="Z49" s="111" t="s">
        <v>307</v>
      </c>
      <c r="AA49" s="111" t="s">
        <v>307</v>
      </c>
      <c r="AB49" s="103">
        <v>2</v>
      </c>
      <c r="AC49" s="103">
        <v>1990</v>
      </c>
      <c r="AD49" s="103">
        <v>177</v>
      </c>
      <c r="AE49" s="103">
        <v>9</v>
      </c>
      <c r="AF49" s="103">
        <v>6086</v>
      </c>
      <c r="AG49" s="2020">
        <v>628</v>
      </c>
      <c r="AH49" s="111">
        <v>1</v>
      </c>
      <c r="AI49" s="103">
        <v>232</v>
      </c>
      <c r="AJ49" s="103">
        <v>48</v>
      </c>
      <c r="AK49" s="103">
        <v>1</v>
      </c>
      <c r="AL49" s="103">
        <v>110</v>
      </c>
      <c r="AM49" s="1194">
        <v>41</v>
      </c>
      <c r="AN49" s="111" t="s">
        <v>307</v>
      </c>
      <c r="AO49" s="103" t="s">
        <v>307</v>
      </c>
      <c r="AP49" s="1193">
        <v>1</v>
      </c>
      <c r="AQ49" s="1193">
        <v>2</v>
      </c>
      <c r="AR49" s="103">
        <v>732295</v>
      </c>
      <c r="AS49" s="1036">
        <v>1.613</v>
      </c>
      <c r="AT49" s="103">
        <v>1412261</v>
      </c>
      <c r="AU49" s="116">
        <v>12197</v>
      </c>
      <c r="AV49" s="111">
        <v>5</v>
      </c>
      <c r="AW49" s="103" t="s">
        <v>307</v>
      </c>
      <c r="AX49" s="103" t="s">
        <v>307</v>
      </c>
      <c r="AY49" s="1193" t="s">
        <v>307</v>
      </c>
      <c r="AZ49" s="103">
        <v>5</v>
      </c>
      <c r="BA49" s="103" t="s">
        <v>307</v>
      </c>
      <c r="BB49" s="103" t="s">
        <v>307</v>
      </c>
      <c r="BC49" s="103" t="s">
        <v>307</v>
      </c>
      <c r="BD49" s="103" t="s">
        <v>307</v>
      </c>
      <c r="BE49" s="103" t="s">
        <v>307</v>
      </c>
      <c r="BF49" s="1194" t="s">
        <v>307</v>
      </c>
      <c r="BG49" s="34"/>
      <c r="BH49" s="101">
        <v>7</v>
      </c>
      <c r="BI49" s="103">
        <v>20273</v>
      </c>
      <c r="BJ49" s="103">
        <v>1</v>
      </c>
      <c r="BK49" s="103">
        <v>30215</v>
      </c>
      <c r="BL49" s="103">
        <v>5</v>
      </c>
      <c r="BM49" s="103">
        <v>5</v>
      </c>
      <c r="BN49" s="103">
        <v>55298</v>
      </c>
      <c r="BO49" s="103">
        <v>2</v>
      </c>
      <c r="BP49" s="103">
        <v>824</v>
      </c>
      <c r="BQ49" s="103">
        <v>2</v>
      </c>
      <c r="BR49" s="1194">
        <v>12</v>
      </c>
      <c r="BS49" s="34"/>
      <c r="BT49" s="115">
        <v>1</v>
      </c>
      <c r="BU49" s="2070">
        <v>250</v>
      </c>
      <c r="BV49" s="2060"/>
      <c r="BW49" s="101">
        <v>57</v>
      </c>
      <c r="BX49" s="103">
        <v>2572</v>
      </c>
      <c r="BY49" s="103">
        <v>2724</v>
      </c>
      <c r="BZ49" s="78" t="s">
        <v>307</v>
      </c>
      <c r="CA49" s="75" t="s">
        <v>307</v>
      </c>
      <c r="CB49" s="75" t="s">
        <v>307</v>
      </c>
      <c r="CC49" s="111">
        <v>29</v>
      </c>
      <c r="CD49" s="111">
        <v>743</v>
      </c>
      <c r="CE49" s="116">
        <v>660</v>
      </c>
      <c r="CF49" s="34"/>
      <c r="CG49" s="101">
        <v>455</v>
      </c>
      <c r="CH49" s="103">
        <v>63</v>
      </c>
      <c r="CI49" s="103">
        <v>15</v>
      </c>
      <c r="CJ49" s="103">
        <v>15</v>
      </c>
      <c r="CK49" s="103">
        <v>4</v>
      </c>
      <c r="CL49" s="1193">
        <v>3</v>
      </c>
      <c r="CM49" s="1193">
        <v>3</v>
      </c>
      <c r="CN49" s="103">
        <v>94</v>
      </c>
      <c r="CO49" s="1193">
        <v>35006</v>
      </c>
      <c r="CP49" s="1193">
        <v>765</v>
      </c>
      <c r="CQ49" s="1193">
        <v>104</v>
      </c>
      <c r="CR49" s="1194">
        <v>84</v>
      </c>
      <c r="CS49" s="34"/>
      <c r="CT49" s="510">
        <v>173</v>
      </c>
      <c r="CU49" s="1197">
        <v>19</v>
      </c>
      <c r="CV49" s="1200" t="s">
        <v>307</v>
      </c>
      <c r="CW49" s="1200">
        <v>118</v>
      </c>
      <c r="CX49" s="1200">
        <v>23</v>
      </c>
      <c r="CY49" s="1201">
        <v>13</v>
      </c>
      <c r="CZ49" s="1202" t="s">
        <v>307</v>
      </c>
      <c r="DA49" s="554">
        <v>1666159.88</v>
      </c>
      <c r="DB49" s="1154">
        <v>78844.72</v>
      </c>
    </row>
    <row r="50" spans="1:106" ht="15.75" customHeight="1">
      <c r="A50" s="218" t="s">
        <v>226</v>
      </c>
      <c r="B50" s="220">
        <v>27</v>
      </c>
      <c r="C50" s="223">
        <v>2523</v>
      </c>
      <c r="D50" s="223">
        <v>330</v>
      </c>
      <c r="E50" s="223">
        <v>1</v>
      </c>
      <c r="F50" s="223">
        <v>1</v>
      </c>
      <c r="G50" s="223">
        <v>59</v>
      </c>
      <c r="H50" s="223">
        <v>59</v>
      </c>
      <c r="I50" s="1900">
        <v>10</v>
      </c>
      <c r="J50" s="147">
        <v>28</v>
      </c>
      <c r="K50" s="136">
        <v>17144</v>
      </c>
      <c r="L50" s="1445">
        <v>1001</v>
      </c>
      <c r="M50" s="136">
        <v>1</v>
      </c>
      <c r="N50" s="136">
        <v>409</v>
      </c>
      <c r="O50" s="136">
        <v>22</v>
      </c>
      <c r="P50" s="136">
        <v>13</v>
      </c>
      <c r="Q50" s="136">
        <v>7634</v>
      </c>
      <c r="R50" s="136">
        <v>529</v>
      </c>
      <c r="S50" s="2094" t="s">
        <v>307</v>
      </c>
      <c r="T50" s="2094" t="s">
        <v>307</v>
      </c>
      <c r="U50" s="2094" t="s">
        <v>307</v>
      </c>
      <c r="V50" s="2094" t="s">
        <v>307</v>
      </c>
      <c r="W50" s="2094" t="s">
        <v>307</v>
      </c>
      <c r="X50" s="2094" t="s">
        <v>307</v>
      </c>
      <c r="Y50" s="2094" t="s">
        <v>307</v>
      </c>
      <c r="Z50" s="2094" t="s">
        <v>307</v>
      </c>
      <c r="AA50" s="2094" t="s">
        <v>307</v>
      </c>
      <c r="AB50" s="136">
        <v>1</v>
      </c>
      <c r="AC50" s="136">
        <v>804</v>
      </c>
      <c r="AD50" s="136">
        <v>61</v>
      </c>
      <c r="AE50" s="136">
        <v>6</v>
      </c>
      <c r="AF50" s="136">
        <v>5475</v>
      </c>
      <c r="AG50" s="2025">
        <v>356</v>
      </c>
      <c r="AH50" s="253" t="s">
        <v>307</v>
      </c>
      <c r="AI50" s="2094" t="s">
        <v>307</v>
      </c>
      <c r="AJ50" s="2094" t="s">
        <v>307</v>
      </c>
      <c r="AK50" s="136">
        <v>1</v>
      </c>
      <c r="AL50" s="136">
        <v>163</v>
      </c>
      <c r="AM50" s="1444">
        <v>21</v>
      </c>
      <c r="AN50" s="147" t="s">
        <v>203</v>
      </c>
      <c r="AO50" s="136" t="s">
        <v>203</v>
      </c>
      <c r="AP50" s="136">
        <v>2</v>
      </c>
      <c r="AQ50" s="1445">
        <v>2</v>
      </c>
      <c r="AR50" s="136">
        <v>639125</v>
      </c>
      <c r="AS50" s="1032">
        <v>2.0880000000000001</v>
      </c>
      <c r="AT50" s="136">
        <v>2110583</v>
      </c>
      <c r="AU50" s="142">
        <v>10048</v>
      </c>
      <c r="AV50" s="518">
        <v>2</v>
      </c>
      <c r="AW50" s="136" t="s">
        <v>203</v>
      </c>
      <c r="AX50" s="450">
        <v>1</v>
      </c>
      <c r="AY50" s="1445">
        <v>1</v>
      </c>
      <c r="AZ50" s="136" t="s">
        <v>203</v>
      </c>
      <c r="BA50" s="136" t="s">
        <v>203</v>
      </c>
      <c r="BB50" s="136" t="s">
        <v>203</v>
      </c>
      <c r="BC50" s="136" t="s">
        <v>203</v>
      </c>
      <c r="BD50" s="136" t="s">
        <v>203</v>
      </c>
      <c r="BE50" s="136" t="s">
        <v>203</v>
      </c>
      <c r="BF50" s="1444" t="s">
        <v>203</v>
      </c>
      <c r="BG50" s="34"/>
      <c r="BH50" s="135">
        <v>4</v>
      </c>
      <c r="BI50" s="136">
        <v>10372</v>
      </c>
      <c r="BJ50" s="136" t="s">
        <v>307</v>
      </c>
      <c r="BK50" s="1445" t="s">
        <v>307</v>
      </c>
      <c r="BL50" s="136" t="s">
        <v>307</v>
      </c>
      <c r="BM50" s="136" t="s">
        <v>307</v>
      </c>
      <c r="BN50" s="136" t="s">
        <v>307</v>
      </c>
      <c r="BO50" s="136">
        <v>1</v>
      </c>
      <c r="BP50" s="450">
        <v>2102</v>
      </c>
      <c r="BQ50" s="136">
        <v>2</v>
      </c>
      <c r="BR50" s="1444">
        <v>11</v>
      </c>
      <c r="BS50" s="34"/>
      <c r="BT50" s="154">
        <v>3</v>
      </c>
      <c r="BU50" s="2076">
        <v>1268</v>
      </c>
      <c r="BV50" s="2060"/>
      <c r="BW50" s="135" t="s">
        <v>203</v>
      </c>
      <c r="BX50" s="136" t="s">
        <v>203</v>
      </c>
      <c r="BY50" s="136" t="s">
        <v>203</v>
      </c>
      <c r="BZ50" s="147">
        <v>28</v>
      </c>
      <c r="CA50" s="136">
        <v>4913</v>
      </c>
      <c r="CB50" s="136">
        <v>4249</v>
      </c>
      <c r="CC50" s="147" t="s">
        <v>307</v>
      </c>
      <c r="CD50" s="136" t="s">
        <v>307</v>
      </c>
      <c r="CE50" s="1444" t="s">
        <v>307</v>
      </c>
      <c r="CF50" s="34"/>
      <c r="CG50" s="135">
        <v>264</v>
      </c>
      <c r="CH50" s="136">
        <v>41</v>
      </c>
      <c r="CI50" s="136">
        <v>10</v>
      </c>
      <c r="CJ50" s="136">
        <v>10</v>
      </c>
      <c r="CK50" s="136">
        <v>1</v>
      </c>
      <c r="CL50" s="1445">
        <v>6</v>
      </c>
      <c r="CM50" s="1445" t="s">
        <v>307</v>
      </c>
      <c r="CN50" s="136">
        <v>56</v>
      </c>
      <c r="CO50" s="1445">
        <v>17788</v>
      </c>
      <c r="CP50" s="1445">
        <v>446</v>
      </c>
      <c r="CQ50" s="1445">
        <v>60</v>
      </c>
      <c r="CR50" s="1444">
        <v>59</v>
      </c>
      <c r="CS50" s="34"/>
      <c r="CT50" s="469">
        <v>34</v>
      </c>
      <c r="CU50" s="1409">
        <v>2</v>
      </c>
      <c r="CV50" s="1409">
        <v>3</v>
      </c>
      <c r="CW50" s="1409">
        <v>7</v>
      </c>
      <c r="CX50" s="1409">
        <v>9</v>
      </c>
      <c r="CY50" s="1448">
        <v>13</v>
      </c>
      <c r="CZ50" s="1184" t="s">
        <v>203</v>
      </c>
      <c r="DA50" s="470">
        <v>812474</v>
      </c>
      <c r="DB50" s="1416">
        <v>7112</v>
      </c>
    </row>
    <row r="51" spans="1:106" ht="15.75" customHeight="1">
      <c r="A51" s="283" t="s">
        <v>183</v>
      </c>
      <c r="B51" s="74">
        <v>21</v>
      </c>
      <c r="C51" s="78">
        <v>380</v>
      </c>
      <c r="D51" s="78">
        <v>77</v>
      </c>
      <c r="E51" s="514">
        <v>38</v>
      </c>
      <c r="F51" s="78">
        <v>13</v>
      </c>
      <c r="G51" s="514">
        <v>5533</v>
      </c>
      <c r="H51" s="78">
        <v>1021</v>
      </c>
      <c r="I51" s="1929">
        <v>571</v>
      </c>
      <c r="J51" s="78">
        <v>40</v>
      </c>
      <c r="K51" s="75">
        <v>25638</v>
      </c>
      <c r="L51" s="1351">
        <v>1567</v>
      </c>
      <c r="M51" s="75">
        <v>2</v>
      </c>
      <c r="N51" s="75">
        <v>409</v>
      </c>
      <c r="O51" s="75">
        <v>39</v>
      </c>
      <c r="P51" s="1351">
        <v>19</v>
      </c>
      <c r="Q51" s="75">
        <v>10729</v>
      </c>
      <c r="R51" s="75">
        <v>770</v>
      </c>
      <c r="S51" s="75">
        <v>7</v>
      </c>
      <c r="T51" s="75">
        <v>2675</v>
      </c>
      <c r="U51" s="1422">
        <v>186</v>
      </c>
      <c r="V51" s="78">
        <v>1</v>
      </c>
      <c r="W51" s="75">
        <v>384</v>
      </c>
      <c r="X51" s="75">
        <v>44</v>
      </c>
      <c r="Y51" s="75" t="s">
        <v>203</v>
      </c>
      <c r="Z51" s="75" t="s">
        <v>203</v>
      </c>
      <c r="AA51" s="75" t="s">
        <v>203</v>
      </c>
      <c r="AB51" s="75">
        <v>2</v>
      </c>
      <c r="AC51" s="75">
        <v>1790</v>
      </c>
      <c r="AD51" s="75">
        <v>162</v>
      </c>
      <c r="AE51" s="75">
        <v>13</v>
      </c>
      <c r="AF51" s="75">
        <v>9113</v>
      </c>
      <c r="AG51" s="2024">
        <v>661</v>
      </c>
      <c r="AH51" s="78" t="s">
        <v>203</v>
      </c>
      <c r="AI51" s="75" t="s">
        <v>203</v>
      </c>
      <c r="AJ51" s="75" t="s">
        <v>203</v>
      </c>
      <c r="AK51" s="75">
        <v>1</v>
      </c>
      <c r="AL51" s="75">
        <v>689</v>
      </c>
      <c r="AM51" s="1422">
        <v>88</v>
      </c>
      <c r="AN51" s="78" t="s">
        <v>203</v>
      </c>
      <c r="AO51" s="75" t="s">
        <v>203</v>
      </c>
      <c r="AP51" s="1351">
        <v>4</v>
      </c>
      <c r="AQ51" s="1351">
        <v>11</v>
      </c>
      <c r="AR51" s="75">
        <v>978400</v>
      </c>
      <c r="AS51" s="1989">
        <v>2.0279107172096746</v>
      </c>
      <c r="AT51" s="75">
        <v>3092493</v>
      </c>
      <c r="AU51" s="173" t="s">
        <v>307</v>
      </c>
      <c r="AV51" s="78">
        <v>14</v>
      </c>
      <c r="AW51" s="75">
        <v>5</v>
      </c>
      <c r="AX51" s="75">
        <v>1</v>
      </c>
      <c r="AY51" s="1351">
        <v>5</v>
      </c>
      <c r="AZ51" s="75">
        <v>3</v>
      </c>
      <c r="BA51" s="511" t="s">
        <v>203</v>
      </c>
      <c r="BB51" s="511" t="s">
        <v>203</v>
      </c>
      <c r="BC51" s="511" t="s">
        <v>203</v>
      </c>
      <c r="BD51" s="511" t="s">
        <v>203</v>
      </c>
      <c r="BE51" s="511" t="s">
        <v>203</v>
      </c>
      <c r="BF51" s="1422">
        <v>24</v>
      </c>
      <c r="BG51" s="34"/>
      <c r="BH51" s="74">
        <v>10</v>
      </c>
      <c r="BI51" s="75">
        <v>21757</v>
      </c>
      <c r="BJ51" s="75" t="s">
        <v>307</v>
      </c>
      <c r="BK51" s="1351" t="s">
        <v>307</v>
      </c>
      <c r="BL51" s="75">
        <v>7</v>
      </c>
      <c r="BM51" s="75">
        <v>9</v>
      </c>
      <c r="BN51" s="75">
        <v>103268</v>
      </c>
      <c r="BO51" s="75">
        <v>1</v>
      </c>
      <c r="BP51" s="75">
        <v>1242</v>
      </c>
      <c r="BQ51" s="75">
        <v>6</v>
      </c>
      <c r="BR51" s="1422">
        <v>34</v>
      </c>
      <c r="BS51" s="34"/>
      <c r="BT51" s="79">
        <v>6</v>
      </c>
      <c r="BU51" s="677">
        <v>3181</v>
      </c>
      <c r="BV51" s="2060"/>
      <c r="BW51" s="74" t="s">
        <v>203</v>
      </c>
      <c r="BX51" s="75" t="s">
        <v>203</v>
      </c>
      <c r="BY51" s="75" t="s">
        <v>203</v>
      </c>
      <c r="BZ51" s="78">
        <v>110</v>
      </c>
      <c r="CA51" s="75">
        <v>4535</v>
      </c>
      <c r="CB51" s="75">
        <v>4633</v>
      </c>
      <c r="CC51" s="78">
        <v>9</v>
      </c>
      <c r="CD51" s="75">
        <v>330</v>
      </c>
      <c r="CE51" s="1422">
        <v>260</v>
      </c>
      <c r="CF51" s="34"/>
      <c r="CG51" s="74">
        <v>503</v>
      </c>
      <c r="CH51" s="75">
        <v>75</v>
      </c>
      <c r="CI51" s="75">
        <v>14</v>
      </c>
      <c r="CJ51" s="75">
        <v>14</v>
      </c>
      <c r="CK51" s="75">
        <v>4</v>
      </c>
      <c r="CL51" s="1351">
        <v>4</v>
      </c>
      <c r="CM51" s="1351" t="s">
        <v>203</v>
      </c>
      <c r="CN51" s="75">
        <v>85</v>
      </c>
      <c r="CO51" s="1351">
        <v>28686</v>
      </c>
      <c r="CP51" s="1351">
        <v>607</v>
      </c>
      <c r="CQ51" s="1351">
        <v>108</v>
      </c>
      <c r="CR51" s="1422">
        <v>142</v>
      </c>
      <c r="CS51" s="34"/>
      <c r="CT51" s="510">
        <v>264</v>
      </c>
      <c r="CU51" s="1423">
        <v>32</v>
      </c>
      <c r="CV51" s="1423">
        <v>2</v>
      </c>
      <c r="CW51" s="1423">
        <v>145</v>
      </c>
      <c r="CX51" s="1423">
        <v>33</v>
      </c>
      <c r="CY51" s="1424">
        <v>52</v>
      </c>
      <c r="CZ51" s="1312" t="s">
        <v>307</v>
      </c>
      <c r="DA51" s="1990">
        <v>1560650</v>
      </c>
      <c r="DB51" s="1336">
        <v>48604</v>
      </c>
    </row>
    <row r="52" spans="1:106" ht="15.75" customHeight="1">
      <c r="A52" s="218" t="s">
        <v>184</v>
      </c>
      <c r="B52" s="220">
        <v>8</v>
      </c>
      <c r="C52" s="227">
        <v>124</v>
      </c>
      <c r="D52" s="227">
        <v>22</v>
      </c>
      <c r="E52" s="227">
        <v>16</v>
      </c>
      <c r="F52" s="227">
        <v>5</v>
      </c>
      <c r="G52" s="227">
        <v>1735</v>
      </c>
      <c r="H52" s="227">
        <v>1487</v>
      </c>
      <c r="I52" s="1900">
        <v>177</v>
      </c>
      <c r="J52" s="227">
        <v>42</v>
      </c>
      <c r="K52" s="223">
        <v>14784</v>
      </c>
      <c r="L52" s="1365">
        <v>1263</v>
      </c>
      <c r="M52" s="223">
        <v>6</v>
      </c>
      <c r="N52" s="223">
        <v>2436</v>
      </c>
      <c r="O52" s="223">
        <v>186</v>
      </c>
      <c r="P52" s="1365">
        <v>22</v>
      </c>
      <c r="Q52" s="223">
        <v>6972</v>
      </c>
      <c r="R52" s="223">
        <v>614</v>
      </c>
      <c r="S52" s="223">
        <v>9</v>
      </c>
      <c r="T52" s="223">
        <v>3333</v>
      </c>
      <c r="U52" s="1366">
        <v>282</v>
      </c>
      <c r="V52" s="227" t="s">
        <v>203</v>
      </c>
      <c r="W52" s="223" t="s">
        <v>203</v>
      </c>
      <c r="X52" s="223" t="s">
        <v>203</v>
      </c>
      <c r="Y52" s="223" t="s">
        <v>203</v>
      </c>
      <c r="Z52" s="223" t="s">
        <v>203</v>
      </c>
      <c r="AA52" s="223" t="s">
        <v>203</v>
      </c>
      <c r="AB52" s="223">
        <v>1</v>
      </c>
      <c r="AC52" s="223">
        <v>834</v>
      </c>
      <c r="AD52" s="223">
        <v>99</v>
      </c>
      <c r="AE52" s="450" t="s">
        <v>203</v>
      </c>
      <c r="AF52" s="450" t="s">
        <v>203</v>
      </c>
      <c r="AG52" s="1900">
        <v>655</v>
      </c>
      <c r="AH52" s="227" t="s">
        <v>203</v>
      </c>
      <c r="AI52" s="223" t="s">
        <v>203</v>
      </c>
      <c r="AJ52" s="223" t="s">
        <v>203</v>
      </c>
      <c r="AK52" s="450" t="s">
        <v>203</v>
      </c>
      <c r="AL52" s="450" t="s">
        <v>203</v>
      </c>
      <c r="AM52" s="1366">
        <v>20</v>
      </c>
      <c r="AN52" s="2094" t="s">
        <v>307</v>
      </c>
      <c r="AO52" s="2094" t="s">
        <v>307</v>
      </c>
      <c r="AP52" s="1368">
        <v>3</v>
      </c>
      <c r="AQ52" s="1365">
        <v>3</v>
      </c>
      <c r="AR52" s="223">
        <v>601594</v>
      </c>
      <c r="AS52" s="1033">
        <v>1.7270000000000001</v>
      </c>
      <c r="AT52" s="223">
        <v>1301138</v>
      </c>
      <c r="AU52" s="228">
        <v>6580</v>
      </c>
      <c r="AV52" s="227">
        <v>5</v>
      </c>
      <c r="AW52" s="223" t="s">
        <v>307</v>
      </c>
      <c r="AX52" s="223" t="s">
        <v>307</v>
      </c>
      <c r="AY52" s="1365">
        <v>2</v>
      </c>
      <c r="AZ52" s="223">
        <v>3</v>
      </c>
      <c r="BA52" s="223" t="s">
        <v>203</v>
      </c>
      <c r="BB52" s="223" t="s">
        <v>203</v>
      </c>
      <c r="BC52" s="223" t="s">
        <v>203</v>
      </c>
      <c r="BD52" s="223" t="s">
        <v>203</v>
      </c>
      <c r="BE52" s="223" t="s">
        <v>203</v>
      </c>
      <c r="BF52" s="1366">
        <v>46</v>
      </c>
      <c r="BG52" s="34"/>
      <c r="BH52" s="220">
        <v>11</v>
      </c>
      <c r="BI52" s="223">
        <v>19875</v>
      </c>
      <c r="BJ52" s="223">
        <v>1</v>
      </c>
      <c r="BK52" s="1365">
        <v>77091</v>
      </c>
      <c r="BL52" s="223">
        <v>2</v>
      </c>
      <c r="BM52" s="223">
        <v>2</v>
      </c>
      <c r="BN52" s="223">
        <v>61800</v>
      </c>
      <c r="BO52" s="223">
        <v>3</v>
      </c>
      <c r="BP52" s="223">
        <v>1381.67</v>
      </c>
      <c r="BQ52" s="223">
        <v>10</v>
      </c>
      <c r="BR52" s="1366">
        <v>41</v>
      </c>
      <c r="BS52" s="34"/>
      <c r="BT52" s="229">
        <v>1</v>
      </c>
      <c r="BU52" s="2063">
        <v>1496</v>
      </c>
      <c r="BV52" s="2060"/>
      <c r="BW52" s="220">
        <v>38</v>
      </c>
      <c r="BX52" s="223">
        <v>4286</v>
      </c>
      <c r="BY52" s="223">
        <v>4332</v>
      </c>
      <c r="BZ52" s="227">
        <v>4</v>
      </c>
      <c r="CA52" s="223">
        <v>177</v>
      </c>
      <c r="CB52" s="223">
        <v>59</v>
      </c>
      <c r="CC52" s="227">
        <v>5</v>
      </c>
      <c r="CD52" s="223">
        <v>191</v>
      </c>
      <c r="CE52" s="1366">
        <v>172</v>
      </c>
      <c r="CF52" s="34"/>
      <c r="CG52" s="553">
        <v>392</v>
      </c>
      <c r="CH52" s="2032">
        <v>80</v>
      </c>
      <c r="CI52" s="2032">
        <v>16</v>
      </c>
      <c r="CJ52" s="2032">
        <v>16</v>
      </c>
      <c r="CK52" s="2032">
        <v>5</v>
      </c>
      <c r="CL52" s="2032">
        <v>6</v>
      </c>
      <c r="CM52" s="2033" t="s">
        <v>740</v>
      </c>
      <c r="CN52" s="2032">
        <v>75</v>
      </c>
      <c r="CO52" s="2034">
        <v>24166</v>
      </c>
      <c r="CP52" s="2032">
        <v>334</v>
      </c>
      <c r="CQ52" s="1365">
        <v>164</v>
      </c>
      <c r="CR52" s="1366">
        <v>148</v>
      </c>
      <c r="CS52" s="34"/>
      <c r="CT52" s="449">
        <v>203</v>
      </c>
      <c r="CU52" s="1368">
        <v>49</v>
      </c>
      <c r="CV52" s="1368">
        <v>9</v>
      </c>
      <c r="CW52" s="1368">
        <v>20</v>
      </c>
      <c r="CX52" s="1368">
        <v>85</v>
      </c>
      <c r="CY52" s="1369">
        <v>38</v>
      </c>
      <c r="CZ52" s="1192">
        <v>2</v>
      </c>
      <c r="DA52" s="450">
        <v>1017189.98</v>
      </c>
      <c r="DB52" s="1372">
        <v>22413.73</v>
      </c>
    </row>
    <row r="53" spans="1:106" ht="15.75" customHeight="1">
      <c r="A53" s="283" t="s">
        <v>185</v>
      </c>
      <c r="B53" s="74">
        <v>11</v>
      </c>
      <c r="C53" s="78">
        <v>366</v>
      </c>
      <c r="D53" s="78">
        <v>72</v>
      </c>
      <c r="E53" s="78">
        <v>11</v>
      </c>
      <c r="F53" s="78">
        <v>3</v>
      </c>
      <c r="G53" s="78">
        <v>1698</v>
      </c>
      <c r="H53" s="78">
        <v>505</v>
      </c>
      <c r="I53" s="2024">
        <v>161</v>
      </c>
      <c r="J53" s="78">
        <v>51</v>
      </c>
      <c r="K53" s="75">
        <v>16037</v>
      </c>
      <c r="L53" s="1351">
        <v>1209</v>
      </c>
      <c r="M53" s="75">
        <v>2</v>
      </c>
      <c r="N53" s="75">
        <v>844</v>
      </c>
      <c r="O53" s="75">
        <v>174</v>
      </c>
      <c r="P53" s="1351">
        <v>18</v>
      </c>
      <c r="Q53" s="75">
        <v>6943</v>
      </c>
      <c r="R53" s="75">
        <v>547</v>
      </c>
      <c r="S53" s="75">
        <v>7</v>
      </c>
      <c r="T53" s="75">
        <v>2819</v>
      </c>
      <c r="U53" s="1422">
        <v>212</v>
      </c>
      <c r="V53" s="78">
        <v>1</v>
      </c>
      <c r="W53" s="75">
        <v>749</v>
      </c>
      <c r="X53" s="75">
        <v>46</v>
      </c>
      <c r="Y53" s="75" t="s">
        <v>307</v>
      </c>
      <c r="Z53" s="75" t="s">
        <v>307</v>
      </c>
      <c r="AA53" s="75" t="s">
        <v>307</v>
      </c>
      <c r="AB53" s="75">
        <v>1</v>
      </c>
      <c r="AC53" s="75">
        <v>747</v>
      </c>
      <c r="AD53" s="75">
        <v>74</v>
      </c>
      <c r="AE53" s="75">
        <v>12</v>
      </c>
      <c r="AF53" s="75">
        <v>9701</v>
      </c>
      <c r="AG53" s="2024">
        <v>862</v>
      </c>
      <c r="AH53" s="78">
        <v>1</v>
      </c>
      <c r="AI53" s="75">
        <v>17</v>
      </c>
      <c r="AJ53" s="75">
        <v>20</v>
      </c>
      <c r="AK53" s="75">
        <v>2</v>
      </c>
      <c r="AL53" s="75">
        <v>274</v>
      </c>
      <c r="AM53" s="1422">
        <v>66</v>
      </c>
      <c r="AN53" s="78" t="s">
        <v>307</v>
      </c>
      <c r="AO53" s="75" t="s">
        <v>307</v>
      </c>
      <c r="AP53" s="1351">
        <v>6</v>
      </c>
      <c r="AQ53" s="1351">
        <v>2</v>
      </c>
      <c r="AR53" s="75">
        <v>599593</v>
      </c>
      <c r="AS53" s="1034">
        <v>1.7330000000000001</v>
      </c>
      <c r="AT53" s="75">
        <v>1035037</v>
      </c>
      <c r="AU53" s="711" t="s">
        <v>307</v>
      </c>
      <c r="AV53" s="78">
        <v>8</v>
      </c>
      <c r="AW53" s="75" t="s">
        <v>203</v>
      </c>
      <c r="AX53" s="75">
        <v>1</v>
      </c>
      <c r="AY53" s="1351">
        <v>5</v>
      </c>
      <c r="AZ53" s="75">
        <v>1</v>
      </c>
      <c r="BA53" s="75" t="s">
        <v>203</v>
      </c>
      <c r="BB53" s="75">
        <v>1</v>
      </c>
      <c r="BC53" s="75" t="s">
        <v>203</v>
      </c>
      <c r="BD53" s="75" t="s">
        <v>203</v>
      </c>
      <c r="BE53" s="75" t="s">
        <v>203</v>
      </c>
      <c r="BF53" s="1422">
        <v>1</v>
      </c>
      <c r="BG53" s="34"/>
      <c r="BH53" s="74">
        <v>5</v>
      </c>
      <c r="BI53" s="75">
        <v>12055</v>
      </c>
      <c r="BJ53" s="75">
        <v>1</v>
      </c>
      <c r="BK53" s="1351">
        <v>14300</v>
      </c>
      <c r="BL53" s="75">
        <v>7</v>
      </c>
      <c r="BM53" s="75">
        <v>12</v>
      </c>
      <c r="BN53" s="75">
        <v>85150</v>
      </c>
      <c r="BO53" s="75">
        <v>1</v>
      </c>
      <c r="BP53" s="75">
        <v>415</v>
      </c>
      <c r="BQ53" s="75">
        <v>5</v>
      </c>
      <c r="BR53" s="1422">
        <v>34</v>
      </c>
      <c r="BS53" s="34"/>
      <c r="BT53" s="79">
        <v>2</v>
      </c>
      <c r="BU53" s="677">
        <v>954</v>
      </c>
      <c r="BV53" s="2060"/>
      <c r="BW53" s="74" t="s">
        <v>307</v>
      </c>
      <c r="BX53" s="75" t="s">
        <v>307</v>
      </c>
      <c r="BY53" s="75" t="s">
        <v>307</v>
      </c>
      <c r="BZ53" s="78">
        <v>95</v>
      </c>
      <c r="CA53" s="75">
        <v>3950</v>
      </c>
      <c r="CB53" s="75">
        <v>3588</v>
      </c>
      <c r="CC53" s="78">
        <v>9</v>
      </c>
      <c r="CD53" s="75">
        <v>285</v>
      </c>
      <c r="CE53" s="1422">
        <v>164</v>
      </c>
      <c r="CF53" s="34"/>
      <c r="CG53" s="74">
        <v>397</v>
      </c>
      <c r="CH53" s="75">
        <v>63</v>
      </c>
      <c r="CI53" s="75">
        <v>16</v>
      </c>
      <c r="CJ53" s="75">
        <v>16</v>
      </c>
      <c r="CK53" s="75">
        <v>3</v>
      </c>
      <c r="CL53" s="1351">
        <v>3</v>
      </c>
      <c r="CM53" s="1351">
        <v>5</v>
      </c>
      <c r="CN53" s="75">
        <v>91</v>
      </c>
      <c r="CO53" s="1351">
        <v>22414</v>
      </c>
      <c r="CP53" s="1351">
        <v>432</v>
      </c>
      <c r="CQ53" s="1351">
        <v>271</v>
      </c>
      <c r="CR53" s="1422">
        <v>167</v>
      </c>
      <c r="CS53" s="34"/>
      <c r="CT53" s="510">
        <v>94</v>
      </c>
      <c r="CU53" s="1423">
        <v>6</v>
      </c>
      <c r="CV53" s="1423">
        <v>1</v>
      </c>
      <c r="CW53" s="1423">
        <v>58</v>
      </c>
      <c r="CX53" s="1423">
        <v>23</v>
      </c>
      <c r="CY53" s="1424">
        <v>6</v>
      </c>
      <c r="CZ53" s="1199" t="s">
        <v>203</v>
      </c>
      <c r="DA53" s="511">
        <v>1211699.74</v>
      </c>
      <c r="DB53" s="1336">
        <v>11485.71</v>
      </c>
    </row>
    <row r="54" spans="1:106" ht="15.75" customHeight="1">
      <c r="A54" s="218" t="s">
        <v>227</v>
      </c>
      <c r="B54" s="220">
        <v>3</v>
      </c>
      <c r="C54" s="227">
        <v>120</v>
      </c>
      <c r="D54" s="227">
        <v>12</v>
      </c>
      <c r="E54" s="227">
        <v>6</v>
      </c>
      <c r="F54" s="227" t="s">
        <v>731</v>
      </c>
      <c r="G54" s="227">
        <v>355</v>
      </c>
      <c r="H54" s="227">
        <v>286</v>
      </c>
      <c r="I54" s="1900">
        <f>6+43+18</f>
        <v>67</v>
      </c>
      <c r="J54" s="227">
        <v>39</v>
      </c>
      <c r="K54" s="223">
        <v>8793</v>
      </c>
      <c r="L54" s="1365">
        <v>940</v>
      </c>
      <c r="M54" s="223">
        <v>1</v>
      </c>
      <c r="N54" s="223">
        <v>385</v>
      </c>
      <c r="O54" s="223">
        <f>18+0</f>
        <v>18</v>
      </c>
      <c r="P54" s="1365">
        <v>14</v>
      </c>
      <c r="Q54" s="223">
        <v>4158</v>
      </c>
      <c r="R54" s="223">
        <v>455</v>
      </c>
      <c r="S54" s="223">
        <v>2</v>
      </c>
      <c r="T54" s="223">
        <v>558</v>
      </c>
      <c r="U54" s="1366">
        <v>45</v>
      </c>
      <c r="V54" s="227">
        <v>4</v>
      </c>
      <c r="W54" s="223">
        <v>744</v>
      </c>
      <c r="X54" s="223">
        <v>127</v>
      </c>
      <c r="Y54" s="223" t="s">
        <v>203</v>
      </c>
      <c r="Z54" s="223" t="s">
        <v>307</v>
      </c>
      <c r="AA54" s="223" t="s">
        <v>307</v>
      </c>
      <c r="AB54" s="223" t="s">
        <v>307</v>
      </c>
      <c r="AC54" s="223" t="s">
        <v>307</v>
      </c>
      <c r="AD54" s="223" t="s">
        <v>307</v>
      </c>
      <c r="AE54" s="223">
        <v>9</v>
      </c>
      <c r="AF54" s="223">
        <v>4906</v>
      </c>
      <c r="AG54" s="1900">
        <f>286+138+108</f>
        <v>532</v>
      </c>
      <c r="AH54" s="227" t="s">
        <v>203</v>
      </c>
      <c r="AI54" s="223" t="s">
        <v>203</v>
      </c>
      <c r="AJ54" s="223" t="s">
        <v>203</v>
      </c>
      <c r="AK54" s="223">
        <v>1</v>
      </c>
      <c r="AL54" s="223">
        <v>239</v>
      </c>
      <c r="AM54" s="1366">
        <v>57</v>
      </c>
      <c r="AN54" s="227" t="s">
        <v>203</v>
      </c>
      <c r="AO54" s="223" t="s">
        <v>203</v>
      </c>
      <c r="AP54" s="1365">
        <v>5</v>
      </c>
      <c r="AQ54" s="1365">
        <v>3</v>
      </c>
      <c r="AR54" s="223">
        <v>705597</v>
      </c>
      <c r="AS54" s="1033">
        <v>3.9169999999999998</v>
      </c>
      <c r="AT54" s="223">
        <v>837557</v>
      </c>
      <c r="AU54" s="228">
        <v>9363</v>
      </c>
      <c r="AV54" s="227">
        <v>20</v>
      </c>
      <c r="AW54" s="223">
        <v>1</v>
      </c>
      <c r="AX54" s="223">
        <v>2</v>
      </c>
      <c r="AY54" s="1365">
        <v>12</v>
      </c>
      <c r="AZ54" s="223">
        <v>4</v>
      </c>
      <c r="BA54" s="223" t="s">
        <v>203</v>
      </c>
      <c r="BB54" s="223" t="s">
        <v>203</v>
      </c>
      <c r="BC54" s="223" t="s">
        <v>203</v>
      </c>
      <c r="BD54" s="223" t="s">
        <v>203</v>
      </c>
      <c r="BE54" s="223">
        <v>1</v>
      </c>
      <c r="BF54" s="1366">
        <v>61</v>
      </c>
      <c r="BG54" s="26"/>
      <c r="BH54" s="220">
        <v>42</v>
      </c>
      <c r="BI54" s="223">
        <v>46826</v>
      </c>
      <c r="BJ54" s="223" t="s">
        <v>203</v>
      </c>
      <c r="BK54" s="1365" t="s">
        <v>203</v>
      </c>
      <c r="BL54" s="223">
        <v>15</v>
      </c>
      <c r="BM54" s="223">
        <v>22</v>
      </c>
      <c r="BN54" s="223">
        <f>(130676+93621)</f>
        <v>224297</v>
      </c>
      <c r="BO54" s="223">
        <v>7</v>
      </c>
      <c r="BP54" s="223">
        <v>3085</v>
      </c>
      <c r="BQ54" s="223">
        <v>13</v>
      </c>
      <c r="BR54" s="1366">
        <v>52</v>
      </c>
      <c r="BS54" s="34"/>
      <c r="BT54" s="229">
        <v>2</v>
      </c>
      <c r="BU54" s="2063">
        <v>1443</v>
      </c>
      <c r="BV54" s="2077"/>
      <c r="BW54" s="220" t="s">
        <v>307</v>
      </c>
      <c r="BX54" s="223" t="s">
        <v>307</v>
      </c>
      <c r="BY54" s="223" t="s">
        <v>307</v>
      </c>
      <c r="BZ54" s="227">
        <v>78</v>
      </c>
      <c r="CA54" s="223">
        <v>3405</v>
      </c>
      <c r="CB54" s="223">
        <v>3200</v>
      </c>
      <c r="CC54" s="227">
        <v>2</v>
      </c>
      <c r="CD54" s="223">
        <v>65</v>
      </c>
      <c r="CE54" s="1366">
        <v>60</v>
      </c>
      <c r="CF54" s="34"/>
      <c r="CG54" s="220">
        <v>254</v>
      </c>
      <c r="CH54" s="223">
        <v>43</v>
      </c>
      <c r="CI54" s="223">
        <v>10</v>
      </c>
      <c r="CJ54" s="223">
        <v>10</v>
      </c>
      <c r="CK54" s="223">
        <v>4</v>
      </c>
      <c r="CL54" s="1609" t="s">
        <v>307</v>
      </c>
      <c r="CM54" s="1365">
        <v>5</v>
      </c>
      <c r="CN54" s="223">
        <v>60</v>
      </c>
      <c r="CO54" s="1365">
        <v>12235</v>
      </c>
      <c r="CP54" s="1365">
        <v>151</v>
      </c>
      <c r="CQ54" s="1365">
        <v>462</v>
      </c>
      <c r="CR54" s="1366">
        <v>32</v>
      </c>
      <c r="CS54" s="34"/>
      <c r="CT54" s="449">
        <f>SUM(CU54:CZ54)</f>
        <v>251</v>
      </c>
      <c r="CU54" s="1368">
        <v>47</v>
      </c>
      <c r="CV54" s="1368">
        <v>15</v>
      </c>
      <c r="CW54" s="1368">
        <v>155</v>
      </c>
      <c r="CX54" s="1368">
        <v>11</v>
      </c>
      <c r="CY54" s="1369">
        <v>23</v>
      </c>
      <c r="CZ54" s="1609" t="s">
        <v>307</v>
      </c>
      <c r="DA54" s="450">
        <v>890634</v>
      </c>
      <c r="DB54" s="1372">
        <v>39264</v>
      </c>
    </row>
    <row r="55" spans="1:106" ht="15.75" customHeight="1">
      <c r="A55" s="283" t="s">
        <v>228</v>
      </c>
      <c r="B55" s="101">
        <v>21</v>
      </c>
      <c r="C55" s="111">
        <v>232</v>
      </c>
      <c r="D55" s="111">
        <v>59</v>
      </c>
      <c r="E55" s="111">
        <v>3</v>
      </c>
      <c r="F55" s="111">
        <v>2</v>
      </c>
      <c r="G55" s="111">
        <v>165</v>
      </c>
      <c r="H55" s="111">
        <v>165</v>
      </c>
      <c r="I55" s="2020">
        <v>26</v>
      </c>
      <c r="J55" s="111">
        <v>32</v>
      </c>
      <c r="K55" s="103">
        <v>9718</v>
      </c>
      <c r="L55" s="1193">
        <v>737</v>
      </c>
      <c r="M55" s="103" t="s">
        <v>307</v>
      </c>
      <c r="N55" s="103" t="s">
        <v>307</v>
      </c>
      <c r="O55" s="103" t="s">
        <v>307</v>
      </c>
      <c r="P55" s="1193">
        <v>15</v>
      </c>
      <c r="Q55" s="103">
        <v>4684</v>
      </c>
      <c r="R55" s="103">
        <v>428</v>
      </c>
      <c r="S55" s="103">
        <v>2</v>
      </c>
      <c r="T55" s="103">
        <v>197</v>
      </c>
      <c r="U55" s="1194">
        <v>19</v>
      </c>
      <c r="V55" s="111">
        <v>2</v>
      </c>
      <c r="W55" s="103">
        <v>968</v>
      </c>
      <c r="X55" s="75">
        <v>77</v>
      </c>
      <c r="Y55" s="103">
        <v>1</v>
      </c>
      <c r="Z55" s="103">
        <v>707</v>
      </c>
      <c r="AA55" s="103">
        <v>46</v>
      </c>
      <c r="AB55" s="103">
        <v>1</v>
      </c>
      <c r="AC55" s="103">
        <v>295</v>
      </c>
      <c r="AD55" s="103">
        <v>40</v>
      </c>
      <c r="AE55" s="103">
        <v>9</v>
      </c>
      <c r="AF55" s="103">
        <v>4989</v>
      </c>
      <c r="AG55" s="2020">
        <v>532</v>
      </c>
      <c r="AH55" s="78" t="s">
        <v>307</v>
      </c>
      <c r="AI55" s="75" t="s">
        <v>307</v>
      </c>
      <c r="AJ55" s="75" t="s">
        <v>307</v>
      </c>
      <c r="AK55" s="103">
        <v>2</v>
      </c>
      <c r="AL55" s="103">
        <v>312</v>
      </c>
      <c r="AM55" s="1194">
        <v>82</v>
      </c>
      <c r="AN55" s="78" t="s">
        <v>307</v>
      </c>
      <c r="AO55" s="75" t="s">
        <v>307</v>
      </c>
      <c r="AP55" s="1196">
        <v>5</v>
      </c>
      <c r="AQ55" s="1193">
        <v>3</v>
      </c>
      <c r="AR55" s="103">
        <v>452455</v>
      </c>
      <c r="AS55" s="1036">
        <v>2.3199999999999998</v>
      </c>
      <c r="AT55" s="103">
        <v>404402</v>
      </c>
      <c r="AU55" s="173" t="s">
        <v>307</v>
      </c>
      <c r="AV55" s="78">
        <v>12</v>
      </c>
      <c r="AW55" s="103">
        <v>1</v>
      </c>
      <c r="AX55" s="103">
        <v>1</v>
      </c>
      <c r="AY55" s="1193">
        <v>7</v>
      </c>
      <c r="AZ55" s="103">
        <v>3</v>
      </c>
      <c r="BA55" s="75" t="s">
        <v>307</v>
      </c>
      <c r="BB55" s="75" t="s">
        <v>307</v>
      </c>
      <c r="BC55" s="75" t="s">
        <v>307</v>
      </c>
      <c r="BD55" s="75" t="s">
        <v>307</v>
      </c>
      <c r="BE55" s="75" t="s">
        <v>307</v>
      </c>
      <c r="BF55" s="1194">
        <v>29</v>
      </c>
      <c r="BG55" s="34"/>
      <c r="BH55" s="101">
        <v>15</v>
      </c>
      <c r="BI55" s="103">
        <v>43987.79</v>
      </c>
      <c r="BJ55" s="103">
        <v>2</v>
      </c>
      <c r="BK55" s="1193">
        <v>54824</v>
      </c>
      <c r="BL55" s="103">
        <v>9</v>
      </c>
      <c r="BM55" s="103">
        <v>9</v>
      </c>
      <c r="BN55" s="103">
        <v>128158</v>
      </c>
      <c r="BO55" s="103">
        <v>3</v>
      </c>
      <c r="BP55" s="75">
        <v>871.92499999999995</v>
      </c>
      <c r="BQ55" s="103">
        <v>9</v>
      </c>
      <c r="BR55" s="1194">
        <v>45</v>
      </c>
      <c r="BS55" s="34"/>
      <c r="BT55" s="115">
        <v>5</v>
      </c>
      <c r="BU55" s="2070">
        <v>808</v>
      </c>
      <c r="BV55" s="2060"/>
      <c r="BW55" s="101" t="s">
        <v>307</v>
      </c>
      <c r="BX55" s="191" t="s">
        <v>307</v>
      </c>
      <c r="BY55" s="103" t="s">
        <v>307</v>
      </c>
      <c r="BZ55" s="111">
        <v>58</v>
      </c>
      <c r="CA55" s="103">
        <v>2170</v>
      </c>
      <c r="CB55" s="103">
        <v>1718</v>
      </c>
      <c r="CC55" s="78">
        <v>45</v>
      </c>
      <c r="CD55" s="191">
        <v>1691</v>
      </c>
      <c r="CE55" s="1194">
        <v>1664</v>
      </c>
      <c r="CF55" s="34"/>
      <c r="CG55" s="101">
        <v>258</v>
      </c>
      <c r="CH55" s="103">
        <v>32</v>
      </c>
      <c r="CI55" s="103">
        <v>14</v>
      </c>
      <c r="CJ55" s="103">
        <v>13</v>
      </c>
      <c r="CK55" s="103">
        <v>2</v>
      </c>
      <c r="CL55" s="1193">
        <v>4</v>
      </c>
      <c r="CM55" s="1193">
        <v>1</v>
      </c>
      <c r="CN55" s="103">
        <v>57</v>
      </c>
      <c r="CO55" s="1193">
        <v>10992</v>
      </c>
      <c r="CP55" s="1193">
        <v>206</v>
      </c>
      <c r="CQ55" s="1193">
        <v>194</v>
      </c>
      <c r="CR55" s="1194">
        <v>196</v>
      </c>
      <c r="CS55" s="34"/>
      <c r="CT55" s="555">
        <v>236</v>
      </c>
      <c r="CU55" s="1200">
        <v>57</v>
      </c>
      <c r="CV55" s="1200">
        <v>23</v>
      </c>
      <c r="CW55" s="1200">
        <v>20</v>
      </c>
      <c r="CX55" s="1200">
        <v>80</v>
      </c>
      <c r="CY55" s="1201">
        <v>56</v>
      </c>
      <c r="CZ55" s="1199" t="s">
        <v>307</v>
      </c>
      <c r="DA55" s="554">
        <v>892945.66</v>
      </c>
      <c r="DB55" s="1154">
        <v>42365.94</v>
      </c>
    </row>
    <row r="56" spans="1:106" ht="15.75" customHeight="1">
      <c r="A56" s="218" t="s">
        <v>188</v>
      </c>
      <c r="B56" s="135">
        <v>38</v>
      </c>
      <c r="C56" s="147">
        <v>1801</v>
      </c>
      <c r="D56" s="147">
        <v>337</v>
      </c>
      <c r="E56" s="147">
        <v>10</v>
      </c>
      <c r="F56" s="147">
        <v>8</v>
      </c>
      <c r="G56" s="147">
        <v>883</v>
      </c>
      <c r="H56" s="147">
        <v>638</v>
      </c>
      <c r="I56" s="2025">
        <v>167</v>
      </c>
      <c r="J56" s="147">
        <v>62</v>
      </c>
      <c r="K56" s="136">
        <v>25388</v>
      </c>
      <c r="L56" s="1181">
        <v>2021</v>
      </c>
      <c r="M56" s="136" t="s">
        <v>307</v>
      </c>
      <c r="N56" s="136" t="s">
        <v>307</v>
      </c>
      <c r="O56" s="136" t="s">
        <v>307</v>
      </c>
      <c r="P56" s="1181">
        <v>26</v>
      </c>
      <c r="Q56" s="136">
        <v>12686</v>
      </c>
      <c r="R56" s="136">
        <v>1104</v>
      </c>
      <c r="S56" s="136">
        <v>2</v>
      </c>
      <c r="T56" s="136">
        <v>562</v>
      </c>
      <c r="U56" s="1180">
        <v>74</v>
      </c>
      <c r="V56" s="147" t="s">
        <v>307</v>
      </c>
      <c r="W56" s="136" t="s">
        <v>307</v>
      </c>
      <c r="X56" s="136" t="s">
        <v>307</v>
      </c>
      <c r="Y56" s="136" t="s">
        <v>307</v>
      </c>
      <c r="Z56" s="136" t="s">
        <v>307</v>
      </c>
      <c r="AA56" s="136" t="s">
        <v>307</v>
      </c>
      <c r="AB56" s="136" t="s">
        <v>307</v>
      </c>
      <c r="AC56" s="136" t="s">
        <v>307</v>
      </c>
      <c r="AD56" s="136" t="s">
        <v>307</v>
      </c>
      <c r="AE56" s="136">
        <v>16</v>
      </c>
      <c r="AF56" s="136">
        <v>1158</v>
      </c>
      <c r="AG56" s="2025">
        <v>1227</v>
      </c>
      <c r="AH56" s="147">
        <v>5</v>
      </c>
      <c r="AI56" s="136">
        <v>599</v>
      </c>
      <c r="AJ56" s="136">
        <v>120</v>
      </c>
      <c r="AK56" s="136" t="s">
        <v>307</v>
      </c>
      <c r="AL56" s="136" t="s">
        <v>307</v>
      </c>
      <c r="AM56" s="1180" t="s">
        <v>307</v>
      </c>
      <c r="AN56" s="147">
        <v>1</v>
      </c>
      <c r="AO56" s="136" t="s">
        <v>307</v>
      </c>
      <c r="AP56" s="1181">
        <v>3</v>
      </c>
      <c r="AQ56" s="1181">
        <v>6</v>
      </c>
      <c r="AR56" s="136">
        <v>1353347</v>
      </c>
      <c r="AS56" s="1032">
        <v>2.85</v>
      </c>
      <c r="AT56" s="136">
        <v>2420707</v>
      </c>
      <c r="AU56" s="2094" t="s">
        <v>307</v>
      </c>
      <c r="AV56" s="147">
        <v>18</v>
      </c>
      <c r="AW56" s="223" t="s">
        <v>307</v>
      </c>
      <c r="AX56" s="136">
        <v>4</v>
      </c>
      <c r="AY56" s="1181">
        <v>11</v>
      </c>
      <c r="AZ56" s="136">
        <v>3</v>
      </c>
      <c r="BA56" s="223" t="s">
        <v>307</v>
      </c>
      <c r="BB56" s="223" t="s">
        <v>307</v>
      </c>
      <c r="BC56" s="223" t="s">
        <v>307</v>
      </c>
      <c r="BD56" s="223" t="s">
        <v>307</v>
      </c>
      <c r="BE56" s="223" t="s">
        <v>307</v>
      </c>
      <c r="BF56" s="1180">
        <v>48</v>
      </c>
      <c r="BG56" s="34"/>
      <c r="BH56" s="135">
        <v>6</v>
      </c>
      <c r="BI56" s="136">
        <v>19089.942999999999</v>
      </c>
      <c r="BJ56" s="136">
        <v>2</v>
      </c>
      <c r="BK56" s="1181">
        <v>47000</v>
      </c>
      <c r="BL56" s="136">
        <v>10</v>
      </c>
      <c r="BM56" s="136">
        <v>10</v>
      </c>
      <c r="BN56" s="136">
        <v>137277</v>
      </c>
      <c r="BO56" s="136">
        <v>4</v>
      </c>
      <c r="BP56" s="136">
        <v>6485.83</v>
      </c>
      <c r="BQ56" s="136">
        <v>8</v>
      </c>
      <c r="BR56" s="1180">
        <v>47</v>
      </c>
      <c r="BS56" s="34"/>
      <c r="BT56" s="154">
        <v>5</v>
      </c>
      <c r="BU56" s="156">
        <v>6060</v>
      </c>
      <c r="BV56" s="2060"/>
      <c r="BW56" s="135" t="s">
        <v>307</v>
      </c>
      <c r="BX56" s="136" t="s">
        <v>307</v>
      </c>
      <c r="BY56" s="136" t="s">
        <v>307</v>
      </c>
      <c r="BZ56" s="136">
        <v>64</v>
      </c>
      <c r="CA56" s="136">
        <v>6363</v>
      </c>
      <c r="CB56" s="136">
        <v>6363</v>
      </c>
      <c r="CC56" s="147" t="s">
        <v>307</v>
      </c>
      <c r="CD56" s="136" t="s">
        <v>307</v>
      </c>
      <c r="CE56" s="1180" t="s">
        <v>307</v>
      </c>
      <c r="CF56" s="34"/>
      <c r="CG56" s="135">
        <v>466</v>
      </c>
      <c r="CH56" s="136">
        <v>63</v>
      </c>
      <c r="CI56" s="136">
        <v>20</v>
      </c>
      <c r="CJ56" s="136">
        <v>20</v>
      </c>
      <c r="CK56" s="136">
        <v>4</v>
      </c>
      <c r="CL56" s="1181">
        <v>3</v>
      </c>
      <c r="CM56" s="1181">
        <v>8</v>
      </c>
      <c r="CN56" s="136">
        <v>110</v>
      </c>
      <c r="CO56" s="1181">
        <v>27108</v>
      </c>
      <c r="CP56" s="1181">
        <v>331</v>
      </c>
      <c r="CQ56" s="1181">
        <v>235</v>
      </c>
      <c r="CR56" s="1180">
        <v>192</v>
      </c>
      <c r="CS56" s="34"/>
      <c r="CT56" s="627">
        <v>232</v>
      </c>
      <c r="CU56" s="1182">
        <v>21</v>
      </c>
      <c r="CV56" s="1182">
        <v>7</v>
      </c>
      <c r="CW56" s="1182">
        <v>123</v>
      </c>
      <c r="CX56" s="1182">
        <v>21</v>
      </c>
      <c r="CY56" s="1182">
        <v>60</v>
      </c>
      <c r="CZ56" s="1111" t="s">
        <v>307</v>
      </c>
      <c r="DA56" s="470">
        <v>1470243</v>
      </c>
      <c r="DB56" s="1107">
        <v>6444</v>
      </c>
    </row>
    <row r="57" spans="1:106" ht="15.75" customHeight="1">
      <c r="A57" s="283" t="s">
        <v>229</v>
      </c>
      <c r="B57" s="101" t="s">
        <v>307</v>
      </c>
      <c r="C57" s="111" t="s">
        <v>307</v>
      </c>
      <c r="D57" s="111" t="s">
        <v>307</v>
      </c>
      <c r="E57" s="111">
        <v>15</v>
      </c>
      <c r="F57" s="111">
        <v>15</v>
      </c>
      <c r="G57" s="111">
        <v>1015</v>
      </c>
      <c r="H57" s="111">
        <v>915</v>
      </c>
      <c r="I57" s="2020">
        <v>176</v>
      </c>
      <c r="J57" s="111">
        <v>36</v>
      </c>
      <c r="K57" s="103">
        <v>8846</v>
      </c>
      <c r="L57" s="1193">
        <v>639</v>
      </c>
      <c r="M57" s="103" t="s">
        <v>307</v>
      </c>
      <c r="N57" s="103" t="s">
        <v>307</v>
      </c>
      <c r="O57" s="103" t="s">
        <v>307</v>
      </c>
      <c r="P57" s="1193">
        <v>26</v>
      </c>
      <c r="Q57" s="103">
        <v>4771</v>
      </c>
      <c r="R57" s="103">
        <v>431</v>
      </c>
      <c r="S57" s="103">
        <v>1</v>
      </c>
      <c r="T57" s="103">
        <v>61</v>
      </c>
      <c r="U57" s="1194">
        <v>9</v>
      </c>
      <c r="V57" s="111">
        <v>1</v>
      </c>
      <c r="W57" s="103">
        <v>272</v>
      </c>
      <c r="X57" s="103">
        <v>28</v>
      </c>
      <c r="Y57" s="103" t="s">
        <v>307</v>
      </c>
      <c r="Z57" s="103" t="s">
        <v>307</v>
      </c>
      <c r="AA57" s="103" t="s">
        <v>307</v>
      </c>
      <c r="AB57" s="103">
        <v>1</v>
      </c>
      <c r="AC57" s="103">
        <v>444</v>
      </c>
      <c r="AD57" s="103">
        <v>44</v>
      </c>
      <c r="AE57" s="103">
        <v>10</v>
      </c>
      <c r="AF57" s="103">
        <v>3690</v>
      </c>
      <c r="AG57" s="2020">
        <v>363</v>
      </c>
      <c r="AH57" s="111" t="s">
        <v>307</v>
      </c>
      <c r="AI57" s="103" t="s">
        <v>307</v>
      </c>
      <c r="AJ57" s="103" t="s">
        <v>307</v>
      </c>
      <c r="AK57" s="103">
        <v>1</v>
      </c>
      <c r="AL57" s="103">
        <v>54</v>
      </c>
      <c r="AM57" s="1194">
        <v>22</v>
      </c>
      <c r="AN57" s="111" t="s">
        <v>307</v>
      </c>
      <c r="AO57" s="103" t="s">
        <v>307</v>
      </c>
      <c r="AP57" s="1193">
        <v>2</v>
      </c>
      <c r="AQ57" s="1193">
        <v>7</v>
      </c>
      <c r="AR57" s="103">
        <v>806999</v>
      </c>
      <c r="AS57" s="1034">
        <v>3.9649999999999999</v>
      </c>
      <c r="AT57" s="103">
        <v>749160</v>
      </c>
      <c r="AU57" s="116">
        <v>6451</v>
      </c>
      <c r="AV57" s="78">
        <v>15</v>
      </c>
      <c r="AW57" s="75">
        <v>1</v>
      </c>
      <c r="AX57" s="75">
        <v>2</v>
      </c>
      <c r="AY57" s="1196">
        <v>8</v>
      </c>
      <c r="AZ57" s="75">
        <v>4</v>
      </c>
      <c r="BA57" s="511" t="s">
        <v>307</v>
      </c>
      <c r="BB57" s="511" t="s">
        <v>307</v>
      </c>
      <c r="BC57" s="511" t="s">
        <v>307</v>
      </c>
      <c r="BD57" s="511" t="s">
        <v>307</v>
      </c>
      <c r="BE57" s="511" t="s">
        <v>307</v>
      </c>
      <c r="BF57" s="1194">
        <v>23</v>
      </c>
      <c r="BG57" s="34"/>
      <c r="BH57" s="101">
        <v>10</v>
      </c>
      <c r="BI57" s="103">
        <v>29807</v>
      </c>
      <c r="BJ57" s="103">
        <v>1</v>
      </c>
      <c r="BK57" s="1193">
        <v>20800</v>
      </c>
      <c r="BL57" s="103">
        <v>3</v>
      </c>
      <c r="BM57" s="103">
        <v>3</v>
      </c>
      <c r="BN57" s="103">
        <v>62500</v>
      </c>
      <c r="BO57" s="103">
        <v>9</v>
      </c>
      <c r="BP57" s="103">
        <v>4763</v>
      </c>
      <c r="BQ57" s="103">
        <v>7</v>
      </c>
      <c r="BR57" s="1194">
        <v>33</v>
      </c>
      <c r="BS57" s="34"/>
      <c r="BT57" s="115">
        <v>7</v>
      </c>
      <c r="BU57" s="2070">
        <v>4693</v>
      </c>
      <c r="BV57" s="2060"/>
      <c r="BW57" s="510">
        <v>33</v>
      </c>
      <c r="BX57" s="1312" t="s">
        <v>307</v>
      </c>
      <c r="BY57" s="75">
        <v>2484</v>
      </c>
      <c r="BZ57" s="78">
        <v>2</v>
      </c>
      <c r="CA57" s="1312" t="s">
        <v>307</v>
      </c>
      <c r="CB57" s="103">
        <v>78</v>
      </c>
      <c r="CC57" s="111">
        <v>7</v>
      </c>
      <c r="CD57" s="103">
        <v>215</v>
      </c>
      <c r="CE57" s="1194">
        <v>256</v>
      </c>
      <c r="CF57" s="34"/>
      <c r="CG57" s="101">
        <v>351</v>
      </c>
      <c r="CH57" s="103">
        <v>72</v>
      </c>
      <c r="CI57" s="103">
        <v>16</v>
      </c>
      <c r="CJ57" s="103">
        <v>6</v>
      </c>
      <c r="CK57" s="103">
        <v>2</v>
      </c>
      <c r="CL57" s="1193">
        <v>2</v>
      </c>
      <c r="CM57" s="1193">
        <v>10</v>
      </c>
      <c r="CN57" s="103">
        <v>64</v>
      </c>
      <c r="CO57" s="1193">
        <v>12083</v>
      </c>
      <c r="CP57" s="1193">
        <v>49</v>
      </c>
      <c r="CQ57" s="1196">
        <v>462</v>
      </c>
      <c r="CR57" s="1195">
        <v>352</v>
      </c>
      <c r="CS57" s="34"/>
      <c r="CT57" s="555">
        <v>261</v>
      </c>
      <c r="CU57" s="1200">
        <v>36</v>
      </c>
      <c r="CV57" s="1200">
        <v>2</v>
      </c>
      <c r="CW57" s="1200">
        <v>140</v>
      </c>
      <c r="CX57" s="1200">
        <v>19</v>
      </c>
      <c r="CY57" s="1201">
        <v>15</v>
      </c>
      <c r="CZ57" s="1202">
        <v>49</v>
      </c>
      <c r="DA57" s="554">
        <v>1084245</v>
      </c>
      <c r="DB57" s="1154">
        <v>112016</v>
      </c>
    </row>
    <row r="58" spans="1:106" ht="15.75" customHeight="1">
      <c r="A58" s="218" t="s">
        <v>190</v>
      </c>
      <c r="B58" s="135">
        <v>7</v>
      </c>
      <c r="C58" s="147">
        <v>264</v>
      </c>
      <c r="D58" s="147">
        <v>52</v>
      </c>
      <c r="E58" s="147">
        <v>12</v>
      </c>
      <c r="F58" s="147">
        <v>9</v>
      </c>
      <c r="G58" s="147">
        <v>1930</v>
      </c>
      <c r="H58" s="147">
        <v>1930</v>
      </c>
      <c r="I58" s="2025">
        <v>303</v>
      </c>
      <c r="J58" s="147">
        <v>70</v>
      </c>
      <c r="K58" s="136">
        <v>23395</v>
      </c>
      <c r="L58" s="1181">
        <v>1700</v>
      </c>
      <c r="M58" s="136">
        <v>3</v>
      </c>
      <c r="N58" s="136">
        <v>833</v>
      </c>
      <c r="O58" s="136">
        <v>74</v>
      </c>
      <c r="P58" s="1181">
        <v>30</v>
      </c>
      <c r="Q58" s="136">
        <v>11048</v>
      </c>
      <c r="R58" s="136">
        <v>755</v>
      </c>
      <c r="S58" s="136">
        <v>6</v>
      </c>
      <c r="T58" s="136">
        <v>1642</v>
      </c>
      <c r="U58" s="1180">
        <v>136</v>
      </c>
      <c r="V58" s="147">
        <v>2</v>
      </c>
      <c r="W58" s="136">
        <v>780</v>
      </c>
      <c r="X58" s="136">
        <v>75</v>
      </c>
      <c r="Y58" s="2094" t="s">
        <v>307</v>
      </c>
      <c r="Z58" s="2094" t="s">
        <v>307</v>
      </c>
      <c r="AA58" s="2094" t="s">
        <v>307</v>
      </c>
      <c r="AB58" s="223">
        <v>1</v>
      </c>
      <c r="AC58" s="136">
        <v>592</v>
      </c>
      <c r="AD58" s="136">
        <v>48</v>
      </c>
      <c r="AE58" s="136" t="s">
        <v>706</v>
      </c>
      <c r="AF58" s="136" t="s">
        <v>706</v>
      </c>
      <c r="AG58" s="2025" t="s">
        <v>706</v>
      </c>
      <c r="AH58" s="147" t="s">
        <v>307</v>
      </c>
      <c r="AI58" s="136" t="s">
        <v>307</v>
      </c>
      <c r="AJ58" s="136" t="s">
        <v>307</v>
      </c>
      <c r="AK58" s="136" t="s">
        <v>706</v>
      </c>
      <c r="AL58" s="136" t="s">
        <v>706</v>
      </c>
      <c r="AM58" s="1180" t="s">
        <v>706</v>
      </c>
      <c r="AN58" s="147" t="s">
        <v>706</v>
      </c>
      <c r="AO58" s="136">
        <v>1</v>
      </c>
      <c r="AP58" s="1181">
        <v>3</v>
      </c>
      <c r="AQ58" s="1190">
        <v>7</v>
      </c>
      <c r="AR58" s="450">
        <v>1172257</v>
      </c>
      <c r="AS58" s="1035">
        <v>2.569</v>
      </c>
      <c r="AT58" s="450">
        <v>2294403</v>
      </c>
      <c r="AU58" s="519">
        <v>42644</v>
      </c>
      <c r="AV58" s="518">
        <v>15</v>
      </c>
      <c r="AW58" s="450" t="s">
        <v>307</v>
      </c>
      <c r="AX58" s="450" t="s">
        <v>307</v>
      </c>
      <c r="AY58" s="1190">
        <v>10</v>
      </c>
      <c r="AZ58" s="450">
        <v>3</v>
      </c>
      <c r="BA58" s="450" t="s">
        <v>307</v>
      </c>
      <c r="BB58" s="450">
        <v>1</v>
      </c>
      <c r="BC58" s="450">
        <v>1</v>
      </c>
      <c r="BD58" s="450" t="s">
        <v>307</v>
      </c>
      <c r="BE58" s="450" t="s">
        <v>307</v>
      </c>
      <c r="BF58" s="1104" t="s">
        <v>307</v>
      </c>
      <c r="BG58" s="34"/>
      <c r="BH58" s="449">
        <v>6</v>
      </c>
      <c r="BI58" s="450">
        <v>34513</v>
      </c>
      <c r="BJ58" s="450">
        <v>1</v>
      </c>
      <c r="BK58" s="1190">
        <v>25000</v>
      </c>
      <c r="BL58" s="450">
        <v>5</v>
      </c>
      <c r="BM58" s="450">
        <v>6</v>
      </c>
      <c r="BN58" s="450">
        <v>118617</v>
      </c>
      <c r="BO58" s="450">
        <v>4</v>
      </c>
      <c r="BP58" s="450">
        <v>2505</v>
      </c>
      <c r="BQ58" s="450">
        <v>10</v>
      </c>
      <c r="BR58" s="1104">
        <v>59</v>
      </c>
      <c r="BS58" s="34"/>
      <c r="BT58" s="553">
        <v>87</v>
      </c>
      <c r="BU58" s="556">
        <v>2003</v>
      </c>
      <c r="BV58" s="2074"/>
      <c r="BW58" s="220">
        <v>148</v>
      </c>
      <c r="BX58" s="223">
        <v>5920</v>
      </c>
      <c r="BY58" s="223">
        <v>6540</v>
      </c>
      <c r="BZ58" s="227" t="s">
        <v>307</v>
      </c>
      <c r="CA58" s="223" t="s">
        <v>307</v>
      </c>
      <c r="CB58" s="223" t="s">
        <v>307</v>
      </c>
      <c r="CC58" s="227">
        <v>2</v>
      </c>
      <c r="CD58" s="223">
        <v>80</v>
      </c>
      <c r="CE58" s="1189">
        <v>66</v>
      </c>
      <c r="CF58" s="34"/>
      <c r="CG58" s="135">
        <v>476</v>
      </c>
      <c r="CH58" s="136">
        <v>75</v>
      </c>
      <c r="CI58" s="136">
        <v>18</v>
      </c>
      <c r="CJ58" s="136">
        <v>18</v>
      </c>
      <c r="CK58" s="136">
        <v>7</v>
      </c>
      <c r="CL58" s="1181">
        <v>1</v>
      </c>
      <c r="CM58" s="1181">
        <v>4</v>
      </c>
      <c r="CN58" s="136">
        <v>84</v>
      </c>
      <c r="CO58" s="1181">
        <v>23779</v>
      </c>
      <c r="CP58" s="1181">
        <v>271</v>
      </c>
      <c r="CQ58" s="1188">
        <v>331</v>
      </c>
      <c r="CR58" s="1189">
        <v>256</v>
      </c>
      <c r="CS58" s="34"/>
      <c r="CT58" s="469">
        <v>134</v>
      </c>
      <c r="CU58" s="1182">
        <v>55</v>
      </c>
      <c r="CV58" s="1182">
        <v>9</v>
      </c>
      <c r="CW58" s="1182">
        <v>17</v>
      </c>
      <c r="CX58" s="1182">
        <v>16</v>
      </c>
      <c r="CY58" s="1183">
        <v>37</v>
      </c>
      <c r="CZ58" s="1184" t="s">
        <v>307</v>
      </c>
      <c r="DA58" s="470">
        <v>1340381.75</v>
      </c>
      <c r="DB58" s="1107">
        <v>125130.23</v>
      </c>
    </row>
    <row r="59" spans="1:106" ht="15.75" customHeight="1">
      <c r="A59" s="283" t="s">
        <v>191</v>
      </c>
      <c r="B59" s="419">
        <v>5</v>
      </c>
      <c r="C59" s="464">
        <v>154</v>
      </c>
      <c r="D59" s="464">
        <v>35</v>
      </c>
      <c r="E59" s="464">
        <v>7</v>
      </c>
      <c r="F59" s="464">
        <v>6</v>
      </c>
      <c r="G59" s="464">
        <v>638</v>
      </c>
      <c r="H59" s="464">
        <v>430</v>
      </c>
      <c r="I59" s="2026">
        <v>72</v>
      </c>
      <c r="J59" s="464">
        <v>42</v>
      </c>
      <c r="K59" s="462">
        <v>10898</v>
      </c>
      <c r="L59" s="1187">
        <v>824</v>
      </c>
      <c r="M59" s="462" t="s">
        <v>307</v>
      </c>
      <c r="N59" s="462" t="s">
        <v>307</v>
      </c>
      <c r="O59" s="462" t="s">
        <v>307</v>
      </c>
      <c r="P59" s="1187">
        <v>23</v>
      </c>
      <c r="Q59" s="462">
        <v>5530</v>
      </c>
      <c r="R59" s="462">
        <v>480</v>
      </c>
      <c r="S59" s="462">
        <v>1</v>
      </c>
      <c r="T59" s="462">
        <v>59</v>
      </c>
      <c r="U59" s="1206">
        <v>7</v>
      </c>
      <c r="V59" s="464" t="s">
        <v>307</v>
      </c>
      <c r="W59" s="462" t="s">
        <v>307</v>
      </c>
      <c r="X59" s="462" t="s">
        <v>307</v>
      </c>
      <c r="Y59" s="462" t="s">
        <v>307</v>
      </c>
      <c r="Z59" s="462" t="s">
        <v>307</v>
      </c>
      <c r="AA59" s="462" t="s">
        <v>307</v>
      </c>
      <c r="AB59" s="462">
        <v>1</v>
      </c>
      <c r="AC59" s="462">
        <v>477</v>
      </c>
      <c r="AD59" s="462">
        <v>44</v>
      </c>
      <c r="AE59" s="462">
        <v>12</v>
      </c>
      <c r="AF59" s="462">
        <v>4427</v>
      </c>
      <c r="AG59" s="2027">
        <v>417</v>
      </c>
      <c r="AH59" s="464" t="s">
        <v>307</v>
      </c>
      <c r="AI59" s="462" t="s">
        <v>307</v>
      </c>
      <c r="AJ59" s="462" t="s">
        <v>307</v>
      </c>
      <c r="AK59" s="462">
        <v>1</v>
      </c>
      <c r="AL59" s="462">
        <v>132</v>
      </c>
      <c r="AM59" s="1206">
        <v>27</v>
      </c>
      <c r="AN59" s="464" t="s">
        <v>307</v>
      </c>
      <c r="AO59" s="462">
        <v>1</v>
      </c>
      <c r="AP59" s="1187">
        <v>3</v>
      </c>
      <c r="AQ59" s="1187">
        <v>7</v>
      </c>
      <c r="AR59" s="462">
        <v>808408</v>
      </c>
      <c r="AS59" s="1207">
        <v>3.2959249821628784</v>
      </c>
      <c r="AT59" s="462">
        <v>1073232</v>
      </c>
      <c r="AU59" s="483">
        <v>1222</v>
      </c>
      <c r="AV59" s="464">
        <v>20</v>
      </c>
      <c r="AW59" s="462" t="s">
        <v>307</v>
      </c>
      <c r="AX59" s="462">
        <v>2</v>
      </c>
      <c r="AY59" s="1187">
        <v>16</v>
      </c>
      <c r="AZ59" s="462">
        <v>1</v>
      </c>
      <c r="BA59" s="462" t="s">
        <v>307</v>
      </c>
      <c r="BB59" s="462" t="s">
        <v>307</v>
      </c>
      <c r="BC59" s="462" t="s">
        <v>307</v>
      </c>
      <c r="BD59" s="462" t="s">
        <v>307</v>
      </c>
      <c r="BE59" s="462">
        <v>1</v>
      </c>
      <c r="BF59" s="2027">
        <v>34</v>
      </c>
      <c r="BG59" s="438"/>
      <c r="BH59" s="419">
        <v>9</v>
      </c>
      <c r="BI59" s="2198">
        <v>25357.94</v>
      </c>
      <c r="BJ59" s="462">
        <v>1</v>
      </c>
      <c r="BK59" s="1187">
        <v>29754</v>
      </c>
      <c r="BL59" s="462">
        <v>5</v>
      </c>
      <c r="BM59" s="462">
        <v>5</v>
      </c>
      <c r="BN59" s="462">
        <v>94095</v>
      </c>
      <c r="BO59" s="462">
        <v>3</v>
      </c>
      <c r="BP59" s="462">
        <v>4062</v>
      </c>
      <c r="BQ59" s="462">
        <v>7</v>
      </c>
      <c r="BR59" s="1206">
        <v>32</v>
      </c>
      <c r="BS59" s="438"/>
      <c r="BT59" s="679">
        <v>5</v>
      </c>
      <c r="BU59" s="2078">
        <v>4376</v>
      </c>
      <c r="BV59" s="2062"/>
      <c r="BW59" s="419">
        <v>37</v>
      </c>
      <c r="BX59" s="462">
        <v>2983</v>
      </c>
      <c r="BY59" s="462">
        <v>2429</v>
      </c>
      <c r="BZ59" s="464">
        <v>1</v>
      </c>
      <c r="CA59" s="462">
        <v>47</v>
      </c>
      <c r="CB59" s="462">
        <v>47</v>
      </c>
      <c r="CC59" s="464" t="s">
        <v>307</v>
      </c>
      <c r="CD59" s="462" t="s">
        <v>307</v>
      </c>
      <c r="CE59" s="1206" t="s">
        <v>307</v>
      </c>
      <c r="CF59" s="438"/>
      <c r="CG59" s="419">
        <v>330</v>
      </c>
      <c r="CH59" s="462">
        <v>42</v>
      </c>
      <c r="CI59" s="462">
        <v>13</v>
      </c>
      <c r="CJ59" s="462">
        <v>13</v>
      </c>
      <c r="CK59" s="462">
        <v>6</v>
      </c>
      <c r="CL59" s="1187" t="s">
        <v>307</v>
      </c>
      <c r="CM59" s="1187">
        <v>4</v>
      </c>
      <c r="CN59" s="462">
        <v>73</v>
      </c>
      <c r="CO59" s="1187">
        <v>17349</v>
      </c>
      <c r="CP59" s="1187">
        <v>128</v>
      </c>
      <c r="CQ59" s="1187">
        <v>245</v>
      </c>
      <c r="CR59" s="1206">
        <v>186</v>
      </c>
      <c r="CS59" s="438"/>
      <c r="CT59" s="427">
        <v>128</v>
      </c>
      <c r="CU59" s="1102">
        <v>26</v>
      </c>
      <c r="CV59" s="1102">
        <v>52</v>
      </c>
      <c r="CW59" s="1102">
        <v>11</v>
      </c>
      <c r="CX59" s="1102">
        <v>10</v>
      </c>
      <c r="CY59" s="1208">
        <v>29</v>
      </c>
      <c r="CZ59" s="1312" t="s">
        <v>307</v>
      </c>
      <c r="DA59" s="493">
        <v>1475827</v>
      </c>
      <c r="DB59" s="1173">
        <v>27653</v>
      </c>
    </row>
    <row r="60" spans="1:106" ht="15.75" customHeight="1">
      <c r="A60" s="218" t="s">
        <v>192</v>
      </c>
      <c r="B60" s="135">
        <v>20</v>
      </c>
      <c r="C60" s="147">
        <v>478</v>
      </c>
      <c r="D60" s="147">
        <v>84</v>
      </c>
      <c r="E60" s="147">
        <v>17</v>
      </c>
      <c r="F60" s="147">
        <v>11</v>
      </c>
      <c r="G60" s="147">
        <v>2160</v>
      </c>
      <c r="H60" s="147">
        <v>985</v>
      </c>
      <c r="I60" s="2025">
        <v>242</v>
      </c>
      <c r="J60" s="147">
        <v>52</v>
      </c>
      <c r="K60" s="136">
        <v>21666</v>
      </c>
      <c r="L60" s="1181">
        <v>1588</v>
      </c>
      <c r="M60" s="136">
        <v>1</v>
      </c>
      <c r="N60" s="136">
        <v>617</v>
      </c>
      <c r="O60" s="136">
        <v>28</v>
      </c>
      <c r="P60" s="1181">
        <v>24</v>
      </c>
      <c r="Q60" s="136">
        <v>10673</v>
      </c>
      <c r="R60" s="136">
        <v>876</v>
      </c>
      <c r="S60" s="136">
        <v>5</v>
      </c>
      <c r="T60" s="136">
        <v>961</v>
      </c>
      <c r="U60" s="1180">
        <v>82</v>
      </c>
      <c r="V60" s="2094" t="s">
        <v>307</v>
      </c>
      <c r="W60" s="2094" t="s">
        <v>307</v>
      </c>
      <c r="X60" s="2094" t="s">
        <v>307</v>
      </c>
      <c r="Y60" s="223" t="s">
        <v>307</v>
      </c>
      <c r="Z60" s="223" t="s">
        <v>307</v>
      </c>
      <c r="AA60" s="223" t="s">
        <v>307</v>
      </c>
      <c r="AB60" s="136">
        <v>1</v>
      </c>
      <c r="AC60" s="136">
        <v>786</v>
      </c>
      <c r="AD60" s="136">
        <v>73</v>
      </c>
      <c r="AE60" s="136">
        <v>13</v>
      </c>
      <c r="AF60" s="136">
        <v>10490</v>
      </c>
      <c r="AG60" s="2025">
        <v>929</v>
      </c>
      <c r="AH60" s="253" t="s">
        <v>307</v>
      </c>
      <c r="AI60" s="2094" t="s">
        <v>307</v>
      </c>
      <c r="AJ60" s="2094" t="s">
        <v>307</v>
      </c>
      <c r="AK60" s="136">
        <v>6</v>
      </c>
      <c r="AL60" s="136">
        <v>1121</v>
      </c>
      <c r="AM60" s="1180">
        <v>63</v>
      </c>
      <c r="AN60" s="2094" t="s">
        <v>307</v>
      </c>
      <c r="AO60" s="2094" t="s">
        <v>307</v>
      </c>
      <c r="AP60" s="1188">
        <v>4</v>
      </c>
      <c r="AQ60" s="1181">
        <v>5</v>
      </c>
      <c r="AR60" s="136">
        <v>1321067</v>
      </c>
      <c r="AS60" s="1032">
        <v>3.2269999999999999</v>
      </c>
      <c r="AT60" s="136">
        <v>2302277</v>
      </c>
      <c r="AU60" s="142">
        <v>2935</v>
      </c>
      <c r="AV60" s="147">
        <v>17</v>
      </c>
      <c r="AW60" s="136">
        <v>3</v>
      </c>
      <c r="AX60" s="450" t="s">
        <v>307</v>
      </c>
      <c r="AY60" s="1181">
        <v>7</v>
      </c>
      <c r="AZ60" s="136">
        <v>5</v>
      </c>
      <c r="BA60" s="136">
        <v>1</v>
      </c>
      <c r="BB60" s="450" t="s">
        <v>307</v>
      </c>
      <c r="BC60" s="450" t="s">
        <v>307</v>
      </c>
      <c r="BD60" s="450" t="s">
        <v>307</v>
      </c>
      <c r="BE60" s="223">
        <v>1</v>
      </c>
      <c r="BF60" s="1906" t="s">
        <v>307</v>
      </c>
      <c r="BG60" s="34"/>
      <c r="BH60" s="135">
        <v>13</v>
      </c>
      <c r="BI60" s="136">
        <v>34766</v>
      </c>
      <c r="BJ60" s="136">
        <v>1</v>
      </c>
      <c r="BK60" s="1181">
        <v>52622</v>
      </c>
      <c r="BL60" s="136">
        <v>9</v>
      </c>
      <c r="BM60" s="136">
        <v>9</v>
      </c>
      <c r="BN60" s="136">
        <v>90664</v>
      </c>
      <c r="BO60" s="136">
        <v>6</v>
      </c>
      <c r="BP60" s="136">
        <v>2337</v>
      </c>
      <c r="BQ60" s="136">
        <v>11</v>
      </c>
      <c r="BR60" s="1180">
        <v>39</v>
      </c>
      <c r="BS60" s="34"/>
      <c r="BT60" s="154">
        <v>2</v>
      </c>
      <c r="BU60" s="156">
        <v>1500</v>
      </c>
      <c r="BV60" s="2060"/>
      <c r="BW60" s="220" t="s">
        <v>307</v>
      </c>
      <c r="BX60" s="223" t="s">
        <v>307</v>
      </c>
      <c r="BY60" s="223" t="s">
        <v>307</v>
      </c>
      <c r="BZ60" s="147">
        <v>48</v>
      </c>
      <c r="CA60" s="136">
        <v>4245</v>
      </c>
      <c r="CB60" s="136">
        <v>4004</v>
      </c>
      <c r="CC60" s="227">
        <v>36</v>
      </c>
      <c r="CD60" s="136">
        <v>1341</v>
      </c>
      <c r="CE60" s="1180">
        <v>1297</v>
      </c>
      <c r="CF60" s="34"/>
      <c r="CG60" s="135">
        <v>516</v>
      </c>
      <c r="CH60" s="136">
        <v>77</v>
      </c>
      <c r="CI60" s="136">
        <v>19</v>
      </c>
      <c r="CJ60" s="136">
        <v>19</v>
      </c>
      <c r="CK60" s="136">
        <v>5</v>
      </c>
      <c r="CL60" s="1181">
        <v>4</v>
      </c>
      <c r="CM60" s="1181">
        <v>5</v>
      </c>
      <c r="CN60" s="136">
        <v>144</v>
      </c>
      <c r="CO60" s="1181">
        <v>27041</v>
      </c>
      <c r="CP60" s="1181">
        <v>155</v>
      </c>
      <c r="CQ60" s="1181">
        <v>194</v>
      </c>
      <c r="CR60" s="1180">
        <v>161</v>
      </c>
      <c r="CS60" s="34"/>
      <c r="CT60" s="469">
        <v>212</v>
      </c>
      <c r="CU60" s="1182">
        <v>41</v>
      </c>
      <c r="CV60" s="1182">
        <v>7</v>
      </c>
      <c r="CW60" s="1182">
        <v>103</v>
      </c>
      <c r="CX60" s="1182">
        <v>58</v>
      </c>
      <c r="CY60" s="1183">
        <v>3</v>
      </c>
      <c r="CZ60" s="1609" t="s">
        <v>307</v>
      </c>
      <c r="DA60" s="470">
        <v>1400007.02</v>
      </c>
      <c r="DB60" s="1107">
        <v>78661.97</v>
      </c>
    </row>
    <row r="61" spans="1:106" ht="15.75" customHeight="1">
      <c r="A61" s="283" t="s">
        <v>193</v>
      </c>
      <c r="B61" s="74">
        <v>4</v>
      </c>
      <c r="C61" s="78">
        <v>163</v>
      </c>
      <c r="D61" s="78">
        <v>32</v>
      </c>
      <c r="E61" s="78">
        <v>20</v>
      </c>
      <c r="F61" s="78">
        <v>11</v>
      </c>
      <c r="G61" s="78">
        <v>1894</v>
      </c>
      <c r="H61" s="78">
        <v>936</v>
      </c>
      <c r="I61" s="2024">
        <v>649</v>
      </c>
      <c r="J61" s="78">
        <v>59</v>
      </c>
      <c r="K61" s="75">
        <v>25467</v>
      </c>
      <c r="L61" s="1196">
        <v>1520</v>
      </c>
      <c r="M61" s="75">
        <v>1</v>
      </c>
      <c r="N61" s="75">
        <v>560</v>
      </c>
      <c r="O61" s="75">
        <v>29</v>
      </c>
      <c r="P61" s="1196">
        <v>29</v>
      </c>
      <c r="Q61" s="75">
        <v>11902</v>
      </c>
      <c r="R61" s="75">
        <v>867</v>
      </c>
      <c r="S61" s="75">
        <v>3</v>
      </c>
      <c r="T61" s="75">
        <v>1131</v>
      </c>
      <c r="U61" s="1140">
        <v>98</v>
      </c>
      <c r="V61" s="78" t="s">
        <v>307</v>
      </c>
      <c r="W61" s="75" t="s">
        <v>307</v>
      </c>
      <c r="X61" s="75" t="s">
        <v>307</v>
      </c>
      <c r="Y61" s="75" t="s">
        <v>307</v>
      </c>
      <c r="Z61" s="75" t="s">
        <v>307</v>
      </c>
      <c r="AA61" s="75" t="s">
        <v>307</v>
      </c>
      <c r="AB61" s="75" t="s">
        <v>307</v>
      </c>
      <c r="AC61" s="75" t="s">
        <v>307</v>
      </c>
      <c r="AD61" s="75" t="s">
        <v>307</v>
      </c>
      <c r="AE61" s="75">
        <v>16</v>
      </c>
      <c r="AF61" s="75">
        <v>14113</v>
      </c>
      <c r="AG61" s="2024">
        <v>1001</v>
      </c>
      <c r="AH61" s="78" t="s">
        <v>307</v>
      </c>
      <c r="AI61" s="75" t="s">
        <v>307</v>
      </c>
      <c r="AJ61" s="75" t="s">
        <v>307</v>
      </c>
      <c r="AK61" s="75">
        <v>3</v>
      </c>
      <c r="AL61" s="75">
        <v>99</v>
      </c>
      <c r="AM61" s="1195">
        <v>34</v>
      </c>
      <c r="AN61" s="1307" t="s">
        <v>307</v>
      </c>
      <c r="AO61" s="1307" t="s">
        <v>307</v>
      </c>
      <c r="AP61" s="1196">
        <v>4</v>
      </c>
      <c r="AQ61" s="1196">
        <v>4</v>
      </c>
      <c r="AR61" s="75">
        <v>811661</v>
      </c>
      <c r="AS61" s="1034">
        <v>1.6254130568005671</v>
      </c>
      <c r="AT61" s="75">
        <v>1713289</v>
      </c>
      <c r="AU61" s="173" t="s">
        <v>307</v>
      </c>
      <c r="AV61" s="78">
        <v>12</v>
      </c>
      <c r="AW61" s="75">
        <v>1</v>
      </c>
      <c r="AX61" s="75" t="s">
        <v>307</v>
      </c>
      <c r="AY61" s="1196">
        <v>8</v>
      </c>
      <c r="AZ61" s="75">
        <v>3</v>
      </c>
      <c r="BA61" s="75" t="s">
        <v>307</v>
      </c>
      <c r="BB61" s="75" t="s">
        <v>307</v>
      </c>
      <c r="BC61" s="75" t="s">
        <v>307</v>
      </c>
      <c r="BD61" s="75" t="s">
        <v>307</v>
      </c>
      <c r="BE61" s="75" t="s">
        <v>307</v>
      </c>
      <c r="BF61" s="2024">
        <v>41</v>
      </c>
      <c r="BG61" s="34"/>
      <c r="BH61" s="74">
        <v>6</v>
      </c>
      <c r="BI61" s="75">
        <v>11841</v>
      </c>
      <c r="BJ61" s="75">
        <v>1</v>
      </c>
      <c r="BK61" s="1196">
        <v>16822</v>
      </c>
      <c r="BL61" s="75">
        <v>2</v>
      </c>
      <c r="BM61" s="75">
        <v>4</v>
      </c>
      <c r="BN61" s="75">
        <v>76185</v>
      </c>
      <c r="BO61" s="75">
        <v>3</v>
      </c>
      <c r="BP61" s="75">
        <v>4527</v>
      </c>
      <c r="BQ61" s="75">
        <v>5</v>
      </c>
      <c r="BR61" s="1195">
        <v>39</v>
      </c>
      <c r="BS61" s="34"/>
      <c r="BT61" s="79">
        <v>4</v>
      </c>
      <c r="BU61" s="677">
        <v>3534</v>
      </c>
      <c r="BV61" s="2060"/>
      <c r="BW61" s="419" t="s">
        <v>307</v>
      </c>
      <c r="BX61" s="1312" t="s">
        <v>307</v>
      </c>
      <c r="BY61" s="1312" t="s">
        <v>307</v>
      </c>
      <c r="BZ61" s="78">
        <v>126</v>
      </c>
      <c r="CA61" s="75">
        <v>6004</v>
      </c>
      <c r="CB61" s="75">
        <v>5969</v>
      </c>
      <c r="CC61" s="78">
        <v>15</v>
      </c>
      <c r="CD61" s="75">
        <v>630</v>
      </c>
      <c r="CE61" s="1195">
        <v>529</v>
      </c>
      <c r="CF61" s="34"/>
      <c r="CG61" s="74">
        <v>470</v>
      </c>
      <c r="CH61" s="75">
        <v>85</v>
      </c>
      <c r="CI61" s="75">
        <v>21</v>
      </c>
      <c r="CJ61" s="75">
        <v>20</v>
      </c>
      <c r="CK61" s="75">
        <v>4</v>
      </c>
      <c r="CL61" s="1196">
        <v>5</v>
      </c>
      <c r="CM61" s="1196">
        <v>2</v>
      </c>
      <c r="CN61" s="75">
        <v>116</v>
      </c>
      <c r="CO61" s="1196">
        <v>29987</v>
      </c>
      <c r="CP61" s="1196">
        <v>284</v>
      </c>
      <c r="CQ61" s="1196">
        <v>390</v>
      </c>
      <c r="CR61" s="1195">
        <v>330</v>
      </c>
      <c r="CS61" s="34"/>
      <c r="CT61" s="510">
        <v>112</v>
      </c>
      <c r="CU61" s="1197">
        <v>20</v>
      </c>
      <c r="CV61" s="1197">
        <v>5</v>
      </c>
      <c r="CW61" s="1197">
        <v>59</v>
      </c>
      <c r="CX61" s="1197">
        <v>11</v>
      </c>
      <c r="CY61" s="1198">
        <v>17</v>
      </c>
      <c r="CZ61" s="1312" t="s">
        <v>307</v>
      </c>
      <c r="DA61" s="511">
        <v>1572469.97</v>
      </c>
      <c r="DB61" s="1140">
        <v>32443.73</v>
      </c>
    </row>
    <row r="62" spans="1:106" ht="15.75" customHeight="1">
      <c r="A62" s="218" t="s">
        <v>194</v>
      </c>
      <c r="B62" s="220">
        <v>1</v>
      </c>
      <c r="C62" s="227">
        <v>18</v>
      </c>
      <c r="D62" s="227">
        <v>4</v>
      </c>
      <c r="E62" s="227">
        <v>18</v>
      </c>
      <c r="F62" s="227">
        <v>15</v>
      </c>
      <c r="G62" s="227">
        <v>1429</v>
      </c>
      <c r="H62" s="227">
        <v>630</v>
      </c>
      <c r="I62" s="1900">
        <v>241</v>
      </c>
      <c r="J62" s="227">
        <v>39</v>
      </c>
      <c r="K62" s="223">
        <v>14256</v>
      </c>
      <c r="L62" s="1188">
        <v>1132</v>
      </c>
      <c r="M62" s="223">
        <v>2</v>
      </c>
      <c r="N62" s="223">
        <v>979</v>
      </c>
      <c r="O62" s="223">
        <v>54</v>
      </c>
      <c r="P62" s="1188">
        <v>17</v>
      </c>
      <c r="Q62" s="223">
        <v>5456</v>
      </c>
      <c r="R62" s="223">
        <v>573</v>
      </c>
      <c r="S62" s="223">
        <v>8</v>
      </c>
      <c r="T62" s="223">
        <v>3441</v>
      </c>
      <c r="U62" s="1189">
        <v>230</v>
      </c>
      <c r="V62" s="227">
        <v>2</v>
      </c>
      <c r="W62" s="223">
        <v>199</v>
      </c>
      <c r="X62" s="223">
        <v>46</v>
      </c>
      <c r="Y62" s="2094" t="s">
        <v>307</v>
      </c>
      <c r="Z62" s="2094" t="s">
        <v>307</v>
      </c>
      <c r="AA62" s="2094" t="s">
        <v>307</v>
      </c>
      <c r="AB62" s="223">
        <v>1</v>
      </c>
      <c r="AC62" s="223">
        <v>837</v>
      </c>
      <c r="AD62" s="223">
        <v>71</v>
      </c>
      <c r="AE62" s="223">
        <v>11</v>
      </c>
      <c r="AF62" s="223">
        <v>8908</v>
      </c>
      <c r="AG62" s="1900" t="s">
        <v>706</v>
      </c>
      <c r="AH62" s="227">
        <v>1</v>
      </c>
      <c r="AI62" s="223">
        <v>20</v>
      </c>
      <c r="AJ62" s="223">
        <v>8</v>
      </c>
      <c r="AK62" s="223">
        <v>4</v>
      </c>
      <c r="AL62" s="223">
        <v>1064</v>
      </c>
      <c r="AM62" s="1189" t="s">
        <v>706</v>
      </c>
      <c r="AN62" s="2094" t="s">
        <v>307</v>
      </c>
      <c r="AO62" s="2094" t="s">
        <v>307</v>
      </c>
      <c r="AP62" s="1188">
        <v>9</v>
      </c>
      <c r="AQ62" s="1188">
        <v>7</v>
      </c>
      <c r="AR62" s="223">
        <v>1174739</v>
      </c>
      <c r="AS62" s="1033">
        <v>3.7389999999999999</v>
      </c>
      <c r="AT62" s="1209">
        <v>2466181</v>
      </c>
      <c r="AU62" s="2094" t="s">
        <v>307</v>
      </c>
      <c r="AV62" s="227">
        <v>12</v>
      </c>
      <c r="AW62" s="223">
        <v>1</v>
      </c>
      <c r="AX62" s="223">
        <v>1</v>
      </c>
      <c r="AY62" s="1188">
        <v>6</v>
      </c>
      <c r="AZ62" s="223">
        <v>1</v>
      </c>
      <c r="BA62" s="450" t="s">
        <v>307</v>
      </c>
      <c r="BB62" s="223">
        <v>1</v>
      </c>
      <c r="BC62" s="223">
        <v>1</v>
      </c>
      <c r="BD62" s="450" t="s">
        <v>307</v>
      </c>
      <c r="BE62" s="223">
        <v>1</v>
      </c>
      <c r="BF62" s="1900">
        <v>39</v>
      </c>
      <c r="BG62" s="34"/>
      <c r="BH62" s="220">
        <v>3</v>
      </c>
      <c r="BI62" s="223">
        <v>26943</v>
      </c>
      <c r="BJ62" s="223">
        <v>1</v>
      </c>
      <c r="BK62" s="1188">
        <v>39935</v>
      </c>
      <c r="BL62" s="223">
        <v>2</v>
      </c>
      <c r="BM62" s="223">
        <v>2</v>
      </c>
      <c r="BN62" s="223">
        <v>47200</v>
      </c>
      <c r="BO62" s="223">
        <v>4</v>
      </c>
      <c r="BP62" s="223">
        <v>3509</v>
      </c>
      <c r="BQ62" s="223">
        <v>3</v>
      </c>
      <c r="BR62" s="1189">
        <v>28</v>
      </c>
      <c r="BS62" s="34"/>
      <c r="BT62" s="553">
        <v>4</v>
      </c>
      <c r="BU62" s="556">
        <v>1085</v>
      </c>
      <c r="BV62" s="2060"/>
      <c r="BW62" s="220">
        <v>79</v>
      </c>
      <c r="BX62" s="223">
        <v>3998</v>
      </c>
      <c r="BY62" s="223">
        <v>3674</v>
      </c>
      <c r="BZ62" s="227">
        <v>3</v>
      </c>
      <c r="CA62" s="223">
        <v>154</v>
      </c>
      <c r="CB62" s="223">
        <v>135</v>
      </c>
      <c r="CC62" s="227">
        <v>6</v>
      </c>
      <c r="CD62" s="223">
        <v>140</v>
      </c>
      <c r="CE62" s="1189">
        <v>137</v>
      </c>
      <c r="CF62" s="34"/>
      <c r="CG62" s="220">
        <v>361</v>
      </c>
      <c r="CH62" s="223">
        <v>70</v>
      </c>
      <c r="CI62" s="223">
        <v>17</v>
      </c>
      <c r="CJ62" s="223">
        <v>16</v>
      </c>
      <c r="CK62" s="223">
        <v>4</v>
      </c>
      <c r="CL62" s="1188" t="s">
        <v>307</v>
      </c>
      <c r="CM62" s="1188">
        <v>4</v>
      </c>
      <c r="CN62" s="223">
        <v>92</v>
      </c>
      <c r="CO62" s="1188">
        <v>21052</v>
      </c>
      <c r="CP62" s="1188">
        <v>82</v>
      </c>
      <c r="CQ62" s="1188">
        <v>179</v>
      </c>
      <c r="CR62" s="1189">
        <v>277</v>
      </c>
      <c r="CS62" s="34"/>
      <c r="CT62" s="449">
        <v>188</v>
      </c>
      <c r="CU62" s="1190">
        <v>9</v>
      </c>
      <c r="CV62" s="1190">
        <v>1</v>
      </c>
      <c r="CW62" s="1190">
        <v>149</v>
      </c>
      <c r="CX62" s="1190">
        <v>17</v>
      </c>
      <c r="CY62" s="1191">
        <v>12</v>
      </c>
      <c r="CZ62" s="1609" t="s">
        <v>307</v>
      </c>
      <c r="DA62" s="450">
        <v>1320071.24</v>
      </c>
      <c r="DB62" s="1104">
        <v>25593.38</v>
      </c>
    </row>
    <row r="63" spans="1:106" ht="15.75" customHeight="1">
      <c r="A63" s="283" t="s">
        <v>744</v>
      </c>
      <c r="B63" s="1307" t="s">
        <v>307</v>
      </c>
      <c r="C63" s="1307" t="s">
        <v>307</v>
      </c>
      <c r="D63" s="1307" t="s">
        <v>307</v>
      </c>
      <c r="E63" s="78">
        <v>9</v>
      </c>
      <c r="F63" s="78">
        <v>9</v>
      </c>
      <c r="G63" s="78">
        <v>1205</v>
      </c>
      <c r="H63" s="78">
        <v>766</v>
      </c>
      <c r="I63" s="2024">
        <v>130</v>
      </c>
      <c r="J63" s="78">
        <v>44</v>
      </c>
      <c r="K63" s="75">
        <v>16647</v>
      </c>
      <c r="L63" s="1196">
        <v>1132</v>
      </c>
      <c r="M63" s="75">
        <v>1</v>
      </c>
      <c r="N63" s="511">
        <v>421</v>
      </c>
      <c r="O63" s="511">
        <v>18</v>
      </c>
      <c r="P63" s="1196">
        <v>17</v>
      </c>
      <c r="Q63" s="75">
        <v>7764</v>
      </c>
      <c r="R63" s="75">
        <v>575</v>
      </c>
      <c r="S63" s="75">
        <v>3</v>
      </c>
      <c r="T63" s="511">
        <v>1096</v>
      </c>
      <c r="U63" s="1140">
        <v>60</v>
      </c>
      <c r="V63" s="1307" t="s">
        <v>307</v>
      </c>
      <c r="W63" s="1307" t="s">
        <v>307</v>
      </c>
      <c r="X63" s="1307" t="s">
        <v>307</v>
      </c>
      <c r="Y63" s="1307" t="s">
        <v>307</v>
      </c>
      <c r="Z63" s="1307" t="s">
        <v>307</v>
      </c>
      <c r="AA63" s="1307" t="s">
        <v>307</v>
      </c>
      <c r="AB63" s="75">
        <v>2</v>
      </c>
      <c r="AC63" s="75">
        <v>1422</v>
      </c>
      <c r="AD63" s="75">
        <v>117</v>
      </c>
      <c r="AE63" s="511">
        <v>10</v>
      </c>
      <c r="AF63" s="511">
        <v>5688</v>
      </c>
      <c r="AG63" s="1929">
        <v>382</v>
      </c>
      <c r="AH63" s="254" t="s">
        <v>307</v>
      </c>
      <c r="AI63" s="1307" t="s">
        <v>307</v>
      </c>
      <c r="AJ63" s="1307" t="s">
        <v>307</v>
      </c>
      <c r="AK63" s="75">
        <v>2</v>
      </c>
      <c r="AL63" s="511">
        <v>132</v>
      </c>
      <c r="AM63" s="1140">
        <v>18</v>
      </c>
      <c r="AN63" s="1307" t="s">
        <v>307</v>
      </c>
      <c r="AO63" s="1307" t="s">
        <v>307</v>
      </c>
      <c r="AP63" s="1196">
        <v>3</v>
      </c>
      <c r="AQ63" s="1196">
        <v>6</v>
      </c>
      <c r="AR63" s="75">
        <v>873535</v>
      </c>
      <c r="AS63" s="1034">
        <v>2.91</v>
      </c>
      <c r="AT63" s="75">
        <v>1331604</v>
      </c>
      <c r="AU63" s="173">
        <v>11109</v>
      </c>
      <c r="AV63" s="514">
        <v>2</v>
      </c>
      <c r="AW63" s="1307" t="s">
        <v>307</v>
      </c>
      <c r="AX63" s="511" t="s">
        <v>307</v>
      </c>
      <c r="AY63" s="511" t="s">
        <v>307</v>
      </c>
      <c r="AZ63" s="511">
        <v>1</v>
      </c>
      <c r="BA63" s="511" t="s">
        <v>307</v>
      </c>
      <c r="BB63" s="511">
        <v>1</v>
      </c>
      <c r="BC63" s="511" t="s">
        <v>307</v>
      </c>
      <c r="BD63" s="511" t="s">
        <v>307</v>
      </c>
      <c r="BE63" s="511" t="s">
        <v>307</v>
      </c>
      <c r="BF63" s="1929" t="s">
        <v>307</v>
      </c>
      <c r="BG63" s="34"/>
      <c r="BH63" s="510">
        <v>13</v>
      </c>
      <c r="BI63" s="511">
        <v>34695</v>
      </c>
      <c r="BJ63" s="511" t="s">
        <v>307</v>
      </c>
      <c r="BK63" s="1197" t="s">
        <v>307</v>
      </c>
      <c r="BL63" s="511">
        <v>3</v>
      </c>
      <c r="BM63" s="511">
        <v>4</v>
      </c>
      <c r="BN63" s="511">
        <v>51415</v>
      </c>
      <c r="BO63" s="511">
        <v>3</v>
      </c>
      <c r="BP63" s="511">
        <v>2056.8000000000002</v>
      </c>
      <c r="BQ63" s="511">
        <v>7</v>
      </c>
      <c r="BR63" s="1140">
        <v>29</v>
      </c>
      <c r="BS63" s="34"/>
      <c r="BT63" s="115">
        <v>9</v>
      </c>
      <c r="BU63" s="2079">
        <v>2591</v>
      </c>
      <c r="BV63" s="2060"/>
      <c r="BW63" s="419" t="s">
        <v>307</v>
      </c>
      <c r="BX63" s="1312" t="s">
        <v>307</v>
      </c>
      <c r="BY63" s="1312" t="s">
        <v>307</v>
      </c>
      <c r="BZ63" s="78">
        <v>95</v>
      </c>
      <c r="CA63" s="75">
        <v>3910</v>
      </c>
      <c r="CB63" s="75">
        <v>4251</v>
      </c>
      <c r="CC63" s="78">
        <v>3</v>
      </c>
      <c r="CD63" s="75">
        <v>95</v>
      </c>
      <c r="CE63" s="1195">
        <v>71</v>
      </c>
      <c r="CF63" s="34"/>
      <c r="CG63" s="74">
        <v>317</v>
      </c>
      <c r="CH63" s="75">
        <v>33</v>
      </c>
      <c r="CI63" s="75">
        <v>12</v>
      </c>
      <c r="CJ63" s="75">
        <v>12</v>
      </c>
      <c r="CK63" s="75">
        <v>3</v>
      </c>
      <c r="CL63" s="1312" t="s">
        <v>307</v>
      </c>
      <c r="CM63" s="1196">
        <v>4</v>
      </c>
      <c r="CN63" s="75">
        <v>85</v>
      </c>
      <c r="CO63" s="1196">
        <v>17625</v>
      </c>
      <c r="CP63" s="1196">
        <v>269</v>
      </c>
      <c r="CQ63" s="1196">
        <v>11</v>
      </c>
      <c r="CR63" s="1195">
        <v>142</v>
      </c>
      <c r="CS63" s="34"/>
      <c r="CT63" s="510">
        <v>412</v>
      </c>
      <c r="CU63" s="1197">
        <v>44</v>
      </c>
      <c r="CV63" s="1197">
        <v>4</v>
      </c>
      <c r="CW63" s="1197">
        <v>338</v>
      </c>
      <c r="CX63" s="1197">
        <v>19</v>
      </c>
      <c r="CY63" s="1198">
        <v>7</v>
      </c>
      <c r="CZ63" s="1312" t="s">
        <v>307</v>
      </c>
      <c r="DA63" s="511">
        <v>998901.78</v>
      </c>
      <c r="DB63" s="1154">
        <v>79768.25</v>
      </c>
    </row>
    <row r="64" spans="1:106" ht="15.75" customHeight="1">
      <c r="A64" s="218" t="s">
        <v>196</v>
      </c>
      <c r="B64" s="216">
        <v>1</v>
      </c>
      <c r="C64" s="223">
        <v>5</v>
      </c>
      <c r="D64" s="223">
        <v>3</v>
      </c>
      <c r="E64" s="223">
        <v>28</v>
      </c>
      <c r="F64" s="223">
        <v>10</v>
      </c>
      <c r="G64" s="223">
        <v>1743</v>
      </c>
      <c r="H64" s="223">
        <v>1464</v>
      </c>
      <c r="I64" s="1900">
        <v>247</v>
      </c>
      <c r="J64" s="227">
        <v>68</v>
      </c>
      <c r="K64" s="223">
        <v>17762</v>
      </c>
      <c r="L64" s="1188">
        <v>1353</v>
      </c>
      <c r="M64" s="223">
        <v>5</v>
      </c>
      <c r="N64" s="223">
        <v>1190</v>
      </c>
      <c r="O64" s="223">
        <v>85</v>
      </c>
      <c r="P64" s="1188">
        <v>37</v>
      </c>
      <c r="Q64" s="1188">
        <v>8340</v>
      </c>
      <c r="R64" s="1188">
        <v>749</v>
      </c>
      <c r="S64" s="1188">
        <v>12</v>
      </c>
      <c r="T64" s="1188">
        <v>1488</v>
      </c>
      <c r="U64" s="1189">
        <v>129</v>
      </c>
      <c r="V64" s="227" t="s">
        <v>307</v>
      </c>
      <c r="W64" s="223" t="s">
        <v>307</v>
      </c>
      <c r="X64" s="223" t="s">
        <v>307</v>
      </c>
      <c r="Y64" s="223" t="s">
        <v>307</v>
      </c>
      <c r="Z64" s="223" t="s">
        <v>307</v>
      </c>
      <c r="AA64" s="223" t="s">
        <v>307</v>
      </c>
      <c r="AB64" s="223">
        <v>1</v>
      </c>
      <c r="AC64" s="223">
        <v>707</v>
      </c>
      <c r="AD64" s="1188">
        <v>59</v>
      </c>
      <c r="AE64" s="223">
        <v>18</v>
      </c>
      <c r="AF64" s="223">
        <v>9309</v>
      </c>
      <c r="AG64" s="1900">
        <v>835</v>
      </c>
      <c r="AH64" s="227" t="s">
        <v>307</v>
      </c>
      <c r="AI64" s="223" t="s">
        <v>307</v>
      </c>
      <c r="AJ64" s="1188" t="s">
        <v>307</v>
      </c>
      <c r="AK64" s="1188">
        <v>2</v>
      </c>
      <c r="AL64" s="1188">
        <v>1423</v>
      </c>
      <c r="AM64" s="1189">
        <v>111</v>
      </c>
      <c r="AN64" s="490" t="s">
        <v>307</v>
      </c>
      <c r="AO64" s="223" t="s">
        <v>307</v>
      </c>
      <c r="AP64" s="223">
        <v>3</v>
      </c>
      <c r="AQ64" s="1188">
        <v>2</v>
      </c>
      <c r="AR64" s="223">
        <v>1372792</v>
      </c>
      <c r="AS64" s="1033">
        <v>3.5</v>
      </c>
      <c r="AT64" s="1210">
        <v>1688392</v>
      </c>
      <c r="AU64" s="556">
        <v>13293</v>
      </c>
      <c r="AV64" s="227">
        <v>31</v>
      </c>
      <c r="AW64" s="223">
        <v>1</v>
      </c>
      <c r="AX64" s="223">
        <v>1</v>
      </c>
      <c r="AY64" s="1188">
        <v>23</v>
      </c>
      <c r="AZ64" s="223">
        <v>5</v>
      </c>
      <c r="BA64" s="223" t="s">
        <v>307</v>
      </c>
      <c r="BB64" s="223" t="s">
        <v>307</v>
      </c>
      <c r="BC64" s="223" t="s">
        <v>307</v>
      </c>
      <c r="BD64" s="223" t="s">
        <v>307</v>
      </c>
      <c r="BE64" s="223">
        <v>1</v>
      </c>
      <c r="BF64" s="1900">
        <v>17</v>
      </c>
      <c r="BG64" s="34"/>
      <c r="BH64" s="220">
        <v>8</v>
      </c>
      <c r="BI64" s="223">
        <v>21587</v>
      </c>
      <c r="BJ64" s="223">
        <v>3</v>
      </c>
      <c r="BK64" s="1188">
        <v>102477</v>
      </c>
      <c r="BL64" s="223">
        <v>1</v>
      </c>
      <c r="BM64" s="223">
        <v>1</v>
      </c>
      <c r="BN64" s="223">
        <v>22000</v>
      </c>
      <c r="BO64" s="223">
        <v>5</v>
      </c>
      <c r="BP64" s="223">
        <v>5172</v>
      </c>
      <c r="BQ64" s="223">
        <v>10</v>
      </c>
      <c r="BR64" s="1189">
        <v>52</v>
      </c>
      <c r="BS64" s="34"/>
      <c r="BT64" s="229">
        <v>2</v>
      </c>
      <c r="BU64" s="2063">
        <v>2979</v>
      </c>
      <c r="BV64" s="2080"/>
      <c r="BW64" s="220" t="s">
        <v>307</v>
      </c>
      <c r="BX64" s="223" t="s">
        <v>307</v>
      </c>
      <c r="BY64" s="223" t="s">
        <v>307</v>
      </c>
      <c r="BZ64" s="227" t="s">
        <v>307</v>
      </c>
      <c r="CA64" s="223" t="s">
        <v>307</v>
      </c>
      <c r="CB64" s="223" t="s">
        <v>307</v>
      </c>
      <c r="CC64" s="227">
        <v>95</v>
      </c>
      <c r="CD64" s="223">
        <v>6914</v>
      </c>
      <c r="CE64" s="1189">
        <v>6849</v>
      </c>
      <c r="CF64" s="34"/>
      <c r="CG64" s="216">
        <v>493</v>
      </c>
      <c r="CH64" s="223">
        <v>73</v>
      </c>
      <c r="CI64" s="223">
        <v>19</v>
      </c>
      <c r="CJ64" s="223">
        <v>18</v>
      </c>
      <c r="CK64" s="223">
        <v>3</v>
      </c>
      <c r="CL64" s="223" t="s">
        <v>307</v>
      </c>
      <c r="CM64" s="490">
        <v>18</v>
      </c>
      <c r="CN64" s="223">
        <v>95</v>
      </c>
      <c r="CO64" s="1188">
        <v>25964</v>
      </c>
      <c r="CP64" s="1188">
        <v>164</v>
      </c>
      <c r="CQ64" s="1188">
        <v>236</v>
      </c>
      <c r="CR64" s="1189">
        <v>265</v>
      </c>
      <c r="CS64" s="34"/>
      <c r="CT64" s="451">
        <v>220</v>
      </c>
      <c r="CU64" s="1130">
        <v>16</v>
      </c>
      <c r="CV64" s="1130">
        <v>3</v>
      </c>
      <c r="CW64" s="1130">
        <v>128</v>
      </c>
      <c r="CX64" s="1130">
        <v>55</v>
      </c>
      <c r="CY64" s="624">
        <v>18</v>
      </c>
      <c r="CZ64" s="518" t="s">
        <v>307</v>
      </c>
      <c r="DA64" s="450">
        <v>1864768</v>
      </c>
      <c r="DB64" s="1104">
        <v>187760</v>
      </c>
    </row>
    <row r="65" spans="1:106" ht="15.75" customHeight="1">
      <c r="A65" s="283" t="s">
        <v>230</v>
      </c>
      <c r="B65" s="108">
        <v>1</v>
      </c>
      <c r="C65" s="103">
        <v>23</v>
      </c>
      <c r="D65" s="103">
        <v>8</v>
      </c>
      <c r="E65" s="103">
        <v>6</v>
      </c>
      <c r="F65" s="103">
        <v>3</v>
      </c>
      <c r="G65" s="103">
        <v>400</v>
      </c>
      <c r="H65" s="103">
        <v>240</v>
      </c>
      <c r="I65" s="2020">
        <v>70</v>
      </c>
      <c r="J65" s="111">
        <v>44</v>
      </c>
      <c r="K65" s="103">
        <v>12490</v>
      </c>
      <c r="L65" s="1193">
        <v>883</v>
      </c>
      <c r="M65" s="1193">
        <v>1</v>
      </c>
      <c r="N65" s="103">
        <v>121</v>
      </c>
      <c r="O65" s="103">
        <v>14</v>
      </c>
      <c r="P65" s="1193">
        <v>24</v>
      </c>
      <c r="Q65" s="1193" t="s">
        <v>706</v>
      </c>
      <c r="R65" s="103" t="s">
        <v>706</v>
      </c>
      <c r="S65" s="103">
        <v>3</v>
      </c>
      <c r="T65" s="103" t="s">
        <v>706</v>
      </c>
      <c r="U65" s="1194" t="s">
        <v>706</v>
      </c>
      <c r="V65" s="111">
        <v>2</v>
      </c>
      <c r="W65" s="103">
        <v>47</v>
      </c>
      <c r="X65" s="111">
        <v>27</v>
      </c>
      <c r="Y65" s="103" t="s">
        <v>307</v>
      </c>
      <c r="Z65" s="103" t="s">
        <v>307</v>
      </c>
      <c r="AA65" s="111" t="s">
        <v>307</v>
      </c>
      <c r="AB65" s="103" t="s">
        <v>307</v>
      </c>
      <c r="AC65" s="103" t="s">
        <v>307</v>
      </c>
      <c r="AD65" s="681" t="s">
        <v>307</v>
      </c>
      <c r="AE65" s="103">
        <v>12</v>
      </c>
      <c r="AF65" s="103">
        <v>5945</v>
      </c>
      <c r="AG65" s="2020">
        <v>491</v>
      </c>
      <c r="AH65" s="111" t="s">
        <v>307</v>
      </c>
      <c r="AI65" s="103" t="s">
        <v>307</v>
      </c>
      <c r="AJ65" s="103" t="s">
        <v>307</v>
      </c>
      <c r="AK65" s="103">
        <v>2</v>
      </c>
      <c r="AL65" s="103">
        <v>255</v>
      </c>
      <c r="AM65" s="1194">
        <v>55</v>
      </c>
      <c r="AN65" s="78" t="s">
        <v>307</v>
      </c>
      <c r="AO65" s="75" t="s">
        <v>307</v>
      </c>
      <c r="AP65" s="103">
        <v>1</v>
      </c>
      <c r="AQ65" s="1196">
        <v>1</v>
      </c>
      <c r="AR65" s="75">
        <v>550710</v>
      </c>
      <c r="AS65" s="1034">
        <v>2.3853373932854858</v>
      </c>
      <c r="AT65" s="75">
        <v>803972</v>
      </c>
      <c r="AU65" s="173">
        <v>11886</v>
      </c>
      <c r="AV65" s="78">
        <v>1</v>
      </c>
      <c r="AW65" s="103">
        <v>1</v>
      </c>
      <c r="AX65" s="103" t="s">
        <v>307</v>
      </c>
      <c r="AY65" s="103" t="s">
        <v>307</v>
      </c>
      <c r="AZ65" s="103" t="s">
        <v>307</v>
      </c>
      <c r="BA65" s="103" t="s">
        <v>307</v>
      </c>
      <c r="BB65" s="75" t="s">
        <v>307</v>
      </c>
      <c r="BC65" s="75" t="s">
        <v>307</v>
      </c>
      <c r="BD65" s="75">
        <v>1</v>
      </c>
      <c r="BE65" s="75">
        <v>1</v>
      </c>
      <c r="BF65" s="1195" t="s">
        <v>307</v>
      </c>
      <c r="BG65" s="34"/>
      <c r="BH65" s="108">
        <v>7</v>
      </c>
      <c r="BI65" s="103">
        <v>34568</v>
      </c>
      <c r="BJ65" s="103">
        <v>2</v>
      </c>
      <c r="BK65" s="103">
        <v>51441</v>
      </c>
      <c r="BL65" s="103">
        <v>5</v>
      </c>
      <c r="BM65" s="103">
        <v>5</v>
      </c>
      <c r="BN65" s="103">
        <v>63683</v>
      </c>
      <c r="BO65" s="103">
        <v>3</v>
      </c>
      <c r="BP65" s="103">
        <v>3935</v>
      </c>
      <c r="BQ65" s="103">
        <v>7</v>
      </c>
      <c r="BR65" s="116">
        <v>36</v>
      </c>
      <c r="BS65" s="34"/>
      <c r="BT65" s="188">
        <v>3</v>
      </c>
      <c r="BU65" s="1929" t="s">
        <v>307</v>
      </c>
      <c r="BV65" s="2060"/>
      <c r="BW65" s="69" t="s">
        <v>307</v>
      </c>
      <c r="BX65" s="75" t="s">
        <v>307</v>
      </c>
      <c r="BY65" s="75" t="s">
        <v>307</v>
      </c>
      <c r="BZ65" s="75">
        <v>73</v>
      </c>
      <c r="CA65" s="75">
        <v>2957</v>
      </c>
      <c r="CB65" s="75">
        <v>2674</v>
      </c>
      <c r="CC65" s="75" t="s">
        <v>307</v>
      </c>
      <c r="CD65" s="75" t="s">
        <v>307</v>
      </c>
      <c r="CE65" s="173" t="s">
        <v>307</v>
      </c>
      <c r="CF65" s="34"/>
      <c r="CG65" s="108">
        <v>376</v>
      </c>
      <c r="CH65" s="103">
        <v>66</v>
      </c>
      <c r="CI65" s="103">
        <v>21</v>
      </c>
      <c r="CJ65" s="103">
        <v>21</v>
      </c>
      <c r="CK65" s="103">
        <v>3</v>
      </c>
      <c r="CL65" s="1312" t="s">
        <v>307</v>
      </c>
      <c r="CM65" s="103">
        <v>13</v>
      </c>
      <c r="CN65" s="103">
        <v>104</v>
      </c>
      <c r="CO65" s="1193">
        <v>18695</v>
      </c>
      <c r="CP65" s="1193">
        <v>97</v>
      </c>
      <c r="CQ65" s="1193">
        <v>124</v>
      </c>
      <c r="CR65" s="1194">
        <v>145</v>
      </c>
      <c r="CS65" s="34"/>
      <c r="CT65" s="658">
        <v>62</v>
      </c>
      <c r="CU65" s="1153">
        <v>20</v>
      </c>
      <c r="CV65" s="1153">
        <v>5</v>
      </c>
      <c r="CW65" s="1153">
        <v>14</v>
      </c>
      <c r="CX65" s="1153">
        <v>5</v>
      </c>
      <c r="CY65" s="1153">
        <v>18</v>
      </c>
      <c r="CZ65" s="1312" t="s">
        <v>307</v>
      </c>
      <c r="DA65" s="554">
        <v>1175945</v>
      </c>
      <c r="DB65" s="1154">
        <v>87506</v>
      </c>
    </row>
    <row r="66" spans="1:106" ht="15.75" customHeight="1">
      <c r="A66" s="218" t="s">
        <v>198</v>
      </c>
      <c r="B66" s="141">
        <v>12</v>
      </c>
      <c r="C66" s="136">
        <v>171</v>
      </c>
      <c r="D66" s="136">
        <v>50</v>
      </c>
      <c r="E66" s="136">
        <v>24</v>
      </c>
      <c r="F66" s="136">
        <v>16</v>
      </c>
      <c r="G66" s="136">
        <v>3223</v>
      </c>
      <c r="H66" s="136">
        <v>542</v>
      </c>
      <c r="I66" s="2025">
        <v>312</v>
      </c>
      <c r="J66" s="147">
        <v>54</v>
      </c>
      <c r="K66" s="136">
        <v>24703</v>
      </c>
      <c r="L66" s="1181">
        <v>1586</v>
      </c>
      <c r="M66" s="136">
        <v>1</v>
      </c>
      <c r="N66" s="136">
        <v>612</v>
      </c>
      <c r="O66" s="136">
        <v>27</v>
      </c>
      <c r="P66" s="1181">
        <v>28</v>
      </c>
      <c r="Q66" s="1181">
        <v>12204</v>
      </c>
      <c r="R66" s="1181">
        <v>921</v>
      </c>
      <c r="S66" s="1181">
        <v>5</v>
      </c>
      <c r="T66" s="1181">
        <v>1315</v>
      </c>
      <c r="U66" s="1180">
        <v>175</v>
      </c>
      <c r="V66" s="147">
        <v>1</v>
      </c>
      <c r="W66" s="136">
        <v>932</v>
      </c>
      <c r="X66" s="136">
        <v>78</v>
      </c>
      <c r="Y66" s="2094" t="s">
        <v>307</v>
      </c>
      <c r="Z66" s="2094" t="s">
        <v>307</v>
      </c>
      <c r="AA66" s="2094" t="s">
        <v>307</v>
      </c>
      <c r="AB66" s="2094" t="s">
        <v>307</v>
      </c>
      <c r="AC66" s="2094" t="s">
        <v>307</v>
      </c>
      <c r="AD66" s="2094" t="s">
        <v>307</v>
      </c>
      <c r="AE66" s="136">
        <v>18</v>
      </c>
      <c r="AF66" s="136">
        <v>13567</v>
      </c>
      <c r="AG66" s="2025">
        <v>1364</v>
      </c>
      <c r="AH66" s="253" t="s">
        <v>307</v>
      </c>
      <c r="AI66" s="2094" t="s">
        <v>307</v>
      </c>
      <c r="AJ66" s="2094" t="s">
        <v>307</v>
      </c>
      <c r="AK66" s="1181">
        <v>2</v>
      </c>
      <c r="AL66" s="1181">
        <v>1367</v>
      </c>
      <c r="AM66" s="1180">
        <v>112</v>
      </c>
      <c r="AN66" s="2094" t="s">
        <v>307</v>
      </c>
      <c r="AO66" s="2094" t="s">
        <v>307</v>
      </c>
      <c r="AP66" s="223">
        <v>6</v>
      </c>
      <c r="AQ66" s="1188">
        <v>2</v>
      </c>
      <c r="AR66" s="223">
        <v>830204</v>
      </c>
      <c r="AS66" s="1033">
        <v>1.8</v>
      </c>
      <c r="AT66" s="1210">
        <v>1388399</v>
      </c>
      <c r="AU66" s="556">
        <v>6</v>
      </c>
      <c r="AV66" s="227">
        <v>13</v>
      </c>
      <c r="AW66" s="223" t="s">
        <v>307</v>
      </c>
      <c r="AX66" s="223">
        <v>1</v>
      </c>
      <c r="AY66" s="1188">
        <v>7</v>
      </c>
      <c r="AZ66" s="223">
        <v>3</v>
      </c>
      <c r="BA66" s="223" t="s">
        <v>307</v>
      </c>
      <c r="BB66" s="223">
        <v>1</v>
      </c>
      <c r="BC66" s="223" t="s">
        <v>307</v>
      </c>
      <c r="BD66" s="136" t="s">
        <v>307</v>
      </c>
      <c r="BE66" s="136">
        <v>1</v>
      </c>
      <c r="BF66" s="1180">
        <v>13</v>
      </c>
      <c r="BG66" s="34"/>
      <c r="BH66" s="135">
        <v>6</v>
      </c>
      <c r="BI66" s="136">
        <v>19329</v>
      </c>
      <c r="BJ66" s="136">
        <v>1</v>
      </c>
      <c r="BK66" s="1181">
        <v>29905</v>
      </c>
      <c r="BL66" s="136">
        <v>6</v>
      </c>
      <c r="BM66" s="136">
        <v>9</v>
      </c>
      <c r="BN66" s="136">
        <v>74217</v>
      </c>
      <c r="BO66" s="136">
        <v>3</v>
      </c>
      <c r="BP66" s="136">
        <v>2365</v>
      </c>
      <c r="BQ66" s="136">
        <v>10</v>
      </c>
      <c r="BR66" s="1180">
        <v>43</v>
      </c>
      <c r="BS66" s="34"/>
      <c r="BT66" s="154">
        <v>3</v>
      </c>
      <c r="BU66" s="156">
        <v>1201</v>
      </c>
      <c r="BV66" s="2080"/>
      <c r="BW66" s="695" t="s">
        <v>307</v>
      </c>
      <c r="BX66" s="1609" t="s">
        <v>307</v>
      </c>
      <c r="BY66" s="1609" t="s">
        <v>307</v>
      </c>
      <c r="BZ66" s="227">
        <v>55</v>
      </c>
      <c r="CA66" s="136">
        <v>6474</v>
      </c>
      <c r="CB66" s="136">
        <v>4994</v>
      </c>
      <c r="CC66" s="147">
        <v>16</v>
      </c>
      <c r="CD66" s="136">
        <v>891</v>
      </c>
      <c r="CE66" s="1180">
        <v>814</v>
      </c>
      <c r="CF66" s="34"/>
      <c r="CG66" s="141">
        <v>493</v>
      </c>
      <c r="CH66" s="136">
        <v>61</v>
      </c>
      <c r="CI66" s="136">
        <v>16</v>
      </c>
      <c r="CJ66" s="136">
        <v>16</v>
      </c>
      <c r="CK66" s="136">
        <v>3</v>
      </c>
      <c r="CL66" s="136">
        <v>2</v>
      </c>
      <c r="CM66" s="151">
        <v>9</v>
      </c>
      <c r="CN66" s="136">
        <v>131</v>
      </c>
      <c r="CO66" s="1181">
        <v>23548</v>
      </c>
      <c r="CP66" s="1181">
        <v>220</v>
      </c>
      <c r="CQ66" s="1181">
        <v>115</v>
      </c>
      <c r="CR66" s="1180">
        <v>123</v>
      </c>
      <c r="CS66" s="34"/>
      <c r="CT66" s="627">
        <v>12</v>
      </c>
      <c r="CU66" s="1111">
        <v>4</v>
      </c>
      <c r="CV66" s="1111" t="s">
        <v>307</v>
      </c>
      <c r="CW66" s="1111">
        <v>1</v>
      </c>
      <c r="CX66" s="1111">
        <v>6</v>
      </c>
      <c r="CY66" s="628">
        <v>1</v>
      </c>
      <c r="CZ66" s="530" t="s">
        <v>307</v>
      </c>
      <c r="DA66" s="470">
        <v>1361227</v>
      </c>
      <c r="DB66" s="1107">
        <v>32053</v>
      </c>
    </row>
    <row r="67" spans="1:106" ht="15.75" customHeight="1">
      <c r="A67" s="283" t="s">
        <v>199</v>
      </c>
      <c r="B67" s="440">
        <v>1</v>
      </c>
      <c r="C67" s="462">
        <v>7</v>
      </c>
      <c r="D67" s="462">
        <v>5</v>
      </c>
      <c r="E67" s="462">
        <v>17</v>
      </c>
      <c r="F67" s="462">
        <v>16</v>
      </c>
      <c r="G67" s="436">
        <v>873</v>
      </c>
      <c r="H67" s="436">
        <v>782</v>
      </c>
      <c r="I67" s="2027">
        <v>120</v>
      </c>
      <c r="J67" s="498">
        <v>47</v>
      </c>
      <c r="K67" s="436">
        <v>21951</v>
      </c>
      <c r="L67" s="1185">
        <v>1564</v>
      </c>
      <c r="M67" s="1185">
        <v>1</v>
      </c>
      <c r="N67" s="436">
        <v>595</v>
      </c>
      <c r="O67" s="436">
        <v>32</v>
      </c>
      <c r="P67" s="1185">
        <v>25</v>
      </c>
      <c r="Q67" s="1185">
        <v>9809</v>
      </c>
      <c r="R67" s="436">
        <v>797</v>
      </c>
      <c r="S67" s="436">
        <v>8</v>
      </c>
      <c r="T67" s="436">
        <v>2378</v>
      </c>
      <c r="U67" s="1186">
        <v>214</v>
      </c>
      <c r="V67" s="498" t="s">
        <v>307</v>
      </c>
      <c r="W67" s="436" t="s">
        <v>307</v>
      </c>
      <c r="X67" s="498" t="s">
        <v>307</v>
      </c>
      <c r="Y67" s="436" t="s">
        <v>307</v>
      </c>
      <c r="Z67" s="436" t="s">
        <v>307</v>
      </c>
      <c r="AA67" s="498" t="s">
        <v>307</v>
      </c>
      <c r="AB67" s="436" t="s">
        <v>307</v>
      </c>
      <c r="AC67" s="436" t="s">
        <v>307</v>
      </c>
      <c r="AD67" s="682" t="s">
        <v>307</v>
      </c>
      <c r="AE67" s="436">
        <v>15</v>
      </c>
      <c r="AF67" s="436">
        <v>13297</v>
      </c>
      <c r="AG67" s="2031">
        <v>1236</v>
      </c>
      <c r="AH67" s="498" t="s">
        <v>307</v>
      </c>
      <c r="AI67" s="436" t="s">
        <v>307</v>
      </c>
      <c r="AJ67" s="436" t="s">
        <v>307</v>
      </c>
      <c r="AK67" s="436">
        <v>2</v>
      </c>
      <c r="AL67" s="436">
        <v>287</v>
      </c>
      <c r="AM67" s="1186">
        <v>89</v>
      </c>
      <c r="AN67" s="464" t="s">
        <v>307</v>
      </c>
      <c r="AO67" s="436">
        <v>1</v>
      </c>
      <c r="AP67" s="436">
        <v>5</v>
      </c>
      <c r="AQ67" s="1187">
        <v>2</v>
      </c>
      <c r="AR67" s="462">
        <v>648723</v>
      </c>
      <c r="AS67" s="1212">
        <v>1.6439640251489449</v>
      </c>
      <c r="AT67" s="462">
        <v>848096</v>
      </c>
      <c r="AU67" s="483">
        <v>3323</v>
      </c>
      <c r="AV67" s="498">
        <v>13</v>
      </c>
      <c r="AW67" s="436">
        <v>1</v>
      </c>
      <c r="AX67" s="436">
        <v>1</v>
      </c>
      <c r="AY67" s="436">
        <v>5</v>
      </c>
      <c r="AZ67" s="436">
        <v>2</v>
      </c>
      <c r="BA67" s="436" t="s">
        <v>307</v>
      </c>
      <c r="BB67" s="436">
        <v>1</v>
      </c>
      <c r="BC67" s="436">
        <v>2</v>
      </c>
      <c r="BD67" s="436">
        <v>1</v>
      </c>
      <c r="BE67" s="436" t="s">
        <v>307</v>
      </c>
      <c r="BF67" s="1186">
        <v>1</v>
      </c>
      <c r="BG67" s="438"/>
      <c r="BH67" s="437">
        <v>18</v>
      </c>
      <c r="BI67" s="436">
        <v>38081</v>
      </c>
      <c r="BJ67" s="436">
        <v>2</v>
      </c>
      <c r="BK67" s="436">
        <v>64590</v>
      </c>
      <c r="BL67" s="436">
        <v>6</v>
      </c>
      <c r="BM67" s="436">
        <v>8</v>
      </c>
      <c r="BN67" s="436">
        <v>169830</v>
      </c>
      <c r="BO67" s="436">
        <v>2</v>
      </c>
      <c r="BP67" s="436">
        <v>800</v>
      </c>
      <c r="BQ67" s="436">
        <v>12</v>
      </c>
      <c r="BR67" s="465">
        <v>64</v>
      </c>
      <c r="BS67" s="438"/>
      <c r="BT67" s="560">
        <v>4</v>
      </c>
      <c r="BU67" s="1213">
        <v>1867</v>
      </c>
      <c r="BV67" s="2062"/>
      <c r="BW67" s="440" t="s">
        <v>307</v>
      </c>
      <c r="BX67" s="462" t="s">
        <v>307</v>
      </c>
      <c r="BY67" s="462" t="s">
        <v>307</v>
      </c>
      <c r="BZ67" s="462">
        <v>48</v>
      </c>
      <c r="CA67" s="462">
        <v>3928</v>
      </c>
      <c r="CB67" s="462">
        <v>4363</v>
      </c>
      <c r="CC67" s="462">
        <v>15</v>
      </c>
      <c r="CD67" s="462">
        <v>464</v>
      </c>
      <c r="CE67" s="483">
        <v>450</v>
      </c>
      <c r="CF67" s="438"/>
      <c r="CG67" s="437">
        <v>351</v>
      </c>
      <c r="CH67" s="462">
        <v>69</v>
      </c>
      <c r="CI67" s="462">
        <v>14</v>
      </c>
      <c r="CJ67" s="462">
        <v>14</v>
      </c>
      <c r="CK67" s="462">
        <v>2</v>
      </c>
      <c r="CL67" s="462">
        <v>1</v>
      </c>
      <c r="CM67" s="462">
        <v>6</v>
      </c>
      <c r="CN67" s="462">
        <v>127</v>
      </c>
      <c r="CO67" s="1187">
        <v>21713</v>
      </c>
      <c r="CP67" s="1187">
        <v>74</v>
      </c>
      <c r="CQ67" s="1185">
        <v>715</v>
      </c>
      <c r="CR67" s="1186">
        <v>231</v>
      </c>
      <c r="CS67" s="438"/>
      <c r="CT67" s="491">
        <v>177</v>
      </c>
      <c r="CU67" s="1121">
        <v>38</v>
      </c>
      <c r="CV67" s="1121">
        <v>9</v>
      </c>
      <c r="CW67" s="1121">
        <v>68</v>
      </c>
      <c r="CX67" s="1121">
        <v>12</v>
      </c>
      <c r="CY67" s="1121">
        <v>33</v>
      </c>
      <c r="CZ67" s="1121">
        <v>17</v>
      </c>
      <c r="DA67" s="492">
        <v>1300029.5699999998</v>
      </c>
      <c r="DB67" s="1122">
        <v>11949.52</v>
      </c>
    </row>
    <row r="68" spans="1:106" ht="15.75" customHeight="1">
      <c r="A68" s="218" t="s">
        <v>200</v>
      </c>
      <c r="B68" s="141">
        <v>4</v>
      </c>
      <c r="C68" s="136">
        <v>85</v>
      </c>
      <c r="D68" s="136">
        <v>17</v>
      </c>
      <c r="E68" s="136">
        <v>19</v>
      </c>
      <c r="F68" s="151">
        <v>9</v>
      </c>
      <c r="G68" s="450">
        <v>2124</v>
      </c>
      <c r="H68" s="136">
        <v>712</v>
      </c>
      <c r="I68" s="1906">
        <v>225</v>
      </c>
      <c r="J68" s="227">
        <v>78</v>
      </c>
      <c r="K68" s="223">
        <v>31763</v>
      </c>
      <c r="L68" s="1188">
        <v>2020</v>
      </c>
      <c r="M68" s="1188">
        <v>3</v>
      </c>
      <c r="N68" s="223">
        <v>1047</v>
      </c>
      <c r="O68" s="223">
        <v>58</v>
      </c>
      <c r="P68" s="1188">
        <v>39</v>
      </c>
      <c r="Q68" s="223">
        <v>16210</v>
      </c>
      <c r="R68" s="1188">
        <v>1156</v>
      </c>
      <c r="S68" s="223">
        <v>6</v>
      </c>
      <c r="T68" s="223">
        <v>1868</v>
      </c>
      <c r="U68" s="1189">
        <v>140</v>
      </c>
      <c r="V68" s="227" t="s">
        <v>307</v>
      </c>
      <c r="W68" s="223" t="s">
        <v>307</v>
      </c>
      <c r="X68" s="227" t="s">
        <v>307</v>
      </c>
      <c r="Y68" s="223" t="s">
        <v>307</v>
      </c>
      <c r="Z68" s="223" t="s">
        <v>307</v>
      </c>
      <c r="AA68" s="227" t="s">
        <v>307</v>
      </c>
      <c r="AB68" s="223">
        <v>3</v>
      </c>
      <c r="AC68" s="223">
        <v>1950</v>
      </c>
      <c r="AD68" s="490">
        <v>181</v>
      </c>
      <c r="AE68" s="223">
        <v>20</v>
      </c>
      <c r="AF68" s="223">
        <v>15404</v>
      </c>
      <c r="AG68" s="1900">
        <v>1202</v>
      </c>
      <c r="AH68" s="227" t="s">
        <v>307</v>
      </c>
      <c r="AI68" s="223" t="s">
        <v>307</v>
      </c>
      <c r="AJ68" s="223" t="s">
        <v>307</v>
      </c>
      <c r="AK68" s="223">
        <v>1</v>
      </c>
      <c r="AL68" s="223">
        <v>2004</v>
      </c>
      <c r="AM68" s="1189">
        <v>53</v>
      </c>
      <c r="AN68" s="227" t="s">
        <v>307</v>
      </c>
      <c r="AO68" s="223" t="s">
        <v>307</v>
      </c>
      <c r="AP68" s="223">
        <v>7</v>
      </c>
      <c r="AQ68" s="1188">
        <v>2</v>
      </c>
      <c r="AR68" s="223">
        <v>1015082</v>
      </c>
      <c r="AS68" s="1214">
        <v>1.738</v>
      </c>
      <c r="AT68" s="223">
        <v>2019036</v>
      </c>
      <c r="AU68" s="228">
        <v>4871</v>
      </c>
      <c r="AV68" s="227">
        <v>19</v>
      </c>
      <c r="AW68" s="223">
        <v>3</v>
      </c>
      <c r="AX68" s="223">
        <v>1</v>
      </c>
      <c r="AY68" s="223">
        <v>7</v>
      </c>
      <c r="AZ68" s="223">
        <v>6</v>
      </c>
      <c r="BA68" s="227" t="s">
        <v>307</v>
      </c>
      <c r="BB68" s="136">
        <v>1</v>
      </c>
      <c r="BC68" s="136" t="s">
        <v>307</v>
      </c>
      <c r="BD68" s="136" t="s">
        <v>307</v>
      </c>
      <c r="BE68" s="136">
        <v>1</v>
      </c>
      <c r="BF68" s="1180">
        <v>14</v>
      </c>
      <c r="BG68" s="34"/>
      <c r="BH68" s="216">
        <v>11</v>
      </c>
      <c r="BI68" s="223">
        <v>42033.83</v>
      </c>
      <c r="BJ68" s="223">
        <v>1</v>
      </c>
      <c r="BK68" s="223">
        <v>27950</v>
      </c>
      <c r="BL68" s="223">
        <v>1</v>
      </c>
      <c r="BM68" s="223">
        <v>1</v>
      </c>
      <c r="BN68" s="223">
        <v>15975</v>
      </c>
      <c r="BO68" s="223">
        <v>7</v>
      </c>
      <c r="BP68" s="223">
        <v>3964.67</v>
      </c>
      <c r="BQ68" s="223">
        <v>32</v>
      </c>
      <c r="BR68" s="228">
        <v>102</v>
      </c>
      <c r="BS68" s="34"/>
      <c r="BT68" s="174">
        <v>2</v>
      </c>
      <c r="BU68" s="2081">
        <v>2942</v>
      </c>
      <c r="BV68" s="2060"/>
      <c r="BW68" s="216" t="s">
        <v>307</v>
      </c>
      <c r="BX68" s="223" t="s">
        <v>307</v>
      </c>
      <c r="BY68" s="223" t="s">
        <v>307</v>
      </c>
      <c r="BZ68" s="136">
        <v>180</v>
      </c>
      <c r="CA68" s="136">
        <v>8970</v>
      </c>
      <c r="CB68" s="136">
        <v>7744</v>
      </c>
      <c r="CC68" s="136">
        <v>38</v>
      </c>
      <c r="CD68" s="136">
        <v>1378</v>
      </c>
      <c r="CE68" s="142">
        <v>1229</v>
      </c>
      <c r="CF68" s="34"/>
      <c r="CG68" s="141">
        <v>538</v>
      </c>
      <c r="CH68" s="136">
        <v>106</v>
      </c>
      <c r="CI68" s="136">
        <v>23</v>
      </c>
      <c r="CJ68" s="136">
        <v>23</v>
      </c>
      <c r="CK68" s="136">
        <v>3</v>
      </c>
      <c r="CL68" s="136" t="s">
        <v>307</v>
      </c>
      <c r="CM68" s="136">
        <v>18</v>
      </c>
      <c r="CN68" s="136">
        <v>149</v>
      </c>
      <c r="CO68" s="1181">
        <v>38546</v>
      </c>
      <c r="CP68" s="1181">
        <v>123</v>
      </c>
      <c r="CQ68" s="1181">
        <v>787</v>
      </c>
      <c r="CR68" s="1180">
        <v>224</v>
      </c>
      <c r="CS68" s="34"/>
      <c r="CT68" s="627">
        <v>205</v>
      </c>
      <c r="CU68" s="1111">
        <v>34</v>
      </c>
      <c r="CV68" s="1111">
        <v>3</v>
      </c>
      <c r="CW68" s="1111">
        <v>86</v>
      </c>
      <c r="CX68" s="1111">
        <v>18</v>
      </c>
      <c r="CY68" s="1111">
        <v>64</v>
      </c>
      <c r="CZ68" s="1609" t="s">
        <v>307</v>
      </c>
      <c r="DA68" s="470">
        <v>2258596</v>
      </c>
      <c r="DB68" s="1107">
        <v>27455</v>
      </c>
    </row>
    <row r="69" spans="1:106" ht="15.75" customHeight="1" thickBot="1">
      <c r="A69" s="283" t="s">
        <v>201</v>
      </c>
      <c r="B69" s="1307" t="s">
        <v>307</v>
      </c>
      <c r="C69" s="1307" t="s">
        <v>307</v>
      </c>
      <c r="D69" s="1307" t="s">
        <v>307</v>
      </c>
      <c r="E69" s="75">
        <v>6</v>
      </c>
      <c r="F69" s="75">
        <v>3</v>
      </c>
      <c r="G69" s="75">
        <v>508</v>
      </c>
      <c r="H69" s="75">
        <v>111</v>
      </c>
      <c r="I69" s="2132">
        <v>71</v>
      </c>
      <c r="J69" s="111">
        <v>36</v>
      </c>
      <c r="K69" s="103">
        <v>18361</v>
      </c>
      <c r="L69" s="1193">
        <v>1239</v>
      </c>
      <c r="M69" s="1215" t="s">
        <v>307</v>
      </c>
      <c r="N69" s="1215" t="s">
        <v>307</v>
      </c>
      <c r="O69" s="1215" t="s">
        <v>307</v>
      </c>
      <c r="P69" s="1193">
        <v>18</v>
      </c>
      <c r="Q69" s="103">
        <v>8738</v>
      </c>
      <c r="R69" s="103">
        <v>677</v>
      </c>
      <c r="S69" s="103">
        <v>2</v>
      </c>
      <c r="T69" s="103">
        <v>1305</v>
      </c>
      <c r="U69" s="1194">
        <v>89</v>
      </c>
      <c r="V69" s="1215" t="s">
        <v>307</v>
      </c>
      <c r="W69" s="1215" t="s">
        <v>307</v>
      </c>
      <c r="X69" s="1215" t="s">
        <v>307</v>
      </c>
      <c r="Y69" s="1215" t="s">
        <v>307</v>
      </c>
      <c r="Z69" s="1215" t="s">
        <v>307</v>
      </c>
      <c r="AA69" s="1215" t="s">
        <v>307</v>
      </c>
      <c r="AB69" s="1215" t="s">
        <v>307</v>
      </c>
      <c r="AC69" s="1215" t="s">
        <v>307</v>
      </c>
      <c r="AD69" s="1215" t="s">
        <v>307</v>
      </c>
      <c r="AE69" s="103">
        <v>2</v>
      </c>
      <c r="AF69" s="103">
        <v>2090</v>
      </c>
      <c r="AG69" s="2028">
        <v>159</v>
      </c>
      <c r="AH69" s="2030" t="s">
        <v>307</v>
      </c>
      <c r="AI69" s="1215" t="s">
        <v>307</v>
      </c>
      <c r="AJ69" s="1215" t="s">
        <v>307</v>
      </c>
      <c r="AK69" s="1215" t="s">
        <v>307</v>
      </c>
      <c r="AL69" s="1215" t="s">
        <v>307</v>
      </c>
      <c r="AM69" s="1216" t="s">
        <v>307</v>
      </c>
      <c r="AN69" s="78" t="s">
        <v>307</v>
      </c>
      <c r="AO69" s="75" t="s">
        <v>307</v>
      </c>
      <c r="AP69" s="1196" t="s">
        <v>307</v>
      </c>
      <c r="AQ69" s="1193">
        <v>7</v>
      </c>
      <c r="AR69" s="103">
        <v>646166</v>
      </c>
      <c r="AS69" s="1036">
        <v>2.1</v>
      </c>
      <c r="AT69" s="103">
        <v>805761</v>
      </c>
      <c r="AU69" s="116">
        <v>3507</v>
      </c>
      <c r="AV69" s="111">
        <v>7</v>
      </c>
      <c r="AW69" s="103">
        <v>1</v>
      </c>
      <c r="AX69" s="1215" t="s">
        <v>307</v>
      </c>
      <c r="AY69" s="1193">
        <v>5</v>
      </c>
      <c r="AZ69" s="103">
        <v>1</v>
      </c>
      <c r="BA69" s="1215" t="s">
        <v>307</v>
      </c>
      <c r="BB69" s="1215" t="s">
        <v>307</v>
      </c>
      <c r="BC69" s="1215" t="s">
        <v>307</v>
      </c>
      <c r="BD69" s="1215" t="s">
        <v>307</v>
      </c>
      <c r="BE69" s="1215" t="s">
        <v>307</v>
      </c>
      <c r="BF69" s="1194">
        <v>7</v>
      </c>
      <c r="BG69" s="34"/>
      <c r="BH69" s="101">
        <v>1</v>
      </c>
      <c r="BI69" s="103">
        <v>10114</v>
      </c>
      <c r="BJ69" s="1215" t="s">
        <v>307</v>
      </c>
      <c r="BK69" s="1215" t="s">
        <v>307</v>
      </c>
      <c r="BL69" s="103">
        <v>1</v>
      </c>
      <c r="BM69" s="103">
        <v>1</v>
      </c>
      <c r="BN69" s="103">
        <v>50395</v>
      </c>
      <c r="BO69" s="103">
        <v>1</v>
      </c>
      <c r="BP69" s="103">
        <v>288</v>
      </c>
      <c r="BQ69" s="103">
        <v>7</v>
      </c>
      <c r="BR69" s="1194">
        <v>23</v>
      </c>
      <c r="BS69" s="34"/>
      <c r="BT69" s="188">
        <v>3</v>
      </c>
      <c r="BU69" s="1211">
        <v>3262</v>
      </c>
      <c r="BV69" s="2060"/>
      <c r="BW69" s="74" t="s">
        <v>307</v>
      </c>
      <c r="BX69" s="75" t="s">
        <v>307</v>
      </c>
      <c r="BY69" s="75" t="s">
        <v>307</v>
      </c>
      <c r="BZ69" s="75" t="s">
        <v>307</v>
      </c>
      <c r="CA69" s="75" t="s">
        <v>307</v>
      </c>
      <c r="CB69" s="75" t="s">
        <v>307</v>
      </c>
      <c r="CC69" s="103">
        <v>120</v>
      </c>
      <c r="CD69" s="103">
        <v>5690</v>
      </c>
      <c r="CE69" s="1194">
        <v>5690</v>
      </c>
      <c r="CF69" s="34"/>
      <c r="CG69" s="101">
        <v>301</v>
      </c>
      <c r="CH69" s="103">
        <v>65</v>
      </c>
      <c r="CI69" s="103">
        <v>10</v>
      </c>
      <c r="CJ69" s="103">
        <v>10</v>
      </c>
      <c r="CK69" s="103">
        <v>2</v>
      </c>
      <c r="CL69" s="1193">
        <v>1</v>
      </c>
      <c r="CM69" s="1193">
        <v>5</v>
      </c>
      <c r="CN69" s="103">
        <v>78</v>
      </c>
      <c r="CO69" s="1193">
        <v>23701</v>
      </c>
      <c r="CP69" s="1193">
        <v>88</v>
      </c>
      <c r="CQ69" s="1193">
        <v>91</v>
      </c>
      <c r="CR69" s="1194">
        <v>83</v>
      </c>
      <c r="CS69" s="34"/>
      <c r="CT69" s="555">
        <v>85</v>
      </c>
      <c r="CU69" s="1200">
        <v>6</v>
      </c>
      <c r="CV69" s="1312" t="s">
        <v>307</v>
      </c>
      <c r="CW69" s="1200">
        <v>37</v>
      </c>
      <c r="CX69" s="1200">
        <v>18</v>
      </c>
      <c r="CY69" s="1200">
        <v>24</v>
      </c>
      <c r="CZ69" s="1312" t="s">
        <v>307</v>
      </c>
      <c r="DA69" s="554">
        <v>1151929.78</v>
      </c>
      <c r="DB69" s="1154">
        <v>22614.15</v>
      </c>
    </row>
    <row r="70" spans="1:106" s="350" customFormat="1" ht="15.75" customHeight="1" thickTop="1">
      <c r="A70" s="309" t="s">
        <v>202</v>
      </c>
      <c r="B70" s="310">
        <f>SUM(B8:B69)</f>
        <v>376</v>
      </c>
      <c r="C70" s="275">
        <f t="shared" ref="C70:U70" si="0">SUM(C8:C69)</f>
        <v>13697</v>
      </c>
      <c r="D70" s="275">
        <f t="shared" si="0"/>
        <v>2259</v>
      </c>
      <c r="E70" s="275">
        <f t="shared" si="0"/>
        <v>970</v>
      </c>
      <c r="F70" s="275">
        <f t="shared" si="0"/>
        <v>530</v>
      </c>
      <c r="G70" s="275">
        <f t="shared" si="0"/>
        <v>117512</v>
      </c>
      <c r="H70" s="275">
        <f t="shared" si="0"/>
        <v>50027</v>
      </c>
      <c r="I70" s="276">
        <f t="shared" si="0"/>
        <v>14463</v>
      </c>
      <c r="J70" s="310">
        <f t="shared" si="0"/>
        <v>2885</v>
      </c>
      <c r="K70" s="275">
        <f t="shared" si="0"/>
        <v>1095240</v>
      </c>
      <c r="L70" s="275">
        <f t="shared" si="0"/>
        <v>78105</v>
      </c>
      <c r="M70" s="275">
        <f t="shared" si="0"/>
        <v>70</v>
      </c>
      <c r="N70" s="275">
        <f t="shared" si="0"/>
        <v>25166</v>
      </c>
      <c r="O70" s="275">
        <f t="shared" si="0"/>
        <v>1789</v>
      </c>
      <c r="P70" s="275">
        <f t="shared" si="0"/>
        <v>1381</v>
      </c>
      <c r="Q70" s="275">
        <f t="shared" si="0"/>
        <v>532506</v>
      </c>
      <c r="R70" s="275">
        <f t="shared" si="0"/>
        <v>42008</v>
      </c>
      <c r="S70" s="275">
        <f t="shared" si="0"/>
        <v>203</v>
      </c>
      <c r="T70" s="275">
        <f t="shared" si="0"/>
        <v>54802</v>
      </c>
      <c r="U70" s="311">
        <f t="shared" si="0"/>
        <v>4436</v>
      </c>
      <c r="V70" s="277">
        <f>SUM(V8:V69)</f>
        <v>28</v>
      </c>
      <c r="W70" s="275">
        <f t="shared" ref="W70:AG70" si="1">SUM(W8:W69)</f>
        <v>12066</v>
      </c>
      <c r="X70" s="275">
        <f t="shared" si="1"/>
        <v>1138</v>
      </c>
      <c r="Y70" s="275">
        <f t="shared" si="1"/>
        <v>3</v>
      </c>
      <c r="Z70" s="275">
        <f t="shared" si="1"/>
        <v>1628</v>
      </c>
      <c r="AA70" s="275">
        <f t="shared" si="1"/>
        <v>122</v>
      </c>
      <c r="AB70" s="275">
        <f t="shared" si="1"/>
        <v>39</v>
      </c>
      <c r="AC70" s="275">
        <f t="shared" si="1"/>
        <v>28627</v>
      </c>
      <c r="AD70" s="275">
        <f t="shared" si="1"/>
        <v>2504</v>
      </c>
      <c r="AE70" s="275">
        <f t="shared" si="1"/>
        <v>700</v>
      </c>
      <c r="AF70" s="275">
        <f t="shared" si="1"/>
        <v>461828</v>
      </c>
      <c r="AG70" s="276">
        <f t="shared" si="1"/>
        <v>35493</v>
      </c>
      <c r="AH70" s="310">
        <f>SUM(AH8:AH69)</f>
        <v>11</v>
      </c>
      <c r="AI70" s="275">
        <f t="shared" ref="AI70:AT70" si="2">SUM(AI8:AI69)</f>
        <v>1838</v>
      </c>
      <c r="AJ70" s="275">
        <f t="shared" si="2"/>
        <v>308</v>
      </c>
      <c r="AK70" s="275">
        <f t="shared" si="2"/>
        <v>113</v>
      </c>
      <c r="AL70" s="275">
        <f t="shared" si="2"/>
        <v>27697</v>
      </c>
      <c r="AM70" s="276">
        <f t="shared" si="2"/>
        <v>2554</v>
      </c>
      <c r="AN70" s="314">
        <f t="shared" si="2"/>
        <v>3</v>
      </c>
      <c r="AO70" s="275">
        <f t="shared" si="2"/>
        <v>10</v>
      </c>
      <c r="AP70" s="275">
        <f t="shared" si="2"/>
        <v>233</v>
      </c>
      <c r="AQ70" s="275">
        <f t="shared" si="2"/>
        <v>343</v>
      </c>
      <c r="AR70" s="275">
        <f t="shared" si="2"/>
        <v>61591131</v>
      </c>
      <c r="AS70" s="2082">
        <f t="shared" si="2"/>
        <v>175.86241229132952</v>
      </c>
      <c r="AT70" s="275">
        <f t="shared" si="2"/>
        <v>104406192</v>
      </c>
      <c r="AU70" s="311">
        <f t="shared" ref="AU70" si="3">SUM(AU8:AU69)</f>
        <v>525893</v>
      </c>
      <c r="AV70" s="277">
        <f>SUM(AV8:AV69)</f>
        <v>648</v>
      </c>
      <c r="AW70" s="275">
        <f t="shared" ref="AW70:BF70" si="4">SUM(AW8:AW69)</f>
        <v>45</v>
      </c>
      <c r="AX70" s="275">
        <f t="shared" si="4"/>
        <v>51</v>
      </c>
      <c r="AY70" s="275">
        <f t="shared" si="4"/>
        <v>360</v>
      </c>
      <c r="AZ70" s="275">
        <f t="shared" si="4"/>
        <v>150</v>
      </c>
      <c r="BA70" s="275">
        <f t="shared" si="4"/>
        <v>5</v>
      </c>
      <c r="BB70" s="275">
        <f t="shared" si="4"/>
        <v>16</v>
      </c>
      <c r="BC70" s="275">
        <f t="shared" si="4"/>
        <v>14</v>
      </c>
      <c r="BD70" s="275">
        <f t="shared" si="4"/>
        <v>5</v>
      </c>
      <c r="BE70" s="275">
        <f t="shared" si="4"/>
        <v>11</v>
      </c>
      <c r="BF70" s="276">
        <f t="shared" si="4"/>
        <v>1465</v>
      </c>
      <c r="BG70" s="576"/>
      <c r="BH70" s="310">
        <f t="shared" ref="BH70:BR70" si="5">SUM(BH8:BH69)</f>
        <v>470</v>
      </c>
      <c r="BI70" s="275">
        <f t="shared" si="5"/>
        <v>1633521.203</v>
      </c>
      <c r="BJ70" s="275">
        <f t="shared" si="5"/>
        <v>66</v>
      </c>
      <c r="BK70" s="275">
        <f t="shared" si="5"/>
        <v>1888109</v>
      </c>
      <c r="BL70" s="275">
        <f t="shared" si="5"/>
        <v>268</v>
      </c>
      <c r="BM70" s="275">
        <f t="shared" si="5"/>
        <v>358</v>
      </c>
      <c r="BN70" s="275">
        <f t="shared" si="5"/>
        <v>5383061</v>
      </c>
      <c r="BO70" s="275">
        <f t="shared" si="5"/>
        <v>210</v>
      </c>
      <c r="BP70" s="275">
        <f t="shared" si="5"/>
        <v>199781.89499999999</v>
      </c>
      <c r="BQ70" s="275">
        <f t="shared" si="5"/>
        <v>446</v>
      </c>
      <c r="BR70" s="311">
        <f t="shared" si="5"/>
        <v>2164</v>
      </c>
      <c r="BS70" s="576"/>
      <c r="BT70" s="2083">
        <f>SUM(BT8:BT69)</f>
        <v>348</v>
      </c>
      <c r="BU70" s="2084">
        <f>SUM(BU8:BU69)</f>
        <v>127853</v>
      </c>
      <c r="BV70" s="2085"/>
      <c r="BW70" s="310">
        <f>SUM(BW8:BW69)</f>
        <v>1336</v>
      </c>
      <c r="BX70" s="275">
        <f t="shared" ref="BX70:CN70" si="6">SUM(BX8:BX69)</f>
        <v>79090</v>
      </c>
      <c r="BY70" s="275">
        <f t="shared" si="6"/>
        <v>76999</v>
      </c>
      <c r="BZ70" s="275">
        <f t="shared" si="6"/>
        <v>2636</v>
      </c>
      <c r="CA70" s="275">
        <f t="shared" si="6"/>
        <v>164054</v>
      </c>
      <c r="CB70" s="275">
        <f t="shared" si="6"/>
        <v>147749</v>
      </c>
      <c r="CC70" s="275">
        <f t="shared" si="6"/>
        <v>1262</v>
      </c>
      <c r="CD70" s="275">
        <f t="shared" si="6"/>
        <v>56259</v>
      </c>
      <c r="CE70" s="276">
        <f t="shared" si="6"/>
        <v>53010</v>
      </c>
      <c r="CF70" s="576"/>
      <c r="CG70" s="310">
        <f t="shared" si="6"/>
        <v>25123</v>
      </c>
      <c r="CH70" s="275">
        <f t="shared" si="6"/>
        <v>3851</v>
      </c>
      <c r="CI70" s="275">
        <f t="shared" si="6"/>
        <v>969</v>
      </c>
      <c r="CJ70" s="275">
        <f t="shared" si="6"/>
        <v>942</v>
      </c>
      <c r="CK70" s="275">
        <f t="shared" si="6"/>
        <v>214</v>
      </c>
      <c r="CL70" s="275">
        <f t="shared" si="6"/>
        <v>192</v>
      </c>
      <c r="CM70" s="275">
        <f t="shared" si="6"/>
        <v>323</v>
      </c>
      <c r="CN70" s="275">
        <f t="shared" si="6"/>
        <v>5788</v>
      </c>
      <c r="CO70" s="1019">
        <f>SUM(CO8:CO69)</f>
        <v>1374211</v>
      </c>
      <c r="CP70" s="1019">
        <f>SUM(CP8:CP69)</f>
        <v>17604</v>
      </c>
      <c r="CQ70" s="1019">
        <f>SUM(CQ8:CQ69)</f>
        <v>14201</v>
      </c>
      <c r="CR70" s="276">
        <f>SUM(CR8:CR69)</f>
        <v>9608</v>
      </c>
      <c r="CS70" s="576"/>
      <c r="CT70" s="668">
        <f>SUM(CT8:CT69)</f>
        <v>10991</v>
      </c>
      <c r="CU70" s="665">
        <f t="shared" ref="CU70:DB70" si="7">SUM(CU8:CU69)</f>
        <v>1548</v>
      </c>
      <c r="CV70" s="665">
        <f t="shared" si="7"/>
        <v>330</v>
      </c>
      <c r="CW70" s="665">
        <f t="shared" si="7"/>
        <v>5797</v>
      </c>
      <c r="CX70" s="665">
        <f t="shared" si="7"/>
        <v>1488</v>
      </c>
      <c r="CY70" s="665">
        <f>SUM(CY8:CY69)</f>
        <v>1589</v>
      </c>
      <c r="CZ70" s="665">
        <f t="shared" si="7"/>
        <v>239</v>
      </c>
      <c r="DA70" s="665">
        <f t="shared" si="7"/>
        <v>73119397.609999985</v>
      </c>
      <c r="DB70" s="2086">
        <f t="shared" si="7"/>
        <v>2601208.8299999996</v>
      </c>
    </row>
    <row r="71" spans="1:106" ht="15.75" customHeight="1">
      <c r="A71" s="377" t="s">
        <v>204</v>
      </c>
      <c r="B71" s="378">
        <f>AVERAGE(B8:B69)</f>
        <v>9.6410256410256405</v>
      </c>
      <c r="C71" s="372">
        <f t="shared" ref="C71:AO71" si="8">AVERAGE(C8:C69)</f>
        <v>360.44736842105266</v>
      </c>
      <c r="D71" s="372">
        <f t="shared" si="8"/>
        <v>59.44736842105263</v>
      </c>
      <c r="E71" s="372">
        <f t="shared" si="8"/>
        <v>15.64516129032258</v>
      </c>
      <c r="F71" s="372">
        <f t="shared" si="8"/>
        <v>9.8148148148148149</v>
      </c>
      <c r="G71" s="372">
        <f t="shared" si="8"/>
        <v>1895.3548387096773</v>
      </c>
      <c r="H71" s="372">
        <f t="shared" si="8"/>
        <v>862.5344827586207</v>
      </c>
      <c r="I71" s="373">
        <f t="shared" si="8"/>
        <v>233.2741935483871</v>
      </c>
      <c r="J71" s="374">
        <f t="shared" si="8"/>
        <v>46.532258064516128</v>
      </c>
      <c r="K71" s="372">
        <f t="shared" si="8"/>
        <v>17665.16129032258</v>
      </c>
      <c r="L71" s="372">
        <f t="shared" si="8"/>
        <v>1259.758064516129</v>
      </c>
      <c r="M71" s="372">
        <f t="shared" si="8"/>
        <v>1.6666666666666667</v>
      </c>
      <c r="N71" s="372">
        <f t="shared" si="8"/>
        <v>599.19047619047615</v>
      </c>
      <c r="O71" s="372">
        <f t="shared" si="8"/>
        <v>42.595238095238095</v>
      </c>
      <c r="P71" s="372">
        <f t="shared" si="8"/>
        <v>22.274193548387096</v>
      </c>
      <c r="Q71" s="372">
        <f t="shared" si="8"/>
        <v>8729.6065573770484</v>
      </c>
      <c r="R71" s="372">
        <f t="shared" si="8"/>
        <v>688.65573770491801</v>
      </c>
      <c r="S71" s="372">
        <f t="shared" si="8"/>
        <v>3.4406779661016951</v>
      </c>
      <c r="T71" s="372">
        <f t="shared" si="8"/>
        <v>978.60714285714289</v>
      </c>
      <c r="U71" s="373">
        <f t="shared" si="8"/>
        <v>79.214285714285708</v>
      </c>
      <c r="V71" s="378">
        <f t="shared" si="8"/>
        <v>1.6470588235294117</v>
      </c>
      <c r="W71" s="372">
        <f t="shared" si="8"/>
        <v>709.76470588235293</v>
      </c>
      <c r="X71" s="372">
        <f t="shared" si="8"/>
        <v>66.941176470588232</v>
      </c>
      <c r="Y71" s="372">
        <f t="shared" si="8"/>
        <v>1</v>
      </c>
      <c r="Z71" s="372">
        <f t="shared" si="8"/>
        <v>814</v>
      </c>
      <c r="AA71" s="372">
        <f t="shared" si="8"/>
        <v>61</v>
      </c>
      <c r="AB71" s="372">
        <f t="shared" si="8"/>
        <v>1.2580645161290323</v>
      </c>
      <c r="AC71" s="372">
        <f t="shared" si="8"/>
        <v>923.45161290322585</v>
      </c>
      <c r="AD71" s="372">
        <f t="shared" si="8"/>
        <v>80.774193548387103</v>
      </c>
      <c r="AE71" s="372">
        <f t="shared" si="8"/>
        <v>12.068965517241379</v>
      </c>
      <c r="AF71" s="372">
        <f t="shared" si="8"/>
        <v>8552.3703703703704</v>
      </c>
      <c r="AG71" s="373">
        <f t="shared" si="8"/>
        <v>695.94117647058829</v>
      </c>
      <c r="AH71" s="374">
        <f t="shared" si="8"/>
        <v>1.5714285714285714</v>
      </c>
      <c r="AI71" s="372">
        <f t="shared" si="8"/>
        <v>262.57142857142856</v>
      </c>
      <c r="AJ71" s="372">
        <f t="shared" si="8"/>
        <v>44</v>
      </c>
      <c r="AK71" s="372">
        <f t="shared" si="8"/>
        <v>2.2599999999999998</v>
      </c>
      <c r="AL71" s="372">
        <f t="shared" si="8"/>
        <v>577.02083333333337</v>
      </c>
      <c r="AM71" s="373">
        <f t="shared" si="8"/>
        <v>56.755555555555553</v>
      </c>
      <c r="AN71" s="372">
        <f t="shared" si="8"/>
        <v>1</v>
      </c>
      <c r="AO71" s="372">
        <f t="shared" si="8"/>
        <v>1</v>
      </c>
      <c r="AP71" s="372">
        <f t="shared" ref="AP71:AU71" si="9">AVERAGE(AP8:AP69)</f>
        <v>4.0877192982456139</v>
      </c>
      <c r="AQ71" s="372">
        <f t="shared" si="9"/>
        <v>5.532258064516129</v>
      </c>
      <c r="AR71" s="372">
        <f t="shared" si="9"/>
        <v>993405.33870967745</v>
      </c>
      <c r="AS71" s="375">
        <f t="shared" si="9"/>
        <v>2.8364905208278954</v>
      </c>
      <c r="AT71" s="372">
        <f t="shared" si="9"/>
        <v>1683970.8387096773</v>
      </c>
      <c r="AU71" s="379">
        <f t="shared" si="9"/>
        <v>11189.212765957447</v>
      </c>
      <c r="AV71" s="378">
        <f t="shared" ref="AV71:BF71" si="10">AVERAGE(AV8:AV69)</f>
        <v>11.172413793103448</v>
      </c>
      <c r="AW71" s="372">
        <f t="shared" si="10"/>
        <v>1.5</v>
      </c>
      <c r="AX71" s="372">
        <f t="shared" si="10"/>
        <v>1.5</v>
      </c>
      <c r="AY71" s="372">
        <f t="shared" si="10"/>
        <v>6.7924528301886795</v>
      </c>
      <c r="AZ71" s="372">
        <f t="shared" si="10"/>
        <v>2.8846153846153846</v>
      </c>
      <c r="BA71" s="372">
        <f t="shared" si="10"/>
        <v>1</v>
      </c>
      <c r="BB71" s="372">
        <f t="shared" si="10"/>
        <v>1.0666666666666667</v>
      </c>
      <c r="BC71" s="372">
        <f t="shared" si="10"/>
        <v>1.0769230769230769</v>
      </c>
      <c r="BD71" s="372">
        <f t="shared" si="10"/>
        <v>1</v>
      </c>
      <c r="BE71" s="372">
        <f t="shared" si="10"/>
        <v>1</v>
      </c>
      <c r="BF71" s="373">
        <f t="shared" si="10"/>
        <v>30.520833333333332</v>
      </c>
      <c r="BG71" s="34"/>
      <c r="BH71" s="374">
        <f t="shared" ref="BH71:BY71" si="11">AVERAGE(BH8:BH69)</f>
        <v>7.7049180327868854</v>
      </c>
      <c r="BI71" s="372">
        <f t="shared" si="11"/>
        <v>26779.036114754097</v>
      </c>
      <c r="BJ71" s="372">
        <f t="shared" si="11"/>
        <v>1.346938775510204</v>
      </c>
      <c r="BK71" s="372">
        <f t="shared" si="11"/>
        <v>38532.836734693876</v>
      </c>
      <c r="BL71" s="372">
        <f t="shared" si="11"/>
        <v>4.4666666666666668</v>
      </c>
      <c r="BM71" s="372">
        <f t="shared" si="11"/>
        <v>5.9666666666666668</v>
      </c>
      <c r="BN71" s="372">
        <f t="shared" si="11"/>
        <v>89717.683333333334</v>
      </c>
      <c r="BO71" s="372">
        <f t="shared" si="11"/>
        <v>3.5593220338983049</v>
      </c>
      <c r="BP71" s="372">
        <f t="shared" si="11"/>
        <v>3386.1338135593219</v>
      </c>
      <c r="BQ71" s="372">
        <f t="shared" si="11"/>
        <v>7.193548387096774</v>
      </c>
      <c r="BR71" s="379">
        <f t="shared" si="11"/>
        <v>34.903225806451616</v>
      </c>
      <c r="BS71" s="34"/>
      <c r="BT71" s="374">
        <f t="shared" si="11"/>
        <v>5.612903225806452</v>
      </c>
      <c r="BU71" s="373">
        <f t="shared" si="11"/>
        <v>2130.8833333333332</v>
      </c>
      <c r="BV71" s="2060"/>
      <c r="BW71" s="374">
        <f t="shared" si="11"/>
        <v>58.086956521739133</v>
      </c>
      <c r="BX71" s="372">
        <f t="shared" si="11"/>
        <v>3595</v>
      </c>
      <c r="BY71" s="372">
        <f t="shared" si="11"/>
        <v>3347.782608695652</v>
      </c>
      <c r="BZ71" s="372">
        <f>AVERAGE(BZ8:BZ69)</f>
        <v>58.577777777777776</v>
      </c>
      <c r="CA71" s="372">
        <f>AVERAGE(CA8:CA69)</f>
        <v>3728.5</v>
      </c>
      <c r="CB71" s="372">
        <f>AVERAGE(CB8:CB69)</f>
        <v>3283.3111111111111</v>
      </c>
      <c r="CC71" s="372">
        <f t="shared" ref="CC71:CE71" si="12">AVERAGE(CC8:CC69)</f>
        <v>26.851063829787233</v>
      </c>
      <c r="CD71" s="372">
        <f t="shared" si="12"/>
        <v>1197</v>
      </c>
      <c r="CE71" s="379">
        <f t="shared" si="12"/>
        <v>1127.872340425532</v>
      </c>
      <c r="CF71" s="34"/>
      <c r="CG71" s="371">
        <f t="shared" ref="CG71:CN71" si="13">AVERAGE(CG8:CG69)</f>
        <v>405.20967741935482</v>
      </c>
      <c r="CH71" s="372">
        <f t="shared" si="13"/>
        <v>62.112903225806448</v>
      </c>
      <c r="CI71" s="372">
        <f t="shared" si="13"/>
        <v>15.629032258064516</v>
      </c>
      <c r="CJ71" s="372">
        <f t="shared" si="13"/>
        <v>15.193548387096774</v>
      </c>
      <c r="CK71" s="372">
        <f t="shared" si="13"/>
        <v>3.4516129032258065</v>
      </c>
      <c r="CL71" s="372">
        <f t="shared" si="13"/>
        <v>4.3636363636363633</v>
      </c>
      <c r="CM71" s="372">
        <f t="shared" si="13"/>
        <v>6.591836734693878</v>
      </c>
      <c r="CN71" s="372">
        <f t="shared" si="13"/>
        <v>93.354838709677423</v>
      </c>
      <c r="CO71" s="382">
        <f>AVERAGE(CO8:CO69)</f>
        <v>22164.693548387098</v>
      </c>
      <c r="CP71" s="382">
        <f>AVERAGE(CP8:CP69)</f>
        <v>283.93548387096774</v>
      </c>
      <c r="CQ71" s="382">
        <f>AVERAGE(CQ8:CQ69)</f>
        <v>229.04838709677421</v>
      </c>
      <c r="CR71" s="373">
        <f>AVERAGE(CR8:CR69)</f>
        <v>154.96774193548387</v>
      </c>
      <c r="CS71" s="34"/>
      <c r="CT71" s="675">
        <f>AVERAGE(CT8:CT69)</f>
        <v>177.2741935483871</v>
      </c>
      <c r="CU71" s="672">
        <f t="shared" ref="CU71:DB71" si="14">AVERAGE(CU8:CU69)</f>
        <v>24.967741935483872</v>
      </c>
      <c r="CV71" s="672">
        <f t="shared" si="14"/>
        <v>6.3461538461538458</v>
      </c>
      <c r="CW71" s="672">
        <f t="shared" si="14"/>
        <v>93.5</v>
      </c>
      <c r="CX71" s="672">
        <f t="shared" si="14"/>
        <v>24</v>
      </c>
      <c r="CY71" s="672">
        <f>AVERAGE(CY8:CY69)</f>
        <v>25.629032258064516</v>
      </c>
      <c r="CZ71" s="672">
        <f t="shared" si="14"/>
        <v>26.555555555555557</v>
      </c>
      <c r="DA71" s="672">
        <f t="shared" si="14"/>
        <v>1179345.1227419353</v>
      </c>
      <c r="DB71" s="886">
        <f t="shared" si="14"/>
        <v>41954.981129032254</v>
      </c>
    </row>
    <row r="72" spans="1:106" s="68" customFormat="1" ht="13.95" customHeight="1">
      <c r="A72" s="361" t="s">
        <v>205</v>
      </c>
      <c r="B72" s="28"/>
      <c r="C72" s="331"/>
      <c r="D72" s="331"/>
      <c r="E72" s="331"/>
      <c r="F72" s="331"/>
      <c r="G72" s="331"/>
      <c r="H72" s="331"/>
      <c r="I72" s="331"/>
      <c r="J72" s="2547"/>
      <c r="K72" s="2547"/>
      <c r="L72" s="2547"/>
      <c r="M72" s="2547"/>
      <c r="N72" s="2547"/>
      <c r="O72" s="2547"/>
      <c r="P72" s="2547"/>
      <c r="Q72" s="2547"/>
      <c r="R72" s="2547"/>
      <c r="S72" s="2547"/>
      <c r="T72" s="2547"/>
      <c r="U72" s="2547"/>
      <c r="AN72" s="28"/>
      <c r="AR72" s="28"/>
      <c r="AV72" s="28"/>
      <c r="AZ72" s="28"/>
      <c r="BA72" s="28"/>
      <c r="BB72" s="28"/>
      <c r="BC72" s="28"/>
      <c r="BD72" s="28"/>
      <c r="BE72" s="28"/>
      <c r="BF72" s="28"/>
      <c r="BG72" s="28"/>
      <c r="BH72" s="28"/>
      <c r="BL72" s="331"/>
      <c r="BM72" s="331"/>
      <c r="BN72" s="331"/>
      <c r="BO72" s="331"/>
      <c r="BP72" s="331"/>
      <c r="BQ72" s="331"/>
      <c r="BR72" s="331"/>
      <c r="BS72" s="331"/>
      <c r="BT72" s="28"/>
      <c r="BU72" s="331"/>
      <c r="BW72" s="28"/>
      <c r="CG72" s="2662"/>
      <c r="CH72" s="2662"/>
      <c r="CI72" s="2662"/>
      <c r="CJ72" s="2662"/>
      <c r="CK72" s="2662"/>
      <c r="CT72" s="28"/>
    </row>
    <row r="73" spans="1:106" s="68" customFormat="1" ht="13.95" customHeight="1">
      <c r="A73" s="28"/>
      <c r="B73" s="28"/>
      <c r="C73" s="331"/>
      <c r="D73" s="331"/>
      <c r="E73" s="331"/>
      <c r="F73" s="331"/>
      <c r="G73" s="331"/>
      <c r="H73" s="331"/>
      <c r="I73" s="331"/>
      <c r="J73" s="331"/>
      <c r="K73" s="331"/>
      <c r="L73" s="331"/>
      <c r="M73" s="28"/>
      <c r="N73" s="28"/>
      <c r="O73" s="335"/>
      <c r="P73" s="335"/>
      <c r="Q73" s="335"/>
      <c r="R73" s="335"/>
      <c r="S73" s="335"/>
      <c r="T73" s="335"/>
      <c r="U73" s="335"/>
      <c r="V73" s="335"/>
      <c r="W73" s="28"/>
      <c r="X73" s="28"/>
      <c r="Y73" s="335"/>
      <c r="Z73" s="28"/>
      <c r="AA73" s="28"/>
      <c r="AC73" s="28"/>
      <c r="AD73" s="28"/>
      <c r="AE73" s="28"/>
      <c r="AF73" s="28"/>
      <c r="AG73" s="28"/>
      <c r="AH73" s="28"/>
      <c r="AI73" s="28"/>
      <c r="AJ73" s="28"/>
      <c r="AK73" s="28"/>
      <c r="AN73" s="28"/>
      <c r="AR73" s="28"/>
      <c r="AV73" s="28"/>
      <c r="AZ73" s="28"/>
      <c r="BA73" s="28"/>
      <c r="BB73" s="28"/>
      <c r="BC73" s="28"/>
      <c r="BD73" s="28"/>
      <c r="BE73" s="28"/>
      <c r="BF73" s="28"/>
      <c r="BG73" s="28"/>
      <c r="BH73" s="28"/>
      <c r="BL73" s="331"/>
      <c r="BM73" s="331"/>
      <c r="BN73" s="331"/>
      <c r="BO73" s="331"/>
      <c r="BP73" s="331"/>
      <c r="BQ73" s="331"/>
      <c r="BR73" s="331"/>
      <c r="BS73" s="331"/>
      <c r="BT73" s="28"/>
      <c r="BU73" s="331"/>
      <c r="CG73" s="28"/>
      <c r="CT73" s="28"/>
    </row>
    <row r="74" spans="1:106" s="68" customFormat="1" ht="13.95" customHeight="1">
      <c r="A74" s="347"/>
      <c r="B74" s="28"/>
      <c r="C74" s="331"/>
      <c r="D74" s="331"/>
      <c r="E74" s="331"/>
      <c r="F74" s="331"/>
      <c r="G74" s="331"/>
      <c r="H74" s="331"/>
      <c r="I74" s="331"/>
      <c r="J74" s="331"/>
      <c r="K74" s="331"/>
      <c r="L74" s="331"/>
      <c r="V74" s="335"/>
      <c r="W74" s="28"/>
      <c r="X74" s="28"/>
      <c r="Y74" s="335"/>
      <c r="Z74" s="28"/>
      <c r="AA74" s="28"/>
      <c r="AB74" s="335"/>
      <c r="AC74" s="28"/>
      <c r="AD74" s="28"/>
      <c r="AE74" s="28"/>
      <c r="AF74" s="28"/>
      <c r="AG74" s="28"/>
      <c r="AH74" s="28"/>
      <c r="AI74" s="28"/>
      <c r="AJ74" s="28"/>
      <c r="AK74" s="28"/>
      <c r="AN74" s="28"/>
      <c r="AO74" s="28"/>
      <c r="AP74" s="28"/>
      <c r="AQ74" s="28"/>
      <c r="AR74" s="28"/>
      <c r="AT74" s="28"/>
      <c r="AU74" s="28"/>
      <c r="AZ74" s="54"/>
      <c r="BA74" s="28"/>
      <c r="BT74" s="28"/>
      <c r="CG74" s="28"/>
      <c r="CH74" s="28"/>
      <c r="CT74" s="28"/>
    </row>
    <row r="75" spans="1:106" s="68" customFormat="1" ht="13.95" customHeight="1">
      <c r="A75" s="335"/>
      <c r="B75" s="28"/>
      <c r="C75" s="28"/>
      <c r="D75" s="28"/>
      <c r="E75" s="28"/>
      <c r="F75" s="28"/>
      <c r="G75" s="28"/>
      <c r="H75" s="28"/>
      <c r="I75" s="28"/>
      <c r="J75" s="28"/>
      <c r="K75" s="28"/>
      <c r="L75" s="28"/>
      <c r="V75" s="361"/>
      <c r="W75" s="28"/>
      <c r="X75" s="28"/>
      <c r="Y75" s="361"/>
      <c r="Z75" s="28"/>
      <c r="AA75" s="28"/>
      <c r="AB75" s="361"/>
      <c r="AC75" s="28"/>
      <c r="AD75" s="28"/>
      <c r="AE75" s="28"/>
      <c r="AF75" s="28"/>
      <c r="AG75" s="28"/>
      <c r="AH75" s="28"/>
      <c r="AI75" s="28"/>
      <c r="AJ75" s="28"/>
      <c r="AN75" s="28"/>
      <c r="AO75" s="28"/>
      <c r="AZ75" s="54"/>
      <c r="BA75" s="28"/>
      <c r="BL75" s="54"/>
      <c r="BM75" s="28"/>
      <c r="BT75" s="28"/>
      <c r="CG75" s="28"/>
      <c r="CH75" s="335"/>
      <c r="CI75" s="335"/>
      <c r="CJ75" s="335"/>
      <c r="CK75" s="335"/>
      <c r="CL75" s="335"/>
      <c r="CM75" s="335"/>
      <c r="CN75" s="335"/>
      <c r="CO75" s="335"/>
      <c r="CP75" s="335"/>
      <c r="CQ75" s="335"/>
      <c r="CR75" s="335"/>
      <c r="CS75" s="334"/>
      <c r="CT75" s="28"/>
    </row>
    <row r="76" spans="1:106" s="68" customFormat="1" ht="13.95" customHeight="1">
      <c r="B76" s="28"/>
      <c r="C76" s="28"/>
      <c r="F76" s="28"/>
      <c r="H76" s="28"/>
      <c r="V76" s="2665"/>
      <c r="W76" s="2665"/>
      <c r="X76" s="2665"/>
      <c r="Y76" s="2665"/>
      <c r="Z76" s="2665"/>
      <c r="AA76" s="2665"/>
      <c r="AB76" s="2665"/>
      <c r="AC76" s="2665"/>
      <c r="AD76" s="2665"/>
      <c r="AE76" s="2665"/>
      <c r="AF76" s="2665"/>
      <c r="AG76" s="2665"/>
      <c r="AH76" s="2665"/>
      <c r="AI76" s="2665"/>
      <c r="AJ76" s="2665"/>
      <c r="AK76" s="2665"/>
      <c r="AL76" s="2665"/>
      <c r="BT76" s="28"/>
      <c r="CG76" s="28"/>
      <c r="CH76" s="335"/>
      <c r="CI76" s="335"/>
      <c r="CJ76" s="335"/>
      <c r="CK76" s="335"/>
      <c r="CL76" s="335"/>
      <c r="CM76" s="335"/>
      <c r="CN76" s="335"/>
      <c r="CO76" s="335"/>
      <c r="CP76" s="335"/>
      <c r="CQ76" s="335"/>
      <c r="CR76" s="335"/>
      <c r="CS76" s="335"/>
      <c r="CT76" s="28"/>
    </row>
    <row r="77" spans="1:106" s="68" customFormat="1" ht="13.95" customHeight="1">
      <c r="B77" s="28"/>
      <c r="F77" s="28"/>
      <c r="H77" s="28"/>
      <c r="V77" s="335"/>
      <c r="W77" s="28"/>
      <c r="X77" s="28"/>
      <c r="Y77" s="335"/>
      <c r="Z77" s="28"/>
      <c r="AA77" s="28"/>
      <c r="AB77" s="335"/>
      <c r="AC77" s="28"/>
      <c r="AD77" s="28"/>
      <c r="BT77" s="28"/>
      <c r="CG77" s="28"/>
      <c r="CT77" s="28"/>
    </row>
    <row r="78" spans="1:106" s="68" customFormat="1" ht="15" customHeight="1">
      <c r="M78" s="2666"/>
      <c r="N78" s="2666"/>
      <c r="O78" s="2666"/>
      <c r="P78" s="2666"/>
      <c r="Q78" s="2666"/>
      <c r="R78" s="2666"/>
      <c r="S78" s="2666"/>
      <c r="T78" s="2666"/>
      <c r="U78" s="2666"/>
      <c r="V78" s="2665"/>
      <c r="W78" s="2665"/>
      <c r="X78" s="2665"/>
      <c r="Y78" s="2665"/>
      <c r="Z78" s="2665"/>
      <c r="AA78" s="2665"/>
      <c r="AB78" s="2665"/>
      <c r="AC78" s="2665"/>
      <c r="AD78" s="2665"/>
      <c r="AE78" s="2665"/>
      <c r="AF78" s="2665"/>
      <c r="AG78" s="2665"/>
      <c r="AH78" s="2665"/>
      <c r="AI78" s="2665"/>
      <c r="AJ78" s="2665"/>
      <c r="AK78" s="2665"/>
      <c r="AQ78" s="2596"/>
      <c r="AR78" s="2596"/>
      <c r="AS78" s="2596"/>
      <c r="AT78" s="359"/>
      <c r="AU78" s="359"/>
      <c r="BT78" s="28"/>
      <c r="CG78" s="28"/>
      <c r="CH78" s="359"/>
      <c r="CI78" s="359"/>
      <c r="CJ78" s="359"/>
      <c r="CK78" s="359"/>
      <c r="CL78" s="359"/>
      <c r="CT78" s="28"/>
    </row>
    <row r="79" spans="1:106" s="68" customFormat="1" ht="13.5" customHeight="1">
      <c r="M79" s="2666"/>
      <c r="N79" s="2666"/>
      <c r="O79" s="2666"/>
      <c r="P79" s="2666"/>
      <c r="Q79" s="2666"/>
      <c r="R79" s="2666"/>
      <c r="S79" s="2666"/>
      <c r="T79" s="2666"/>
      <c r="U79" s="2666"/>
      <c r="V79" s="2667"/>
      <c r="W79" s="2667"/>
      <c r="X79" s="2667"/>
      <c r="Y79" s="2667"/>
      <c r="Z79" s="2667"/>
      <c r="AA79" s="2667"/>
      <c r="AB79" s="2667"/>
      <c r="AC79" s="2667"/>
      <c r="AD79" s="2667"/>
      <c r="AE79" s="2667"/>
      <c r="AF79" s="2667"/>
      <c r="AG79" s="2667"/>
      <c r="AH79" s="2667"/>
      <c r="AI79" s="2667"/>
      <c r="AJ79" s="2667"/>
      <c r="AK79" s="2667"/>
      <c r="AL79" s="2667"/>
      <c r="AM79" s="2667"/>
      <c r="AQ79" s="2603"/>
      <c r="AR79" s="2603"/>
      <c r="AS79" s="2603"/>
      <c r="AT79" s="357"/>
      <c r="AU79" s="357"/>
      <c r="BT79" s="28"/>
      <c r="CG79" s="335"/>
      <c r="CH79" s="335"/>
      <c r="CI79" s="335"/>
      <c r="CJ79" s="335"/>
      <c r="CK79" s="335"/>
      <c r="CL79" s="335"/>
      <c r="CT79" s="28"/>
    </row>
    <row r="80" spans="1:106">
      <c r="V80" s="2667"/>
      <c r="W80" s="2667"/>
      <c r="X80" s="2667"/>
      <c r="Y80" s="2667"/>
      <c r="Z80" s="2667"/>
      <c r="AA80" s="2667"/>
      <c r="AB80" s="2667"/>
      <c r="AC80" s="2667"/>
      <c r="AD80" s="2667"/>
      <c r="AE80" s="2667"/>
      <c r="AF80" s="2667"/>
      <c r="AG80" s="2667"/>
      <c r="AH80" s="2667"/>
      <c r="AI80" s="2667"/>
      <c r="AJ80" s="2667"/>
      <c r="AK80" s="2667"/>
      <c r="AL80" s="2667"/>
      <c r="AM80" s="2667"/>
      <c r="BT80" s="68"/>
      <c r="CG80" s="335"/>
      <c r="CH80" s="335"/>
      <c r="CI80" s="335"/>
      <c r="CJ80" s="335"/>
      <c r="CK80" s="335"/>
      <c r="CL80" s="335"/>
      <c r="CT80" s="28"/>
    </row>
    <row r="81" spans="3:39" ht="15.75" customHeight="1">
      <c r="C81" s="2665"/>
      <c r="D81" s="2665"/>
      <c r="E81" s="2665"/>
      <c r="F81" s="2665"/>
      <c r="G81" s="2665"/>
      <c r="H81" s="2665"/>
      <c r="I81" s="2665"/>
      <c r="J81" s="2665"/>
      <c r="K81" s="2665"/>
      <c r="V81" s="2667"/>
      <c r="W81" s="2667"/>
      <c r="X81" s="2667"/>
      <c r="Y81" s="2667"/>
      <c r="Z81" s="2667"/>
      <c r="AA81" s="2667"/>
      <c r="AB81" s="2667"/>
      <c r="AC81" s="2667"/>
      <c r="AD81" s="2667"/>
      <c r="AE81" s="2667"/>
      <c r="AF81" s="2667"/>
      <c r="AG81" s="2667"/>
      <c r="AH81" s="2667"/>
      <c r="AI81" s="2667"/>
      <c r="AJ81" s="2667"/>
      <c r="AK81" s="2667"/>
      <c r="AL81" s="2667"/>
      <c r="AM81" s="2667"/>
    </row>
    <row r="82" spans="3:39">
      <c r="C82" s="56"/>
    </row>
    <row r="83" spans="3:39" ht="14.25" customHeight="1">
      <c r="C83" s="2664"/>
      <c r="D83" s="2664"/>
      <c r="E83" s="2664"/>
      <c r="F83" s="2664"/>
      <c r="G83" s="2664"/>
      <c r="H83" s="2664"/>
      <c r="I83" s="2664"/>
      <c r="J83" s="2664"/>
      <c r="K83" s="2664"/>
      <c r="L83" s="2664"/>
    </row>
    <row r="84" spans="3:39">
      <c r="C84" s="2664"/>
      <c r="D84" s="2664"/>
      <c r="E84" s="2664"/>
      <c r="F84" s="2664"/>
      <c r="G84" s="2664"/>
      <c r="H84" s="2664"/>
      <c r="I84" s="2664"/>
      <c r="J84" s="2664"/>
      <c r="K84" s="2664"/>
      <c r="L84" s="2664"/>
    </row>
    <row r="139" spans="2:106" ht="28.5" customHeight="1">
      <c r="B139" s="2504"/>
      <c r="C139" s="2504"/>
      <c r="D139" s="2504"/>
      <c r="E139" s="2504"/>
      <c r="F139" s="2504"/>
      <c r="G139" s="2504"/>
      <c r="H139" s="2504"/>
      <c r="I139" s="2504"/>
      <c r="J139" s="2504"/>
      <c r="K139" s="2504"/>
      <c r="L139" s="2504"/>
      <c r="M139" s="2504"/>
      <c r="N139" s="2504"/>
      <c r="O139" s="2504"/>
      <c r="P139" s="2504"/>
      <c r="Q139" s="2504"/>
      <c r="R139" s="2504"/>
      <c r="S139" s="2504"/>
      <c r="T139" s="2504"/>
      <c r="U139" s="2504"/>
      <c r="V139" s="2504"/>
      <c r="W139" s="2504"/>
      <c r="X139" s="2504"/>
      <c r="Y139" s="2504"/>
      <c r="Z139" s="2504"/>
      <c r="AA139" s="2504"/>
      <c r="AB139" s="2504"/>
      <c r="AC139" s="2504"/>
      <c r="AD139" s="2504"/>
      <c r="AE139" s="2504"/>
      <c r="AF139" s="2504"/>
      <c r="AG139" s="2504"/>
      <c r="AH139" s="2504"/>
      <c r="AI139" s="2504"/>
      <c r="AJ139" s="2504"/>
      <c r="AK139" s="2504"/>
      <c r="AL139" s="2504"/>
      <c r="AM139" s="2504"/>
      <c r="AN139" s="2504"/>
      <c r="AO139" s="2504"/>
      <c r="AP139" s="2504"/>
      <c r="AQ139" s="2504"/>
      <c r="AR139" s="2504"/>
      <c r="AS139" s="2504"/>
      <c r="AT139" s="2504"/>
      <c r="AU139" s="2504"/>
      <c r="AV139" s="2504"/>
      <c r="AW139" s="2504"/>
      <c r="AX139" s="2504"/>
      <c r="AY139" s="2504"/>
      <c r="AZ139" s="63"/>
      <c r="BA139" s="63"/>
      <c r="BB139" s="63"/>
      <c r="BC139" s="63"/>
      <c r="BD139" s="63"/>
      <c r="BE139" s="63"/>
      <c r="BF139" s="63"/>
      <c r="BG139" s="63"/>
      <c r="BH139" s="63"/>
      <c r="BI139" s="63"/>
      <c r="BJ139" s="63"/>
      <c r="BK139" s="63"/>
      <c r="BL139" s="323"/>
      <c r="BM139" s="323"/>
      <c r="BN139" s="323"/>
      <c r="BO139" s="323"/>
      <c r="BP139" s="323"/>
      <c r="BQ139" s="323"/>
      <c r="BR139" s="323"/>
      <c r="BS139" s="323"/>
      <c r="BT139" s="323"/>
      <c r="BU139" s="323"/>
      <c r="BV139" s="323"/>
      <c r="BW139" s="63"/>
      <c r="BX139" s="63"/>
      <c r="BY139" s="63"/>
      <c r="BZ139" s="63"/>
      <c r="CA139" s="63"/>
      <c r="CB139" s="63"/>
      <c r="CC139" s="63"/>
      <c r="CD139" s="63"/>
      <c r="CE139" s="63"/>
      <c r="CF139" s="63"/>
      <c r="CG139" s="2504"/>
      <c r="CH139" s="2504"/>
      <c r="CI139" s="2504"/>
      <c r="CJ139" s="2504"/>
      <c r="CK139" s="2504"/>
      <c r="CL139" s="2504"/>
      <c r="CM139" s="2504"/>
      <c r="CN139" s="2504"/>
      <c r="CO139" s="323"/>
      <c r="CP139" s="323"/>
      <c r="CQ139" s="323"/>
      <c r="CR139" s="323"/>
      <c r="CS139" s="323"/>
      <c r="CU139" s="63"/>
      <c r="CV139" s="63"/>
      <c r="CW139" s="63"/>
      <c r="CX139" s="63"/>
      <c r="CY139" s="63"/>
      <c r="CZ139" s="63"/>
      <c r="DA139" s="323"/>
      <c r="DB139" s="323"/>
    </row>
    <row r="140" spans="2:106" ht="14.4">
      <c r="CT140" s="63"/>
    </row>
  </sheetData>
  <autoFilter ref="A7:DC72" xr:uid="{00000000-0009-0000-0000-000008000000}"/>
  <customSheetViews>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 right="0" top="0" bottom="0" header="0" footer="0"/>
      <pageSetup paperSize="8" firstPageNumber="12" fitToWidth="0" orientation="portrait" r:id="rId1"/>
      <headerFooter alignWithMargins="0">
        <oddHeader>&amp;L&amp;"ＭＳ Ｐゴシック,太字"&amp;16 ７　施　設</oddHeader>
      </headerFooter>
    </customSheetView>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 right="0" top="0" bottom="0" header="0" footer="0"/>
      <pageSetup paperSize="9" scale="80" firstPageNumber="12" fitToWidth="0" orientation="portrait" useFirstPageNumber="1" r:id="rId2"/>
      <headerFooter alignWithMargins="0"/>
    </customSheetView>
  </customSheetViews>
  <mergeCells count="138">
    <mergeCell ref="J72:U72"/>
    <mergeCell ref="AM5:AM6"/>
    <mergeCell ref="AR4:AS5"/>
    <mergeCell ref="M2:N2"/>
    <mergeCell ref="J4:L4"/>
    <mergeCell ref="J3:O3"/>
    <mergeCell ref="BZ2:CB2"/>
    <mergeCell ref="BW2:BY2"/>
    <mergeCell ref="AZ2:BB2"/>
    <mergeCell ref="M4:O4"/>
    <mergeCell ref="Y4:AA4"/>
    <mergeCell ref="S4:U4"/>
    <mergeCell ref="P4:R4"/>
    <mergeCell ref="AB2:AC2"/>
    <mergeCell ref="AH3:AM3"/>
    <mergeCell ref="AN2:AP2"/>
    <mergeCell ref="BQ3:BR3"/>
    <mergeCell ref="BO3:BP3"/>
    <mergeCell ref="BL3:BN3"/>
    <mergeCell ref="AN3:AO3"/>
    <mergeCell ref="BH3:BI3"/>
    <mergeCell ref="BO4:BO6"/>
    <mergeCell ref="AL5:AL6"/>
    <mergeCell ref="AC5:AC6"/>
    <mergeCell ref="AH5:AH6"/>
    <mergeCell ref="AI5:AI6"/>
    <mergeCell ref="AJ5:AJ6"/>
    <mergeCell ref="AK5:AK6"/>
    <mergeCell ref="I5:I6"/>
    <mergeCell ref="J5:J6"/>
    <mergeCell ref="K5:K6"/>
    <mergeCell ref="L5:L6"/>
    <mergeCell ref="M5:M6"/>
    <mergeCell ref="AF5:AF6"/>
    <mergeCell ref="AG5:AG6"/>
    <mergeCell ref="O5:O6"/>
    <mergeCell ref="P5:P6"/>
    <mergeCell ref="Q5:Q6"/>
    <mergeCell ref="R5:R6"/>
    <mergeCell ref="AB3:AG3"/>
    <mergeCell ref="X5:X6"/>
    <mergeCell ref="Y5:Y6"/>
    <mergeCell ref="Z5:Z6"/>
    <mergeCell ref="AA5:AA6"/>
    <mergeCell ref="AB5:AB6"/>
    <mergeCell ref="S5:S6"/>
    <mergeCell ref="T5:T6"/>
    <mergeCell ref="U5:U6"/>
    <mergeCell ref="V5:V6"/>
    <mergeCell ref="W5:W6"/>
    <mergeCell ref="AD5:AD6"/>
    <mergeCell ref="AE5:AE6"/>
    <mergeCell ref="B139:L139"/>
    <mergeCell ref="M139:U139"/>
    <mergeCell ref="C83:L84"/>
    <mergeCell ref="C81:K81"/>
    <mergeCell ref="V76:AL76"/>
    <mergeCell ref="M78:U79"/>
    <mergeCell ref="V139:AM139"/>
    <mergeCell ref="V78:AK78"/>
    <mergeCell ref="V79:AM81"/>
    <mergeCell ref="DB3:DB6"/>
    <mergeCell ref="CG72:CK72"/>
    <mergeCell ref="CG3:CG6"/>
    <mergeCell ref="CN3:CN6"/>
    <mergeCell ref="CL4:CL6"/>
    <mergeCell ref="DA3:DA6"/>
    <mergeCell ref="CZ4:CZ6"/>
    <mergeCell ref="CV4:CV6"/>
    <mergeCell ref="CX4:CX6"/>
    <mergeCell ref="CO3:CO6"/>
    <mergeCell ref="CP3:CP6"/>
    <mergeCell ref="CR3:CR6"/>
    <mergeCell ref="CW4:CW6"/>
    <mergeCell ref="CT3:CZ3"/>
    <mergeCell ref="CY4:CY6"/>
    <mergeCell ref="CK3:CM3"/>
    <mergeCell ref="CM4:CM6"/>
    <mergeCell ref="CK4:CK6"/>
    <mergeCell ref="CU4:CU6"/>
    <mergeCell ref="BJ3:BK3"/>
    <mergeCell ref="AX4:AX6"/>
    <mergeCell ref="AW4:AW6"/>
    <mergeCell ref="AQ3:AU3"/>
    <mergeCell ref="BD4:BD6"/>
    <mergeCell ref="BB4:BB6"/>
    <mergeCell ref="AZ4:AZ6"/>
    <mergeCell ref="BH4:BH6"/>
    <mergeCell ref="AV3:BE3"/>
    <mergeCell ref="BC4:BC6"/>
    <mergeCell ref="AP3:AP6"/>
    <mergeCell ref="AO4:AO6"/>
    <mergeCell ref="AN4:AN6"/>
    <mergeCell ref="N5:N6"/>
    <mergeCell ref="BU4:BU6"/>
    <mergeCell ref="BT4:BT6"/>
    <mergeCell ref="CQ3:CQ6"/>
    <mergeCell ref="BT3:BU3"/>
    <mergeCell ref="BI4:BI6"/>
    <mergeCell ref="BQ4:BR6"/>
    <mergeCell ref="BW4:BY5"/>
    <mergeCell ref="BZ4:CB5"/>
    <mergeCell ref="CC4:CE5"/>
    <mergeCell ref="CI3:CJ5"/>
    <mergeCell ref="BW3:CB3"/>
    <mergeCell ref="BN4:BN6"/>
    <mergeCell ref="BL4:BM6"/>
    <mergeCell ref="AQ4:AQ6"/>
    <mergeCell ref="AT4:AT6"/>
    <mergeCell ref="AU4:AU6"/>
    <mergeCell ref="BP4:BP6"/>
    <mergeCell ref="BJ4:BJ6"/>
    <mergeCell ref="BF4:BF6"/>
    <mergeCell ref="AY4:AY6"/>
    <mergeCell ref="CG139:CN139"/>
    <mergeCell ref="CH3:CH6"/>
    <mergeCell ref="AQ78:AS78"/>
    <mergeCell ref="BA4:BA6"/>
    <mergeCell ref="CC3:CE3"/>
    <mergeCell ref="AN139:AY139"/>
    <mergeCell ref="E5:F5"/>
    <mergeCell ref="B5:B6"/>
    <mergeCell ref="C5:C6"/>
    <mergeCell ref="D5:D6"/>
    <mergeCell ref="G5:H5"/>
    <mergeCell ref="BK4:BK6"/>
    <mergeCell ref="AQ79:AS79"/>
    <mergeCell ref="V3:AA3"/>
    <mergeCell ref="AH4:AJ4"/>
    <mergeCell ref="AK4:AM4"/>
    <mergeCell ref="V4:X4"/>
    <mergeCell ref="AE4:AG4"/>
    <mergeCell ref="P3:U3"/>
    <mergeCell ref="AB4:AD4"/>
    <mergeCell ref="E4:I4"/>
    <mergeCell ref="B3:I3"/>
    <mergeCell ref="B4:D4"/>
    <mergeCell ref="BE4:BE6"/>
  </mergeCells>
  <phoneticPr fontId="2"/>
  <dataValidations count="2">
    <dataValidation imeMode="disabled" allowBlank="1" showInputMessage="1" showErrorMessage="1" sqref="B13:CH14 B16:DB18 B35:AU35 B46:D51 CZ19:DB19 AI42:DB51 AX41 CZ41 CI14 V15:AD15 BV15:CB15 AI53:DB69 CS15 CF15 BS15 AN15:AO15 DA20:DB35 CT31:CZ31 B8:DB12 AW35:CY35 Y41:AD41 CJ13:DB14 CQ52:DB52 B36:DB40 B42:D44 AH51 AI15:AJ15 E42:AG51 AI41:AJ41 AH42:AH46 AH48:AH49 B53:AG69 AN41:AO41 AH53:AH59 AH61:AH62 AH64:AH65 AH67:AH69 B23:CS31 CZ20:CZ30 B52:CF52 AV15:BG15 BA41:BE41 B19:CY22 CT23:CY29 B32:CZ34" xr:uid="{00000000-0002-0000-0800-000000000000}"/>
    <dataValidation allowBlank="1" showInputMessage="1" showErrorMessage="1" sqref="CZ35 AV35 B45:D45 B41:X41 AE41:AG41 AK41:AM41 AP41:AW41 AY41:AZ41 BF41:CY41 DA41:DB41" xr:uid="{00000000-0002-0000-0800-000001000000}"/>
  </dataValidations>
  <pageMargins left="0.74803149606299202" right="0.23622047244094502" top="0.84" bottom="0.39370078740157499" header="0.59055118110236204" footer="0.31496062992126"/>
  <pageSetup paperSize="9" scale="65" firstPageNumber="12" fitToWidth="0" orientation="portrait" r:id="rId3"/>
  <headerFooter alignWithMargins="0">
    <oddHeader>&amp;L&amp;"ＭＳ Ｐゴシック,太字"&amp;16 ７　施　設</oddHeader>
  </headerFooter>
  <rowBreaks count="1" manualBreakCount="1">
    <brk id="80" max="101" man="1"/>
  </rowBreaks>
  <colBreaks count="8" manualBreakCount="8">
    <brk id="9" max="1048575" man="1"/>
    <brk id="21" min="1" max="71" man="1"/>
    <brk id="33" min="1" max="71" man="1"/>
    <brk id="47" min="1" max="71" man="1"/>
    <brk id="59" min="1" max="71" man="1"/>
    <brk id="71" min="1" max="71" man="1"/>
    <brk id="84" min="1" max="71" man="1"/>
    <brk id="97" min="1" max="72"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Manager/>
  <Company>中核市市長会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中核市市長会</dc:creator>
  <cp:keywords/>
  <dc:description/>
  <cp:lastModifiedBy>大野琢磨</cp:lastModifiedBy>
  <cp:revision/>
  <cp:lastPrinted>2025-02-21T06:56:14Z</cp:lastPrinted>
  <dcterms:created xsi:type="dcterms:W3CDTF">2001-12-18T06:11:10Z</dcterms:created>
  <dcterms:modified xsi:type="dcterms:W3CDTF">2025-07-03T06:46:46Z</dcterms:modified>
  <cp:category/>
  <cp:contentStatus/>
</cp:coreProperties>
</file>